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0" windowWidth="18195" windowHeight="7635" firstSheet="33" activeTab="37"/>
  </bookViews>
  <sheets>
    <sheet name="05-3" sheetId="5" state="hidden" r:id="rId1"/>
    <sheet name="13-3" sheetId="6" state="hidden" r:id="rId2"/>
    <sheet name="19-03" sheetId="7" state="hidden" r:id="rId3"/>
    <sheet name="26-3" sheetId="8" state="hidden" r:id="rId4"/>
    <sheet name="03-4" sheetId="9" state="hidden" r:id="rId5"/>
    <sheet name="09-4" sheetId="10" state="hidden" r:id="rId6"/>
    <sheet name="16-4" sheetId="11" state="hidden" r:id="rId7"/>
    <sheet name="23-4" sheetId="12" state="hidden" r:id="rId8"/>
    <sheet name="29-4" sheetId="13" state="hidden" r:id="rId9"/>
    <sheet name="07-5" sheetId="14" state="hidden" r:id="rId10"/>
    <sheet name="14-5" sheetId="15" state="hidden" r:id="rId11"/>
    <sheet name="21-5" sheetId="16" state="hidden" r:id="rId12"/>
    <sheet name="28-5" sheetId="17" state="hidden" r:id="rId13"/>
    <sheet name="04-6" sheetId="18" state="hidden" r:id="rId14"/>
    <sheet name="11-6" sheetId="20" state="hidden" r:id="rId15"/>
    <sheet name="18-6" sheetId="22" state="hidden" r:id="rId16"/>
    <sheet name="25-6" sheetId="23" state="hidden" r:id="rId17"/>
    <sheet name="02-7" sheetId="24" state="hidden" r:id="rId18"/>
    <sheet name="09-7" sheetId="25" state="hidden" r:id="rId19"/>
    <sheet name="16-7" sheetId="26" state="hidden" r:id="rId20"/>
    <sheet name="23-7" sheetId="27" state="hidden" r:id="rId21"/>
    <sheet name="30-7" sheetId="28" state="hidden" r:id="rId22"/>
    <sheet name="06-8" sheetId="29" state="hidden" r:id="rId23"/>
    <sheet name="13-8" sheetId="30" state="hidden" r:id="rId24"/>
    <sheet name="20-8" sheetId="31" state="hidden" r:id="rId25"/>
    <sheet name="27-8" sheetId="32" state="hidden" r:id="rId26"/>
    <sheet name="03-9" sheetId="33" state="hidden" r:id="rId27"/>
    <sheet name="10-9" sheetId="34" state="hidden" r:id="rId28"/>
    <sheet name="17-9" sheetId="35" state="hidden" r:id="rId29"/>
    <sheet name="24-9" sheetId="36" state="hidden" r:id="rId30"/>
    <sheet name="01-10" sheetId="37" state="hidden" r:id="rId31"/>
    <sheet name="08-10" sheetId="38" state="hidden" r:id="rId32"/>
    <sheet name="15-10" sheetId="39" state="hidden" r:id="rId33"/>
    <sheet name="B1. GTNT" sheetId="40" r:id="rId34"/>
    <sheet name="b2. tl" sheetId="43" r:id="rId35"/>
    <sheet name="01-10 (2)" sheetId="41" state="hidden" r:id="rId36"/>
    <sheet name="Sheet2" sheetId="42" state="hidden" r:id="rId37"/>
    <sheet name="B3. GIAI NGÂN" sheetId="45" r:id="rId38"/>
    <sheet name="Sheet3" sheetId="44" r:id="rId39"/>
  </sheets>
  <externalReferences>
    <externalReference r:id="rId40"/>
    <externalReference r:id="rId41"/>
    <externalReference r:id="rId42"/>
  </externalReferences>
  <definedNames>
    <definedName name="_xlnm._FilterDatabase" localSheetId="37" hidden="1">'B3. GIAI NGÂN'!$A$7:$R$158</definedName>
    <definedName name="ad">#REF!</definedName>
    <definedName name="d">#REF!</definedName>
    <definedName name="_xlnm.Print_Area" localSheetId="30">'01-10'!$A$3:$AV$24</definedName>
    <definedName name="_xlnm.Print_Area" localSheetId="35">'01-10 (2)'!$A$3:$AV$24</definedName>
    <definedName name="_xlnm.Print_Area" localSheetId="17">'02-7'!$A$3:$AV$26</definedName>
    <definedName name="_xlnm.Print_Area" localSheetId="4">'03-4'!$A$3:$AV$24</definedName>
    <definedName name="_xlnm.Print_Area" localSheetId="26">'03-9'!$A$3:$AV$22</definedName>
    <definedName name="_xlnm.Print_Area" localSheetId="13">'04-6'!$A$3:$AV$26</definedName>
    <definedName name="_xlnm.Print_Area" localSheetId="0">'05-3'!$A$3:$AV$24</definedName>
    <definedName name="_xlnm.Print_Area" localSheetId="22">'06-8'!$A$3:$AV$22</definedName>
    <definedName name="_xlnm.Print_Area" localSheetId="9">'07-5'!$A$3:$AV$23</definedName>
    <definedName name="_xlnm.Print_Area" localSheetId="31">'08-10'!$A$3:$AV$24</definedName>
    <definedName name="_xlnm.Print_Area" localSheetId="5">'09-4'!$A$3:$AV$24</definedName>
    <definedName name="_xlnm.Print_Area" localSheetId="18">'09-7'!$A$3:$AV$26</definedName>
    <definedName name="_xlnm.Print_Area" localSheetId="27">'10-9'!$A$3:$AV$22</definedName>
    <definedName name="_xlnm.Print_Area" localSheetId="14">'11-6'!$A$3:$AV$26</definedName>
    <definedName name="_xlnm.Print_Area" localSheetId="1">'13-3'!$A$3:$AV$24</definedName>
    <definedName name="_xlnm.Print_Area" localSheetId="23">'13-8'!$A$3:$AV$22</definedName>
    <definedName name="_xlnm.Print_Area" localSheetId="10">'14-5'!$A$3:$AV$23</definedName>
    <definedName name="_xlnm.Print_Area" localSheetId="32">'15-10'!$A$3:$AV$24</definedName>
    <definedName name="_xlnm.Print_Area" localSheetId="6">'16-4'!$A$3:$AV$24</definedName>
    <definedName name="_xlnm.Print_Area" localSheetId="19">'16-7'!$A$3:$AV$26</definedName>
    <definedName name="_xlnm.Print_Area" localSheetId="28">'17-9'!$A$3:$AV$22</definedName>
    <definedName name="_xlnm.Print_Area" localSheetId="15">'18-6'!$A$3:$AV$26</definedName>
    <definedName name="_xlnm.Print_Area" localSheetId="2">'19-03'!$A$3:$AV$24</definedName>
    <definedName name="_xlnm.Print_Area" localSheetId="24">'20-8'!$A$3:$AV$22</definedName>
    <definedName name="_xlnm.Print_Area" localSheetId="11">'21-5'!$A$3:$AV$23</definedName>
    <definedName name="_xlnm.Print_Area" localSheetId="7">'23-4'!$A$3:$AV$23</definedName>
    <definedName name="_xlnm.Print_Area" localSheetId="20">'23-7'!$A$3:$AV$26</definedName>
    <definedName name="_xlnm.Print_Area" localSheetId="29">'24-9'!$A$3:$AV$22</definedName>
    <definedName name="_xlnm.Print_Area" localSheetId="16">'25-6'!$A$3:$AV$26</definedName>
    <definedName name="_xlnm.Print_Area" localSheetId="3">'26-3'!$A$3:$AV$24</definedName>
    <definedName name="_xlnm.Print_Area" localSheetId="25">'27-8'!$A$3:$AV$22</definedName>
    <definedName name="_xlnm.Print_Area" localSheetId="12">'28-5'!$A$3:$AV$23</definedName>
    <definedName name="_xlnm.Print_Area" localSheetId="8">'29-4'!$A$3:$AV$23</definedName>
    <definedName name="_xlnm.Print_Area" localSheetId="21">'30-7'!$A$3:$AV$22</definedName>
    <definedName name="_xlnm.Print_Area" localSheetId="33">'B1. GTNT'!$A$3:$AV$24</definedName>
    <definedName name="_xlnm.Print_Area" localSheetId="34">'b2. tl'!$A$1:$I$29</definedName>
    <definedName name="_xlnm.Print_Titles" localSheetId="37">'B3. GIAI NGÂN'!$5:$7</definedName>
  </definedNames>
  <calcPr calcId="144525"/>
</workbook>
</file>

<file path=xl/calcChain.xml><?xml version="1.0" encoding="utf-8"?>
<calcChain xmlns="http://schemas.openxmlformats.org/spreadsheetml/2006/main">
  <c r="L158" i="45" l="1"/>
  <c r="K158" i="45"/>
  <c r="I158" i="45"/>
  <c r="F158" i="45"/>
  <c r="E158" i="45"/>
  <c r="Q158" i="45" s="1"/>
  <c r="D158" i="45"/>
  <c r="L157" i="45"/>
  <c r="K157" i="45"/>
  <c r="I157" i="45" s="1"/>
  <c r="F157" i="45"/>
  <c r="D157" i="45"/>
  <c r="L156" i="45"/>
  <c r="L154" i="45" s="1"/>
  <c r="K156" i="45"/>
  <c r="I156" i="45"/>
  <c r="F156" i="45"/>
  <c r="E156" i="45"/>
  <c r="Q156" i="45" s="1"/>
  <c r="D156" i="45"/>
  <c r="C156" i="45"/>
  <c r="L155" i="45"/>
  <c r="J155" i="45"/>
  <c r="I155" i="45" s="1"/>
  <c r="I154" i="45" s="1"/>
  <c r="F155" i="45"/>
  <c r="F154" i="45" s="1"/>
  <c r="E155" i="45"/>
  <c r="D155" i="45"/>
  <c r="D154" i="45" s="1"/>
  <c r="N154" i="45"/>
  <c r="M154" i="45"/>
  <c r="K154" i="45"/>
  <c r="H154" i="45"/>
  <c r="G154" i="45"/>
  <c r="N153" i="45"/>
  <c r="M153" i="45"/>
  <c r="M152" i="45" s="1"/>
  <c r="P152" i="45" s="1"/>
  <c r="J153" i="45"/>
  <c r="I153" i="45" s="1"/>
  <c r="I152" i="45" s="1"/>
  <c r="F153" i="45"/>
  <c r="E153" i="45"/>
  <c r="D153" i="45"/>
  <c r="C153" i="45" s="1"/>
  <c r="C152" i="45" s="1"/>
  <c r="N152" i="45"/>
  <c r="K152" i="45"/>
  <c r="J152" i="45"/>
  <c r="H152" i="45"/>
  <c r="G152" i="45"/>
  <c r="F152" i="45"/>
  <c r="E152" i="45"/>
  <c r="D152" i="45"/>
  <c r="N151" i="45"/>
  <c r="Q151" i="45" s="1"/>
  <c r="M151" i="45"/>
  <c r="L151" i="45"/>
  <c r="K151" i="45"/>
  <c r="J151" i="45"/>
  <c r="I151" i="45" s="1"/>
  <c r="F151" i="45"/>
  <c r="E151" i="45"/>
  <c r="D151" i="45"/>
  <c r="C151" i="45" s="1"/>
  <c r="S151" i="45" s="1"/>
  <c r="N150" i="45"/>
  <c r="L150" i="45" s="1"/>
  <c r="M150" i="45"/>
  <c r="K150" i="45"/>
  <c r="J150" i="45"/>
  <c r="I150" i="45" s="1"/>
  <c r="F150" i="45"/>
  <c r="E150" i="45"/>
  <c r="D150" i="45"/>
  <c r="P150" i="45" s="1"/>
  <c r="N149" i="45"/>
  <c r="Q149" i="45" s="1"/>
  <c r="M149" i="45"/>
  <c r="L149" i="45"/>
  <c r="O149" i="45" s="1"/>
  <c r="K149" i="45"/>
  <c r="J149" i="45"/>
  <c r="I149" i="45" s="1"/>
  <c r="F149" i="45"/>
  <c r="E149" i="45"/>
  <c r="D149" i="45"/>
  <c r="C149" i="45" s="1"/>
  <c r="S149" i="45" s="1"/>
  <c r="N148" i="45"/>
  <c r="L148" i="45" s="1"/>
  <c r="M148" i="45"/>
  <c r="K148" i="45"/>
  <c r="J148" i="45"/>
  <c r="I148" i="45" s="1"/>
  <c r="F148" i="45"/>
  <c r="E148" i="45"/>
  <c r="D148" i="45"/>
  <c r="P148" i="45" s="1"/>
  <c r="N147" i="45"/>
  <c r="Q147" i="45" s="1"/>
  <c r="M147" i="45"/>
  <c r="L147" i="45"/>
  <c r="K147" i="45"/>
  <c r="J147" i="45"/>
  <c r="I147" i="45" s="1"/>
  <c r="G147" i="45"/>
  <c r="D147" i="45" s="1"/>
  <c r="E147" i="45"/>
  <c r="N146" i="45"/>
  <c r="M146" i="45"/>
  <c r="P146" i="45" s="1"/>
  <c r="K146" i="45"/>
  <c r="I146" i="45" s="1"/>
  <c r="J146" i="45"/>
  <c r="G146" i="45"/>
  <c r="F146" i="45"/>
  <c r="D146" i="45"/>
  <c r="N145" i="45"/>
  <c r="L145" i="45" s="1"/>
  <c r="M145" i="45"/>
  <c r="K145" i="45"/>
  <c r="J145" i="45"/>
  <c r="I145" i="45" s="1"/>
  <c r="G145" i="45"/>
  <c r="F145" i="45" s="1"/>
  <c r="E145" i="45"/>
  <c r="N144" i="45"/>
  <c r="M144" i="45"/>
  <c r="P144" i="45" s="1"/>
  <c r="K144" i="45"/>
  <c r="J144" i="45"/>
  <c r="I144" i="45"/>
  <c r="F144" i="45"/>
  <c r="E144" i="45"/>
  <c r="Q144" i="45" s="1"/>
  <c r="D144" i="45"/>
  <c r="C144" i="45"/>
  <c r="S144" i="45" s="1"/>
  <c r="N143" i="45"/>
  <c r="M143" i="45"/>
  <c r="P143" i="45" s="1"/>
  <c r="K143" i="45"/>
  <c r="I143" i="45" s="1"/>
  <c r="J143" i="45"/>
  <c r="F143" i="45"/>
  <c r="E143" i="45"/>
  <c r="Q143" i="45" s="1"/>
  <c r="D143" i="45"/>
  <c r="N142" i="45"/>
  <c r="M142" i="45"/>
  <c r="P142" i="45" s="1"/>
  <c r="K142" i="45"/>
  <c r="J142" i="45"/>
  <c r="I142" i="45"/>
  <c r="F142" i="45"/>
  <c r="E142" i="45"/>
  <c r="Q142" i="45" s="1"/>
  <c r="D142" i="45"/>
  <c r="C142" i="45"/>
  <c r="S142" i="45" s="1"/>
  <c r="N141" i="45"/>
  <c r="M141" i="45"/>
  <c r="P141" i="45" s="1"/>
  <c r="K141" i="45"/>
  <c r="I141" i="45" s="1"/>
  <c r="J141" i="45"/>
  <c r="F141" i="45"/>
  <c r="E141" i="45"/>
  <c r="Q141" i="45" s="1"/>
  <c r="D141" i="45"/>
  <c r="N140" i="45"/>
  <c r="M140" i="45"/>
  <c r="P140" i="45" s="1"/>
  <c r="K140" i="45"/>
  <c r="E140" i="45" s="1"/>
  <c r="J140" i="45"/>
  <c r="I140" i="45"/>
  <c r="G140" i="45"/>
  <c r="F140" i="45"/>
  <c r="D140" i="45"/>
  <c r="C140" i="45" s="1"/>
  <c r="S140" i="45" s="1"/>
  <c r="N139" i="45"/>
  <c r="Q139" i="45" s="1"/>
  <c r="M139" i="45"/>
  <c r="L139" i="45"/>
  <c r="K139" i="45"/>
  <c r="J139" i="45"/>
  <c r="I139" i="45" s="1"/>
  <c r="F139" i="45"/>
  <c r="E139" i="45"/>
  <c r="D139" i="45"/>
  <c r="C139" i="45" s="1"/>
  <c r="M138" i="45"/>
  <c r="K138" i="45"/>
  <c r="H138" i="45"/>
  <c r="G138" i="45"/>
  <c r="N137" i="45"/>
  <c r="Q137" i="45" s="1"/>
  <c r="L137" i="45"/>
  <c r="K137" i="45"/>
  <c r="I137" i="45"/>
  <c r="F137" i="45"/>
  <c r="E137" i="45"/>
  <c r="C137" i="45" s="1"/>
  <c r="C136" i="45" s="1"/>
  <c r="D137" i="45"/>
  <c r="N136" i="45"/>
  <c r="M136" i="45"/>
  <c r="L136" i="45" s="1"/>
  <c r="K136" i="45"/>
  <c r="J136" i="45"/>
  <c r="I136" i="45"/>
  <c r="H136" i="45"/>
  <c r="G136" i="45"/>
  <c r="F136" i="45"/>
  <c r="D136" i="45"/>
  <c r="N135" i="45"/>
  <c r="Q135" i="45" s="1"/>
  <c r="L135" i="45"/>
  <c r="K135" i="45"/>
  <c r="I135" i="45"/>
  <c r="F135" i="45"/>
  <c r="E135" i="45"/>
  <c r="C135" i="45" s="1"/>
  <c r="C134" i="45" s="1"/>
  <c r="D135" i="45"/>
  <c r="N134" i="45"/>
  <c r="M134" i="45"/>
  <c r="L134" i="45" s="1"/>
  <c r="K134" i="45"/>
  <c r="J134" i="45"/>
  <c r="I134" i="45"/>
  <c r="H134" i="45"/>
  <c r="G134" i="45"/>
  <c r="F134" i="45"/>
  <c r="D134" i="45"/>
  <c r="N133" i="45"/>
  <c r="Q133" i="45" s="1"/>
  <c r="L133" i="45"/>
  <c r="K133" i="45"/>
  <c r="I133" i="45"/>
  <c r="F133" i="45"/>
  <c r="E133" i="45"/>
  <c r="C133" i="45" s="1"/>
  <c r="C132" i="45" s="1"/>
  <c r="D133" i="45"/>
  <c r="N132" i="45"/>
  <c r="M132" i="45"/>
  <c r="L132" i="45" s="1"/>
  <c r="K132" i="45"/>
  <c r="J132" i="45"/>
  <c r="I132" i="45"/>
  <c r="H132" i="45"/>
  <c r="G132" i="45"/>
  <c r="F132" i="45"/>
  <c r="D132" i="45"/>
  <c r="N131" i="45"/>
  <c r="Q131" i="45" s="1"/>
  <c r="L131" i="45"/>
  <c r="K131" i="45"/>
  <c r="I131" i="45"/>
  <c r="F131" i="45"/>
  <c r="E131" i="45"/>
  <c r="C131" i="45" s="1"/>
  <c r="C130" i="45" s="1"/>
  <c r="D131" i="45"/>
  <c r="M130" i="45"/>
  <c r="K130" i="45"/>
  <c r="J130" i="45"/>
  <c r="I130" i="45"/>
  <c r="H130" i="45"/>
  <c r="G130" i="45"/>
  <c r="F130" i="45"/>
  <c r="D130" i="45"/>
  <c r="N129" i="45"/>
  <c r="Q129" i="45" s="1"/>
  <c r="L129" i="45"/>
  <c r="K129" i="45"/>
  <c r="I129" i="45"/>
  <c r="F129" i="45"/>
  <c r="E129" i="45"/>
  <c r="C129" i="45" s="1"/>
  <c r="C128" i="45" s="1"/>
  <c r="D129" i="45"/>
  <c r="N128" i="45"/>
  <c r="M128" i="45"/>
  <c r="L128" i="45" s="1"/>
  <c r="O128" i="45" s="1"/>
  <c r="K128" i="45"/>
  <c r="J128" i="45"/>
  <c r="I128" i="45"/>
  <c r="H128" i="45"/>
  <c r="G128" i="45"/>
  <c r="F128" i="45"/>
  <c r="E128" i="45"/>
  <c r="Q128" i="45" s="1"/>
  <c r="D128" i="45"/>
  <c r="N127" i="45"/>
  <c r="Q127" i="45" s="1"/>
  <c r="L127" i="45"/>
  <c r="O127" i="45" s="1"/>
  <c r="K127" i="45"/>
  <c r="I127" i="45"/>
  <c r="F127" i="45"/>
  <c r="E127" i="45"/>
  <c r="D127" i="45"/>
  <c r="C127" i="45"/>
  <c r="N126" i="45"/>
  <c r="Q126" i="45" s="1"/>
  <c r="M126" i="45"/>
  <c r="L126" i="45" s="1"/>
  <c r="O126" i="45" s="1"/>
  <c r="K126" i="45"/>
  <c r="J126" i="45"/>
  <c r="I126" i="45"/>
  <c r="H126" i="45"/>
  <c r="G126" i="45"/>
  <c r="F126" i="45"/>
  <c r="E126" i="45"/>
  <c r="D126" i="45"/>
  <c r="C126" i="45"/>
  <c r="N125" i="45"/>
  <c r="Q125" i="45" s="1"/>
  <c r="L125" i="45"/>
  <c r="O125" i="45" s="1"/>
  <c r="K125" i="45"/>
  <c r="I125" i="45"/>
  <c r="F125" i="45"/>
  <c r="E125" i="45"/>
  <c r="D125" i="45"/>
  <c r="C125" i="45"/>
  <c r="N124" i="45"/>
  <c r="M124" i="45"/>
  <c r="L124" i="45" s="1"/>
  <c r="O124" i="45" s="1"/>
  <c r="K124" i="45"/>
  <c r="J124" i="45"/>
  <c r="I124" i="45"/>
  <c r="H124" i="45"/>
  <c r="G124" i="45"/>
  <c r="F124" i="45"/>
  <c r="E124" i="45"/>
  <c r="Q124" i="45" s="1"/>
  <c r="D124" i="45"/>
  <c r="C124" i="45"/>
  <c r="N123" i="45"/>
  <c r="Q123" i="45" s="1"/>
  <c r="L123" i="45"/>
  <c r="O123" i="45" s="1"/>
  <c r="K123" i="45"/>
  <c r="I123" i="45"/>
  <c r="F123" i="45"/>
  <c r="E123" i="45"/>
  <c r="D123" i="45"/>
  <c r="C123" i="45"/>
  <c r="N122" i="45"/>
  <c r="Q122" i="45" s="1"/>
  <c r="M122" i="45"/>
  <c r="L122" i="45" s="1"/>
  <c r="O122" i="45" s="1"/>
  <c r="K122" i="45"/>
  <c r="J122" i="45"/>
  <c r="I122" i="45"/>
  <c r="H122" i="45"/>
  <c r="G122" i="45"/>
  <c r="F122" i="45"/>
  <c r="E122" i="45"/>
  <c r="D122" i="45"/>
  <c r="C122" i="45"/>
  <c r="N121" i="45"/>
  <c r="Q121" i="45" s="1"/>
  <c r="L121" i="45"/>
  <c r="O121" i="45" s="1"/>
  <c r="K121" i="45"/>
  <c r="I121" i="45"/>
  <c r="F121" i="45"/>
  <c r="E121" i="45"/>
  <c r="D121" i="45"/>
  <c r="C121" i="45"/>
  <c r="N120" i="45"/>
  <c r="Q120" i="45" s="1"/>
  <c r="M120" i="45"/>
  <c r="L120" i="45" s="1"/>
  <c r="O120" i="45" s="1"/>
  <c r="K120" i="45"/>
  <c r="J120" i="45"/>
  <c r="I120" i="45"/>
  <c r="H120" i="45"/>
  <c r="G120" i="45"/>
  <c r="F120" i="45"/>
  <c r="E120" i="45"/>
  <c r="D120" i="45"/>
  <c r="C120" i="45"/>
  <c r="N119" i="45"/>
  <c r="Q119" i="45" s="1"/>
  <c r="L119" i="45"/>
  <c r="O119" i="45" s="1"/>
  <c r="K119" i="45"/>
  <c r="I119" i="45"/>
  <c r="F119" i="45"/>
  <c r="E119" i="45"/>
  <c r="D119" i="45"/>
  <c r="C119" i="45"/>
  <c r="N118" i="45"/>
  <c r="Q118" i="45" s="1"/>
  <c r="M118" i="45"/>
  <c r="L118" i="45" s="1"/>
  <c r="O118" i="45" s="1"/>
  <c r="K118" i="45"/>
  <c r="J118" i="45"/>
  <c r="I118" i="45"/>
  <c r="H118" i="45"/>
  <c r="G118" i="45"/>
  <c r="F118" i="45"/>
  <c r="E118" i="45"/>
  <c r="D118" i="45"/>
  <c r="C118" i="45"/>
  <c r="N117" i="45"/>
  <c r="Q117" i="45" s="1"/>
  <c r="L117" i="45"/>
  <c r="O117" i="45" s="1"/>
  <c r="K117" i="45"/>
  <c r="I117" i="45"/>
  <c r="F117" i="45"/>
  <c r="E117" i="45"/>
  <c r="D117" i="45"/>
  <c r="C117" i="45"/>
  <c r="N116" i="45"/>
  <c r="M116" i="45"/>
  <c r="L116" i="45" s="1"/>
  <c r="O116" i="45" s="1"/>
  <c r="K116" i="45"/>
  <c r="J116" i="45"/>
  <c r="I116" i="45"/>
  <c r="H116" i="45"/>
  <c r="G116" i="45"/>
  <c r="F116" i="45"/>
  <c r="E116" i="45"/>
  <c r="Q116" i="45" s="1"/>
  <c r="D116" i="45"/>
  <c r="C116" i="45"/>
  <c r="N115" i="45"/>
  <c r="Q115" i="45" s="1"/>
  <c r="L115" i="45"/>
  <c r="K115" i="45"/>
  <c r="I115" i="45"/>
  <c r="F115" i="45"/>
  <c r="E115" i="45"/>
  <c r="D115" i="45"/>
  <c r="C115" i="45"/>
  <c r="O115" i="45" s="1"/>
  <c r="N114" i="45"/>
  <c r="Q114" i="45" s="1"/>
  <c r="L114" i="45"/>
  <c r="K114" i="45"/>
  <c r="I114" i="45"/>
  <c r="F114" i="45"/>
  <c r="E114" i="45"/>
  <c r="C114" i="45" s="1"/>
  <c r="C113" i="45" s="1"/>
  <c r="D114" i="45"/>
  <c r="N113" i="45"/>
  <c r="Q113" i="45" s="1"/>
  <c r="M113" i="45"/>
  <c r="L113" i="45" s="1"/>
  <c r="K113" i="45"/>
  <c r="J113" i="45"/>
  <c r="I113" i="45"/>
  <c r="H113" i="45"/>
  <c r="G113" i="45"/>
  <c r="F113" i="45"/>
  <c r="E113" i="45"/>
  <c r="D113" i="45"/>
  <c r="N112" i="45"/>
  <c r="L112" i="45"/>
  <c r="K112" i="45"/>
  <c r="I112" i="45"/>
  <c r="F112" i="45"/>
  <c r="E112" i="45"/>
  <c r="C112" i="45" s="1"/>
  <c r="C110" i="45" s="1"/>
  <c r="D112" i="45"/>
  <c r="N111" i="45"/>
  <c r="Q111" i="45" s="1"/>
  <c r="L111" i="45"/>
  <c r="K111" i="45"/>
  <c r="I111" i="45"/>
  <c r="F111" i="45"/>
  <c r="E111" i="45"/>
  <c r="D111" i="45"/>
  <c r="C111" i="45"/>
  <c r="O111" i="45" s="1"/>
  <c r="N110" i="45"/>
  <c r="Q110" i="45" s="1"/>
  <c r="M110" i="45"/>
  <c r="L110" i="45" s="1"/>
  <c r="O110" i="45" s="1"/>
  <c r="K110" i="45"/>
  <c r="J110" i="45"/>
  <c r="I110" i="45"/>
  <c r="H110" i="45"/>
  <c r="G110" i="45"/>
  <c r="F110" i="45"/>
  <c r="E110" i="45"/>
  <c r="D110" i="45"/>
  <c r="N109" i="45"/>
  <c r="Q109" i="45" s="1"/>
  <c r="L109" i="45"/>
  <c r="K109" i="45"/>
  <c r="I109" i="45"/>
  <c r="I108" i="45" s="1"/>
  <c r="F109" i="45"/>
  <c r="E109" i="45"/>
  <c r="D109" i="45"/>
  <c r="C109" i="45"/>
  <c r="O109" i="45" s="1"/>
  <c r="N108" i="45"/>
  <c r="M108" i="45"/>
  <c r="L108" i="45" s="1"/>
  <c r="O108" i="45" s="1"/>
  <c r="K108" i="45"/>
  <c r="J108" i="45"/>
  <c r="H108" i="45"/>
  <c r="G108" i="45"/>
  <c r="F108" i="45"/>
  <c r="E108" i="45"/>
  <c r="D108" i="45"/>
  <c r="C108" i="45"/>
  <c r="N107" i="45"/>
  <c r="L107" i="45"/>
  <c r="K107" i="45"/>
  <c r="I107" i="45"/>
  <c r="I106" i="45" s="1"/>
  <c r="F107" i="45"/>
  <c r="E107" i="45"/>
  <c r="Q107" i="45" s="1"/>
  <c r="D107" i="45"/>
  <c r="N106" i="45"/>
  <c r="M106" i="45"/>
  <c r="L106" i="45" s="1"/>
  <c r="K106" i="45"/>
  <c r="J106" i="45"/>
  <c r="H106" i="45"/>
  <c r="G106" i="45"/>
  <c r="F106" i="45"/>
  <c r="D106" i="45"/>
  <c r="N105" i="45"/>
  <c r="L105" i="45"/>
  <c r="K105" i="45"/>
  <c r="I105" i="45"/>
  <c r="F105" i="45"/>
  <c r="E105" i="45"/>
  <c r="Q105" i="45" s="1"/>
  <c r="D105" i="45"/>
  <c r="N104" i="45"/>
  <c r="L104" i="45"/>
  <c r="O104" i="45" s="1"/>
  <c r="K104" i="45"/>
  <c r="I104" i="45"/>
  <c r="F104" i="45"/>
  <c r="E104" i="45"/>
  <c r="D104" i="45"/>
  <c r="C104" i="45"/>
  <c r="N103" i="45"/>
  <c r="M103" i="45"/>
  <c r="L103" i="45" s="1"/>
  <c r="K103" i="45"/>
  <c r="J103" i="45"/>
  <c r="I103" i="45"/>
  <c r="H103" i="45"/>
  <c r="G103" i="45"/>
  <c r="F103" i="45"/>
  <c r="E103" i="45"/>
  <c r="D103" i="45"/>
  <c r="N102" i="45"/>
  <c r="L102" i="45"/>
  <c r="K102" i="45"/>
  <c r="I102" i="45"/>
  <c r="F102" i="45"/>
  <c r="E102" i="45"/>
  <c r="Q102" i="45" s="1"/>
  <c r="D102" i="45"/>
  <c r="C102" i="45"/>
  <c r="O102" i="45" s="1"/>
  <c r="N101" i="45"/>
  <c r="L101" i="45"/>
  <c r="O101" i="45" s="1"/>
  <c r="K101" i="45"/>
  <c r="I101" i="45"/>
  <c r="F101" i="45"/>
  <c r="E101" i="45"/>
  <c r="D101" i="45"/>
  <c r="C101" i="45"/>
  <c r="N100" i="45"/>
  <c r="M100" i="45"/>
  <c r="L100" i="45" s="1"/>
  <c r="K100" i="45"/>
  <c r="J100" i="45"/>
  <c r="I100" i="45"/>
  <c r="H100" i="45"/>
  <c r="G100" i="45"/>
  <c r="F100" i="45"/>
  <c r="E100" i="45"/>
  <c r="D100" i="45"/>
  <c r="C100" i="45"/>
  <c r="N99" i="45"/>
  <c r="Q99" i="45" s="1"/>
  <c r="L99" i="45"/>
  <c r="K99" i="45"/>
  <c r="I99" i="45"/>
  <c r="F99" i="45"/>
  <c r="E99" i="45"/>
  <c r="C99" i="45" s="1"/>
  <c r="D99" i="45"/>
  <c r="N98" i="45"/>
  <c r="L98" i="45"/>
  <c r="K98" i="45"/>
  <c r="I98" i="45"/>
  <c r="I97" i="45" s="1"/>
  <c r="F98" i="45"/>
  <c r="E98" i="45"/>
  <c r="E97" i="45" s="1"/>
  <c r="D98" i="45"/>
  <c r="C98" i="45"/>
  <c r="O98" i="45" s="1"/>
  <c r="N97" i="45"/>
  <c r="M97" i="45"/>
  <c r="L97" i="45" s="1"/>
  <c r="K97" i="45"/>
  <c r="J97" i="45"/>
  <c r="H97" i="45"/>
  <c r="G97" i="45"/>
  <c r="F97" i="45"/>
  <c r="D97" i="45"/>
  <c r="N96" i="45"/>
  <c r="Q96" i="45" s="1"/>
  <c r="L96" i="45"/>
  <c r="K96" i="45"/>
  <c r="I96" i="45"/>
  <c r="I95" i="45" s="1"/>
  <c r="F96" i="45"/>
  <c r="E96" i="45"/>
  <c r="D96" i="45"/>
  <c r="C96" i="45"/>
  <c r="O96" i="45" s="1"/>
  <c r="O95" i="45"/>
  <c r="N95" i="45"/>
  <c r="M95" i="45"/>
  <c r="L95" i="45" s="1"/>
  <c r="K95" i="45"/>
  <c r="J95" i="45"/>
  <c r="H95" i="45"/>
  <c r="G95" i="45"/>
  <c r="F95" i="45"/>
  <c r="E95" i="45"/>
  <c r="D95" i="45"/>
  <c r="C95" i="45"/>
  <c r="N94" i="45"/>
  <c r="L94" i="45"/>
  <c r="K94" i="45"/>
  <c r="I94" i="45"/>
  <c r="I92" i="45" s="1"/>
  <c r="F94" i="45"/>
  <c r="E94" i="45"/>
  <c r="E92" i="45" s="1"/>
  <c r="D94" i="45"/>
  <c r="C94" i="45"/>
  <c r="O94" i="45" s="1"/>
  <c r="N93" i="45"/>
  <c r="Q93" i="45" s="1"/>
  <c r="L93" i="45"/>
  <c r="K93" i="45"/>
  <c r="I93" i="45"/>
  <c r="F93" i="45"/>
  <c r="E93" i="45"/>
  <c r="C93" i="45" s="1"/>
  <c r="D93" i="45"/>
  <c r="N92" i="45"/>
  <c r="M92" i="45"/>
  <c r="L92" i="45" s="1"/>
  <c r="K92" i="45"/>
  <c r="J92" i="45"/>
  <c r="H92" i="45"/>
  <c r="G92" i="45"/>
  <c r="F92" i="45"/>
  <c r="D92" i="45"/>
  <c r="N91" i="45"/>
  <c r="L91" i="45"/>
  <c r="K91" i="45"/>
  <c r="I91" i="45"/>
  <c r="I88" i="45" s="1"/>
  <c r="F91" i="45"/>
  <c r="E91" i="45"/>
  <c r="D91" i="45"/>
  <c r="C91" i="45"/>
  <c r="O91" i="45" s="1"/>
  <c r="N90" i="45"/>
  <c r="Q90" i="45" s="1"/>
  <c r="L90" i="45"/>
  <c r="K90" i="45"/>
  <c r="I90" i="45"/>
  <c r="F90" i="45"/>
  <c r="E90" i="45"/>
  <c r="D90" i="45"/>
  <c r="C90" i="45"/>
  <c r="O90" i="45" s="1"/>
  <c r="N89" i="45"/>
  <c r="L89" i="45"/>
  <c r="K89" i="45"/>
  <c r="I89" i="45"/>
  <c r="F89" i="45"/>
  <c r="E89" i="45"/>
  <c r="D89" i="45"/>
  <c r="C89" i="45"/>
  <c r="O89" i="45" s="1"/>
  <c r="N88" i="45"/>
  <c r="M88" i="45"/>
  <c r="L88" i="45" s="1"/>
  <c r="K88" i="45"/>
  <c r="J88" i="45"/>
  <c r="H88" i="45"/>
  <c r="G88" i="45"/>
  <c r="F88" i="45"/>
  <c r="E88" i="45"/>
  <c r="D88" i="45"/>
  <c r="C88" i="45"/>
  <c r="N87" i="45"/>
  <c r="Q87" i="45" s="1"/>
  <c r="L87" i="45"/>
  <c r="K87" i="45"/>
  <c r="I87" i="45"/>
  <c r="F87" i="45"/>
  <c r="E87" i="45"/>
  <c r="C87" i="45" s="1"/>
  <c r="D87" i="45"/>
  <c r="N86" i="45"/>
  <c r="L86" i="45"/>
  <c r="K86" i="45"/>
  <c r="I86" i="45"/>
  <c r="I85" i="45" s="1"/>
  <c r="F86" i="45"/>
  <c r="E86" i="45"/>
  <c r="E85" i="45" s="1"/>
  <c r="D86" i="45"/>
  <c r="C86" i="45"/>
  <c r="O86" i="45" s="1"/>
  <c r="N85" i="45"/>
  <c r="M85" i="45"/>
  <c r="L85" i="45" s="1"/>
  <c r="K85" i="45"/>
  <c r="J85" i="45"/>
  <c r="H85" i="45"/>
  <c r="G85" i="45"/>
  <c r="F85" i="45"/>
  <c r="D85" i="45"/>
  <c r="N84" i="45"/>
  <c r="Q84" i="45" s="1"/>
  <c r="L84" i="45"/>
  <c r="K84" i="45"/>
  <c r="I84" i="45"/>
  <c r="I83" i="45" s="1"/>
  <c r="F84" i="45"/>
  <c r="E84" i="45"/>
  <c r="D84" i="45"/>
  <c r="C84" i="45"/>
  <c r="O84" i="45" s="1"/>
  <c r="O83" i="45"/>
  <c r="N83" i="45"/>
  <c r="M83" i="45"/>
  <c r="L83" i="45" s="1"/>
  <c r="K83" i="45"/>
  <c r="J83" i="45"/>
  <c r="H83" i="45"/>
  <c r="G83" i="45"/>
  <c r="F83" i="45"/>
  <c r="E83" i="45"/>
  <c r="Q83" i="45" s="1"/>
  <c r="D83" i="45"/>
  <c r="C83" i="45"/>
  <c r="N82" i="45"/>
  <c r="L82" i="45"/>
  <c r="K82" i="45"/>
  <c r="I82" i="45"/>
  <c r="F82" i="45"/>
  <c r="E82" i="45"/>
  <c r="C82" i="45" s="1"/>
  <c r="D82" i="45"/>
  <c r="N81" i="45"/>
  <c r="Q81" i="45" s="1"/>
  <c r="L81" i="45"/>
  <c r="K81" i="45"/>
  <c r="I81" i="45"/>
  <c r="F81" i="45"/>
  <c r="E81" i="45"/>
  <c r="C81" i="45" s="1"/>
  <c r="D81" i="45"/>
  <c r="N80" i="45"/>
  <c r="L80" i="45"/>
  <c r="K80" i="45"/>
  <c r="I80" i="45"/>
  <c r="F80" i="45"/>
  <c r="E80" i="45"/>
  <c r="Q80" i="45" s="1"/>
  <c r="D80" i="45"/>
  <c r="N79" i="45"/>
  <c r="N78" i="45" s="1"/>
  <c r="K79" i="45"/>
  <c r="F79" i="45"/>
  <c r="D79" i="45"/>
  <c r="M78" i="45"/>
  <c r="J78" i="45"/>
  <c r="H78" i="45"/>
  <c r="G78" i="45"/>
  <c r="F78" i="45"/>
  <c r="D78" i="45"/>
  <c r="N77" i="45"/>
  <c r="L77" i="45" s="1"/>
  <c r="K77" i="45"/>
  <c r="F77" i="45"/>
  <c r="D77" i="45"/>
  <c r="N76" i="45"/>
  <c r="L76" i="45" s="1"/>
  <c r="K76" i="45"/>
  <c r="F76" i="45"/>
  <c r="D76" i="45"/>
  <c r="N75" i="45"/>
  <c r="L75" i="45" s="1"/>
  <c r="K75" i="45"/>
  <c r="F75" i="45"/>
  <c r="D75" i="45"/>
  <c r="N74" i="45"/>
  <c r="L74" i="45" s="1"/>
  <c r="K74" i="45"/>
  <c r="F74" i="45"/>
  <c r="D74" i="45"/>
  <c r="D72" i="45" s="1"/>
  <c r="N73" i="45"/>
  <c r="L73" i="45" s="1"/>
  <c r="K73" i="45"/>
  <c r="F73" i="45"/>
  <c r="F72" i="45" s="1"/>
  <c r="D73" i="45"/>
  <c r="M72" i="45"/>
  <c r="J72" i="45"/>
  <c r="H72" i="45"/>
  <c r="G72" i="45"/>
  <c r="N71" i="45"/>
  <c r="L71" i="45" s="1"/>
  <c r="K71" i="45"/>
  <c r="F71" i="45"/>
  <c r="D71" i="45"/>
  <c r="N70" i="45"/>
  <c r="L70" i="45" s="1"/>
  <c r="K70" i="45"/>
  <c r="F70" i="45"/>
  <c r="D70" i="45"/>
  <c r="D69" i="45" s="1"/>
  <c r="M69" i="45"/>
  <c r="K69" i="45"/>
  <c r="J69" i="45"/>
  <c r="H69" i="45"/>
  <c r="G69" i="45"/>
  <c r="F69" i="45"/>
  <c r="N68" i="45"/>
  <c r="K68" i="45"/>
  <c r="I68" i="45" s="1"/>
  <c r="F68" i="45"/>
  <c r="D68" i="45"/>
  <c r="N67" i="45"/>
  <c r="L67" i="45" s="1"/>
  <c r="K67" i="45"/>
  <c r="I67" i="45"/>
  <c r="I66" i="45" s="1"/>
  <c r="F67" i="45"/>
  <c r="D67" i="45"/>
  <c r="M66" i="45"/>
  <c r="J66" i="45"/>
  <c r="H66" i="45"/>
  <c r="G66" i="45"/>
  <c r="F66" i="45"/>
  <c r="D66" i="45"/>
  <c r="N65" i="45"/>
  <c r="L65" i="45" s="1"/>
  <c r="K65" i="45"/>
  <c r="I65" i="45" s="1"/>
  <c r="I64" i="45" s="1"/>
  <c r="F65" i="45"/>
  <c r="F64" i="45" s="1"/>
  <c r="D65" i="45"/>
  <c r="N64" i="45"/>
  <c r="L64" i="45" s="1"/>
  <c r="M64" i="45"/>
  <c r="J64" i="45"/>
  <c r="H64" i="45"/>
  <c r="G64" i="45"/>
  <c r="D64" i="45"/>
  <c r="N63" i="45"/>
  <c r="L63" i="45" s="1"/>
  <c r="K63" i="45"/>
  <c r="E63" i="45" s="1"/>
  <c r="I63" i="45"/>
  <c r="F63" i="45"/>
  <c r="D63" i="45"/>
  <c r="C63" i="45" s="1"/>
  <c r="C61" i="45" s="1"/>
  <c r="N62" i="45"/>
  <c r="Q62" i="45" s="1"/>
  <c r="L62" i="45"/>
  <c r="K62" i="45"/>
  <c r="I62" i="45" s="1"/>
  <c r="I61" i="45" s="1"/>
  <c r="F62" i="45"/>
  <c r="E62" i="45"/>
  <c r="E61" i="45" s="1"/>
  <c r="D62" i="45"/>
  <c r="C62" i="45" s="1"/>
  <c r="M61" i="45"/>
  <c r="K61" i="45"/>
  <c r="J61" i="45"/>
  <c r="H61" i="45"/>
  <c r="G61" i="45"/>
  <c r="F61" i="45"/>
  <c r="N60" i="45"/>
  <c r="L60" i="45"/>
  <c r="K60" i="45"/>
  <c r="I60" i="45" s="1"/>
  <c r="F60" i="45"/>
  <c r="D60" i="45"/>
  <c r="Q59" i="45"/>
  <c r="N59" i="45"/>
  <c r="L59" i="45" s="1"/>
  <c r="O59" i="45" s="1"/>
  <c r="K59" i="45"/>
  <c r="E59" i="45" s="1"/>
  <c r="I59" i="45"/>
  <c r="F59" i="45"/>
  <c r="D59" i="45"/>
  <c r="C59" i="45"/>
  <c r="N58" i="45"/>
  <c r="L58" i="45" s="1"/>
  <c r="K58" i="45"/>
  <c r="I58" i="45" s="1"/>
  <c r="F58" i="45"/>
  <c r="D58" i="45"/>
  <c r="N57" i="45"/>
  <c r="M57" i="45"/>
  <c r="L57" i="45"/>
  <c r="K57" i="45"/>
  <c r="J57" i="45"/>
  <c r="H57" i="45"/>
  <c r="G57" i="45"/>
  <c r="F57" i="45"/>
  <c r="D57" i="45"/>
  <c r="N56" i="45"/>
  <c r="L56" i="45"/>
  <c r="K56" i="45"/>
  <c r="I56" i="45" s="1"/>
  <c r="I55" i="45" s="1"/>
  <c r="F56" i="45"/>
  <c r="D56" i="45"/>
  <c r="N55" i="45"/>
  <c r="M55" i="45"/>
  <c r="L55" i="45" s="1"/>
  <c r="J55" i="45"/>
  <c r="H55" i="45"/>
  <c r="G55" i="45"/>
  <c r="F55" i="45"/>
  <c r="N54" i="45"/>
  <c r="L54" i="45"/>
  <c r="K54" i="45"/>
  <c r="I54" i="45" s="1"/>
  <c r="F54" i="45"/>
  <c r="D54" i="45"/>
  <c r="N53" i="45"/>
  <c r="L53" i="45" s="1"/>
  <c r="O53" i="45" s="1"/>
  <c r="K53" i="45"/>
  <c r="I53" i="45"/>
  <c r="F53" i="45"/>
  <c r="E53" i="45"/>
  <c r="D53" i="45"/>
  <c r="C53" i="45"/>
  <c r="N52" i="45"/>
  <c r="L52" i="45"/>
  <c r="K52" i="45"/>
  <c r="I52" i="45" s="1"/>
  <c r="F52" i="45"/>
  <c r="D52" i="45"/>
  <c r="N51" i="45"/>
  <c r="L51" i="45" s="1"/>
  <c r="O51" i="45" s="1"/>
  <c r="K51" i="45"/>
  <c r="I51" i="45"/>
  <c r="F51" i="45"/>
  <c r="E51" i="45"/>
  <c r="D51" i="45"/>
  <c r="C51" i="45"/>
  <c r="N50" i="45"/>
  <c r="L50" i="45"/>
  <c r="K50" i="45"/>
  <c r="I50" i="45" s="1"/>
  <c r="I49" i="45" s="1"/>
  <c r="F50" i="45"/>
  <c r="D50" i="45"/>
  <c r="N49" i="45"/>
  <c r="M49" i="45"/>
  <c r="L49" i="45" s="1"/>
  <c r="J49" i="45"/>
  <c r="H49" i="45"/>
  <c r="G49" i="45"/>
  <c r="F49" i="45"/>
  <c r="N48" i="45"/>
  <c r="L48" i="45"/>
  <c r="K48" i="45"/>
  <c r="I48" i="45" s="1"/>
  <c r="F48" i="45"/>
  <c r="D48" i="45"/>
  <c r="N47" i="45"/>
  <c r="L47" i="45" s="1"/>
  <c r="O47" i="45" s="1"/>
  <c r="K47" i="45"/>
  <c r="I47" i="45"/>
  <c r="F47" i="45"/>
  <c r="E47" i="45"/>
  <c r="D47" i="45"/>
  <c r="C47" i="45" s="1"/>
  <c r="N46" i="45"/>
  <c r="L46" i="45" s="1"/>
  <c r="K46" i="45"/>
  <c r="I46" i="45" s="1"/>
  <c r="F46" i="45"/>
  <c r="D46" i="45"/>
  <c r="N45" i="45"/>
  <c r="L45" i="45" s="1"/>
  <c r="K45" i="45"/>
  <c r="I45" i="45" s="1"/>
  <c r="F45" i="45"/>
  <c r="E45" i="45"/>
  <c r="D45" i="45"/>
  <c r="C45" i="45" s="1"/>
  <c r="N44" i="45"/>
  <c r="L44" i="45" s="1"/>
  <c r="K44" i="45"/>
  <c r="I44" i="45" s="1"/>
  <c r="I43" i="45" s="1"/>
  <c r="F44" i="45"/>
  <c r="D44" i="45"/>
  <c r="N43" i="45"/>
  <c r="M43" i="45"/>
  <c r="J43" i="45"/>
  <c r="H43" i="45"/>
  <c r="G43" i="45"/>
  <c r="F43" i="45"/>
  <c r="Q42" i="45"/>
  <c r="L42" i="45"/>
  <c r="O42" i="45" s="1"/>
  <c r="K42" i="45"/>
  <c r="I42" i="45"/>
  <c r="F42" i="45"/>
  <c r="E42" i="45"/>
  <c r="D42" i="45"/>
  <c r="C42" i="45"/>
  <c r="N41" i="45"/>
  <c r="L41" i="45"/>
  <c r="K41" i="45"/>
  <c r="I41" i="45" s="1"/>
  <c r="I40" i="45" s="1"/>
  <c r="F41" i="45"/>
  <c r="E41" i="45"/>
  <c r="Q41" i="45" s="1"/>
  <c r="D41" i="45"/>
  <c r="C41" i="45" s="1"/>
  <c r="C40" i="45" s="1"/>
  <c r="N40" i="45"/>
  <c r="M40" i="45"/>
  <c r="K40" i="45"/>
  <c r="J40" i="45"/>
  <c r="H40" i="45"/>
  <c r="G40" i="45"/>
  <c r="F40" i="45"/>
  <c r="N39" i="45"/>
  <c r="L39" i="45"/>
  <c r="K39" i="45"/>
  <c r="I39" i="45" s="1"/>
  <c r="I38" i="45" s="1"/>
  <c r="F39" i="45"/>
  <c r="E39" i="45"/>
  <c r="Q39" i="45" s="1"/>
  <c r="D39" i="45"/>
  <c r="C39" i="45" s="1"/>
  <c r="C38" i="45" s="1"/>
  <c r="N38" i="45"/>
  <c r="M38" i="45"/>
  <c r="L38" i="45" s="1"/>
  <c r="K38" i="45"/>
  <c r="J38" i="45"/>
  <c r="H38" i="45"/>
  <c r="G38" i="45"/>
  <c r="F38" i="45"/>
  <c r="N37" i="45"/>
  <c r="L37" i="45"/>
  <c r="K37" i="45"/>
  <c r="I37" i="45" s="1"/>
  <c r="F37" i="45"/>
  <c r="E37" i="45"/>
  <c r="Q37" i="45" s="1"/>
  <c r="D37" i="45"/>
  <c r="C37" i="45" s="1"/>
  <c r="N36" i="45"/>
  <c r="L36" i="45" s="1"/>
  <c r="K36" i="45"/>
  <c r="E36" i="45" s="1"/>
  <c r="C36" i="45" s="1"/>
  <c r="I36" i="45"/>
  <c r="F36" i="45"/>
  <c r="D36" i="45"/>
  <c r="N35" i="45"/>
  <c r="Q35" i="45" s="1"/>
  <c r="L35" i="45"/>
  <c r="K35" i="45"/>
  <c r="I35" i="45" s="1"/>
  <c r="F35" i="45"/>
  <c r="E35" i="45"/>
  <c r="D35" i="45"/>
  <c r="C35" i="45" s="1"/>
  <c r="N34" i="45"/>
  <c r="L34" i="45" s="1"/>
  <c r="O34" i="45" s="1"/>
  <c r="K34" i="45"/>
  <c r="E34" i="45" s="1"/>
  <c r="C34" i="45" s="1"/>
  <c r="I34" i="45"/>
  <c r="F34" i="45"/>
  <c r="D34" i="45"/>
  <c r="N33" i="45"/>
  <c r="Q33" i="45" s="1"/>
  <c r="L33" i="45"/>
  <c r="K33" i="45"/>
  <c r="I33" i="45" s="1"/>
  <c r="F33" i="45"/>
  <c r="E33" i="45"/>
  <c r="D33" i="45"/>
  <c r="C33" i="45" s="1"/>
  <c r="N32" i="45"/>
  <c r="L32" i="45" s="1"/>
  <c r="K32" i="45"/>
  <c r="E32" i="45" s="1"/>
  <c r="I32" i="45"/>
  <c r="F32" i="45"/>
  <c r="D32" i="45"/>
  <c r="N31" i="45"/>
  <c r="L31" i="45"/>
  <c r="K31" i="45"/>
  <c r="I31" i="45" s="1"/>
  <c r="F31" i="45"/>
  <c r="E31" i="45"/>
  <c r="D31" i="45"/>
  <c r="O30" i="45"/>
  <c r="N30" i="45"/>
  <c r="L30" i="45" s="1"/>
  <c r="K30" i="45"/>
  <c r="E30" i="45" s="1"/>
  <c r="Q30" i="45" s="1"/>
  <c r="I30" i="45"/>
  <c r="F30" i="45"/>
  <c r="D30" i="45"/>
  <c r="C30" i="45"/>
  <c r="N28" i="45"/>
  <c r="L28" i="45"/>
  <c r="K28" i="45"/>
  <c r="I28" i="45" s="1"/>
  <c r="F28" i="45"/>
  <c r="E28" i="45"/>
  <c r="D28" i="45"/>
  <c r="C28" i="45" s="1"/>
  <c r="N27" i="45"/>
  <c r="L27" i="45" s="1"/>
  <c r="O27" i="45" s="1"/>
  <c r="K27" i="45"/>
  <c r="E27" i="45" s="1"/>
  <c r="Q27" i="45" s="1"/>
  <c r="I27" i="45"/>
  <c r="F27" i="45"/>
  <c r="D27" i="45"/>
  <c r="C27" i="45"/>
  <c r="N25" i="45"/>
  <c r="L25" i="45"/>
  <c r="K25" i="45"/>
  <c r="I25" i="45" s="1"/>
  <c r="F25" i="45"/>
  <c r="E25" i="45"/>
  <c r="D25" i="45"/>
  <c r="N24" i="45"/>
  <c r="L24" i="45" s="1"/>
  <c r="O24" i="45" s="1"/>
  <c r="K24" i="45"/>
  <c r="E24" i="45" s="1"/>
  <c r="I24" i="45"/>
  <c r="F24" i="45"/>
  <c r="D24" i="45"/>
  <c r="C24" i="45"/>
  <c r="N23" i="45"/>
  <c r="L23" i="45"/>
  <c r="K23" i="45"/>
  <c r="I23" i="45" s="1"/>
  <c r="F23" i="45"/>
  <c r="E23" i="45"/>
  <c r="D23" i="45"/>
  <c r="C23" i="45" s="1"/>
  <c r="N22" i="45"/>
  <c r="L22" i="45" s="1"/>
  <c r="K22" i="45"/>
  <c r="E22" i="45" s="1"/>
  <c r="Q22" i="45" s="1"/>
  <c r="I22" i="45"/>
  <c r="F22" i="45"/>
  <c r="D22" i="45"/>
  <c r="C22" i="45" s="1"/>
  <c r="N21" i="45"/>
  <c r="Q21" i="45" s="1"/>
  <c r="K21" i="45"/>
  <c r="I21" i="45"/>
  <c r="F21" i="45"/>
  <c r="E21" i="45"/>
  <c r="D21" i="45"/>
  <c r="C21" i="45"/>
  <c r="N20" i="45"/>
  <c r="L20" i="45"/>
  <c r="K20" i="45"/>
  <c r="E20" i="45" s="1"/>
  <c r="Q20" i="45" s="1"/>
  <c r="F20" i="45"/>
  <c r="D20" i="45"/>
  <c r="C20" i="45" s="1"/>
  <c r="N19" i="45"/>
  <c r="Q19" i="45" s="1"/>
  <c r="K19" i="45"/>
  <c r="I19" i="45"/>
  <c r="F19" i="45"/>
  <c r="E19" i="45"/>
  <c r="D19" i="45"/>
  <c r="C19" i="45"/>
  <c r="N18" i="45"/>
  <c r="L18" i="45"/>
  <c r="K18" i="45"/>
  <c r="E18" i="45" s="1"/>
  <c r="Q18" i="45" s="1"/>
  <c r="F18" i="45"/>
  <c r="D18" i="45"/>
  <c r="C18" i="45" s="1"/>
  <c r="N17" i="45"/>
  <c r="Q17" i="45" s="1"/>
  <c r="K17" i="45"/>
  <c r="I17" i="45"/>
  <c r="F17" i="45"/>
  <c r="E17" i="45"/>
  <c r="D17" i="45"/>
  <c r="C17" i="45"/>
  <c r="N16" i="45"/>
  <c r="L16" i="45"/>
  <c r="K16" i="45"/>
  <c r="E16" i="45" s="1"/>
  <c r="Q16" i="45" s="1"/>
  <c r="F16" i="45"/>
  <c r="D16" i="45"/>
  <c r="C16" i="45" s="1"/>
  <c r="N15" i="45"/>
  <c r="Q15" i="45" s="1"/>
  <c r="K15" i="45"/>
  <c r="I15" i="45"/>
  <c r="F15" i="45"/>
  <c r="E15" i="45"/>
  <c r="D15" i="45"/>
  <c r="C15" i="45"/>
  <c r="N14" i="45"/>
  <c r="L14" i="45"/>
  <c r="O14" i="45" s="1"/>
  <c r="K14" i="45"/>
  <c r="E14" i="45" s="1"/>
  <c r="F14" i="45"/>
  <c r="D14" i="45"/>
  <c r="C14" i="45" s="1"/>
  <c r="N13" i="45"/>
  <c r="Q13" i="45" s="1"/>
  <c r="K13" i="45"/>
  <c r="I13" i="45"/>
  <c r="F13" i="45"/>
  <c r="F12" i="45" s="1"/>
  <c r="F11" i="45" s="1"/>
  <c r="E13" i="45"/>
  <c r="D13" i="45"/>
  <c r="C13" i="45"/>
  <c r="M12" i="45"/>
  <c r="J12" i="45"/>
  <c r="H12" i="45"/>
  <c r="H11" i="45" s="1"/>
  <c r="H9" i="45" s="1"/>
  <c r="H8" i="45" s="1"/>
  <c r="G12" i="45"/>
  <c r="D12" i="45"/>
  <c r="M11" i="45"/>
  <c r="J11" i="45"/>
  <c r="G11" i="45"/>
  <c r="G9" i="45" s="1"/>
  <c r="G8" i="45" s="1"/>
  <c r="M9" i="45"/>
  <c r="M8" i="45" s="1"/>
  <c r="O22" i="45" l="1"/>
  <c r="E12" i="45"/>
  <c r="Q14" i="45"/>
  <c r="O16" i="45"/>
  <c r="O18" i="45"/>
  <c r="O20" i="45"/>
  <c r="K12" i="45"/>
  <c r="L13" i="45"/>
  <c r="I14" i="45"/>
  <c r="L15" i="45"/>
  <c r="O15" i="45" s="1"/>
  <c r="I16" i="45"/>
  <c r="L17" i="45"/>
  <c r="O17" i="45" s="1"/>
  <c r="I18" i="45"/>
  <c r="L19" i="45"/>
  <c r="O19" i="45" s="1"/>
  <c r="I20" i="45"/>
  <c r="L21" i="45"/>
  <c r="O21" i="45" s="1"/>
  <c r="Q23" i="45"/>
  <c r="C25" i="45"/>
  <c r="C12" i="45" s="1"/>
  <c r="O25" i="45"/>
  <c r="O35" i="45"/>
  <c r="O39" i="45"/>
  <c r="L43" i="45"/>
  <c r="O63" i="45"/>
  <c r="Q25" i="45"/>
  <c r="O28" i="45"/>
  <c r="O33" i="45"/>
  <c r="O41" i="45"/>
  <c r="O45" i="45"/>
  <c r="L78" i="45"/>
  <c r="O82" i="45"/>
  <c r="Q28" i="45"/>
  <c r="C31" i="45"/>
  <c r="O31" i="45"/>
  <c r="O36" i="45"/>
  <c r="O38" i="45"/>
  <c r="N12" i="45"/>
  <c r="O23" i="45"/>
  <c r="Q31" i="45"/>
  <c r="C32" i="45"/>
  <c r="O32" i="45" s="1"/>
  <c r="Q32" i="45"/>
  <c r="O37" i="45"/>
  <c r="Q24" i="45"/>
  <c r="Q34" i="45"/>
  <c r="Q36" i="45"/>
  <c r="D38" i="45"/>
  <c r="D11" i="45" s="1"/>
  <c r="D9" i="45" s="1"/>
  <c r="D40" i="45"/>
  <c r="L40" i="45"/>
  <c r="O40" i="45" s="1"/>
  <c r="K43" i="45"/>
  <c r="E44" i="45"/>
  <c r="E46" i="45"/>
  <c r="Q46" i="45" s="1"/>
  <c r="E48" i="45"/>
  <c r="Q48" i="45" s="1"/>
  <c r="K49" i="45"/>
  <c r="E50" i="45"/>
  <c r="E52" i="45"/>
  <c r="Q52" i="45" s="1"/>
  <c r="E54" i="45"/>
  <c r="Q54" i="45" s="1"/>
  <c r="K55" i="45"/>
  <c r="E56" i="45"/>
  <c r="I57" i="45"/>
  <c r="D61" i="45"/>
  <c r="N61" i="45"/>
  <c r="E67" i="45"/>
  <c r="C67" i="45" s="1"/>
  <c r="K66" i="45"/>
  <c r="L68" i="45"/>
  <c r="N69" i="45"/>
  <c r="N72" i="45"/>
  <c r="E73" i="45"/>
  <c r="K72" i="45"/>
  <c r="I73" i="45"/>
  <c r="E77" i="45"/>
  <c r="I77" i="45"/>
  <c r="C80" i="45"/>
  <c r="O80" i="45" s="1"/>
  <c r="C85" i="45"/>
  <c r="O85" i="45" s="1"/>
  <c r="O88" i="45"/>
  <c r="C97" i="45"/>
  <c r="O97" i="45" s="1"/>
  <c r="O100" i="45"/>
  <c r="E106" i="45"/>
  <c r="Q106" i="45" s="1"/>
  <c r="E38" i="45"/>
  <c r="Q38" i="45" s="1"/>
  <c r="E40" i="45"/>
  <c r="Q40" i="45" s="1"/>
  <c r="D43" i="45"/>
  <c r="Q45" i="45"/>
  <c r="Q47" i="45"/>
  <c r="D49" i="45"/>
  <c r="Q51" i="45"/>
  <c r="Q53" i="45"/>
  <c r="D55" i="45"/>
  <c r="C58" i="45"/>
  <c r="E60" i="45"/>
  <c r="Q60" i="45" s="1"/>
  <c r="Q63" i="45"/>
  <c r="E65" i="45"/>
  <c r="K64" i="45"/>
  <c r="E68" i="45"/>
  <c r="Q68" i="45" s="1"/>
  <c r="I70" i="45"/>
  <c r="E70" i="45"/>
  <c r="I74" i="45"/>
  <c r="E74" i="45"/>
  <c r="Q74" i="45" s="1"/>
  <c r="O87" i="45"/>
  <c r="Q88" i="45"/>
  <c r="O99" i="45"/>
  <c r="Q100" i="45"/>
  <c r="Q103" i="45"/>
  <c r="C107" i="45"/>
  <c r="C106" i="45" s="1"/>
  <c r="O114" i="45"/>
  <c r="E58" i="45"/>
  <c r="N66" i="45"/>
  <c r="L66" i="45" s="1"/>
  <c r="E71" i="45"/>
  <c r="C71" i="45" s="1"/>
  <c r="O71" i="45" s="1"/>
  <c r="I71" i="45"/>
  <c r="C73" i="45"/>
  <c r="O73" i="45" s="1"/>
  <c r="Q73" i="45"/>
  <c r="E75" i="45"/>
  <c r="C75" i="45" s="1"/>
  <c r="O75" i="45" s="1"/>
  <c r="I75" i="45"/>
  <c r="C77" i="45"/>
  <c r="O77" i="45" s="1"/>
  <c r="Q77" i="45"/>
  <c r="E79" i="45"/>
  <c r="E78" i="45" s="1"/>
  <c r="Q78" i="45" s="1"/>
  <c r="K78" i="45"/>
  <c r="I79" i="45"/>
  <c r="I78" i="45" s="1"/>
  <c r="O81" i="45"/>
  <c r="Q85" i="45"/>
  <c r="C92" i="45"/>
  <c r="O92" i="45" s="1"/>
  <c r="O93" i="45"/>
  <c r="Q97" i="45"/>
  <c r="O62" i="45"/>
  <c r="C70" i="45"/>
  <c r="O70" i="45" s="1"/>
  <c r="C74" i="45"/>
  <c r="O74" i="45" s="1"/>
  <c r="I76" i="45"/>
  <c r="E76" i="45"/>
  <c r="C76" i="45" s="1"/>
  <c r="O76" i="45" s="1"/>
  <c r="Q79" i="45"/>
  <c r="L79" i="45"/>
  <c r="O106" i="45"/>
  <c r="O131" i="45"/>
  <c r="O133" i="45"/>
  <c r="O135" i="45"/>
  <c r="O137" i="45"/>
  <c r="P147" i="45"/>
  <c r="C147" i="45"/>
  <c r="S147" i="45" s="1"/>
  <c r="Q86" i="45"/>
  <c r="Q91" i="45"/>
  <c r="Q92" i="45"/>
  <c r="Q98" i="45"/>
  <c r="Q104" i="45"/>
  <c r="O112" i="45"/>
  <c r="O129" i="45"/>
  <c r="O132" i="45"/>
  <c r="O134" i="45"/>
  <c r="O136" i="45"/>
  <c r="I138" i="45"/>
  <c r="O151" i="45"/>
  <c r="P154" i="45"/>
  <c r="S139" i="45"/>
  <c r="Q82" i="45"/>
  <c r="Q89" i="45"/>
  <c r="Q94" i="45"/>
  <c r="Q95" i="45"/>
  <c r="Q101" i="45"/>
  <c r="C105" i="45"/>
  <c r="C103" i="45" s="1"/>
  <c r="O103" i="45" s="1"/>
  <c r="Q108" i="45"/>
  <c r="O113" i="45"/>
  <c r="O139" i="45"/>
  <c r="Q140" i="45"/>
  <c r="E138" i="45"/>
  <c r="O147" i="45"/>
  <c r="C157" i="45"/>
  <c r="O157" i="45" s="1"/>
  <c r="Q112" i="45"/>
  <c r="D138" i="45"/>
  <c r="P138" i="45" s="1"/>
  <c r="L140" i="45"/>
  <c r="O140" i="45" s="1"/>
  <c r="L142" i="45"/>
  <c r="O142" i="45" s="1"/>
  <c r="L144" i="45"/>
  <c r="O144" i="45" s="1"/>
  <c r="D145" i="45"/>
  <c r="Q145" i="45"/>
  <c r="E146" i="45"/>
  <c r="Q146" i="45" s="1"/>
  <c r="F147" i="45"/>
  <c r="F138" i="45" s="1"/>
  <c r="F9" i="45" s="1"/>
  <c r="F8" i="45" s="1"/>
  <c r="C148" i="45"/>
  <c r="S148" i="45" s="1"/>
  <c r="Q148" i="45"/>
  <c r="C150" i="45"/>
  <c r="S150" i="45" s="1"/>
  <c r="Q150" i="45"/>
  <c r="L153" i="45"/>
  <c r="P153" i="45"/>
  <c r="J154" i="45"/>
  <c r="C155" i="45"/>
  <c r="P155" i="45"/>
  <c r="O156" i="45"/>
  <c r="E157" i="45"/>
  <c r="E130" i="45"/>
  <c r="E132" i="45"/>
  <c r="Q132" i="45" s="1"/>
  <c r="E134" i="45"/>
  <c r="Q134" i="45" s="1"/>
  <c r="E136" i="45"/>
  <c r="Q136" i="45" s="1"/>
  <c r="P139" i="45"/>
  <c r="P149" i="45"/>
  <c r="P151" i="45"/>
  <c r="N130" i="45"/>
  <c r="J138" i="45"/>
  <c r="J9" i="45" s="1"/>
  <c r="J8" i="45" s="1"/>
  <c r="N138" i="45"/>
  <c r="Q138" i="45" s="1"/>
  <c r="L141" i="45"/>
  <c r="L138" i="45" s="1"/>
  <c r="L143" i="45"/>
  <c r="L146" i="45"/>
  <c r="C141" i="45"/>
  <c r="S141" i="45" s="1"/>
  <c r="C143" i="45"/>
  <c r="S143" i="45" s="1"/>
  <c r="C158" i="45"/>
  <c r="O158" i="45" s="1"/>
  <c r="O67" i="45" l="1"/>
  <c r="D8" i="45"/>
  <c r="P8" i="45" s="1"/>
  <c r="P9" i="45"/>
  <c r="O153" i="45"/>
  <c r="L152" i="45"/>
  <c r="O152" i="45" s="1"/>
  <c r="P145" i="45"/>
  <c r="C145" i="45"/>
  <c r="O148" i="45"/>
  <c r="Q76" i="45"/>
  <c r="O105" i="45"/>
  <c r="I72" i="45"/>
  <c r="Q71" i="45"/>
  <c r="C68" i="45"/>
  <c r="C66" i="45" s="1"/>
  <c r="O66" i="45" s="1"/>
  <c r="Q61" i="45"/>
  <c r="L61" i="45"/>
  <c r="O61" i="45" s="1"/>
  <c r="C52" i="45"/>
  <c r="O52" i="45" s="1"/>
  <c r="C46" i="45"/>
  <c r="O46" i="45" s="1"/>
  <c r="O155" i="45"/>
  <c r="C154" i="45"/>
  <c r="O154" i="45" s="1"/>
  <c r="C69" i="45"/>
  <c r="C72" i="45"/>
  <c r="E69" i="45"/>
  <c r="Q70" i="45"/>
  <c r="E64" i="45"/>
  <c r="Q64" i="45" s="1"/>
  <c r="C65" i="45"/>
  <c r="Q65" i="45"/>
  <c r="Q56" i="45"/>
  <c r="E55" i="45"/>
  <c r="Q55" i="45" s="1"/>
  <c r="Q50" i="45"/>
  <c r="E49" i="45"/>
  <c r="Q49" i="45" s="1"/>
  <c r="Q44" i="45"/>
  <c r="E43" i="45"/>
  <c r="Q43" i="45" s="1"/>
  <c r="C50" i="45"/>
  <c r="Q12" i="45"/>
  <c r="N11" i="45"/>
  <c r="I12" i="45"/>
  <c r="I11" i="45" s="1"/>
  <c r="I9" i="45" s="1"/>
  <c r="I8" i="45" s="1"/>
  <c r="O143" i="45"/>
  <c r="Q130" i="45"/>
  <c r="E154" i="45"/>
  <c r="Q154" i="45" s="1"/>
  <c r="Q157" i="45"/>
  <c r="O150" i="45"/>
  <c r="Q58" i="45"/>
  <c r="E57" i="45"/>
  <c r="Q57" i="45" s="1"/>
  <c r="I69" i="45"/>
  <c r="C79" i="45"/>
  <c r="C78" i="45" s="1"/>
  <c r="O78" i="45" s="1"/>
  <c r="Q75" i="45"/>
  <c r="E72" i="45"/>
  <c r="Q72" i="45" s="1"/>
  <c r="Q69" i="45"/>
  <c r="L69" i="45"/>
  <c r="O69" i="45" s="1"/>
  <c r="Q67" i="45"/>
  <c r="E66" i="45"/>
  <c r="Q66" i="45" s="1"/>
  <c r="O58" i="45"/>
  <c r="O107" i="45"/>
  <c r="O13" i="45"/>
  <c r="L12" i="45"/>
  <c r="O141" i="45"/>
  <c r="C146" i="45"/>
  <c r="S146" i="45" s="1"/>
  <c r="L130" i="45"/>
  <c r="O130" i="45" s="1"/>
  <c r="L72" i="45"/>
  <c r="O72" i="45" s="1"/>
  <c r="O68" i="45"/>
  <c r="C60" i="45"/>
  <c r="O60" i="45" s="1"/>
  <c r="C54" i="45"/>
  <c r="O54" i="45" s="1"/>
  <c r="C56" i="45"/>
  <c r="C44" i="45"/>
  <c r="C48" i="45"/>
  <c r="O48" i="45" s="1"/>
  <c r="K11" i="45"/>
  <c r="K9" i="45" s="1"/>
  <c r="K8" i="45" s="1"/>
  <c r="C55" i="45" l="1"/>
  <c r="O55" i="45" s="1"/>
  <c r="O56" i="45"/>
  <c r="O79" i="45"/>
  <c r="N9" i="45"/>
  <c r="O146" i="45"/>
  <c r="E11" i="45"/>
  <c r="E9" i="45" s="1"/>
  <c r="E8" i="45" s="1"/>
  <c r="C138" i="45"/>
  <c r="O138" i="45" s="1"/>
  <c r="S145" i="45"/>
  <c r="O145" i="45"/>
  <c r="L11" i="45"/>
  <c r="O12" i="45"/>
  <c r="C49" i="45"/>
  <c r="O49" i="45" s="1"/>
  <c r="O50" i="45"/>
  <c r="C64" i="45"/>
  <c r="O64" i="45" s="1"/>
  <c r="O65" i="45"/>
  <c r="C57" i="45"/>
  <c r="O57" i="45" s="1"/>
  <c r="C43" i="45"/>
  <c r="O44" i="45"/>
  <c r="Q11" i="45" l="1"/>
  <c r="L9" i="45"/>
  <c r="C11" i="45"/>
  <c r="C9" i="45" s="1"/>
  <c r="C8" i="45" s="1"/>
  <c r="O43" i="45"/>
  <c r="N8" i="45"/>
  <c r="Q8" i="45" s="1"/>
  <c r="Q9" i="45"/>
  <c r="O9" i="45" l="1"/>
  <c r="L8" i="45"/>
  <c r="O8" i="45" s="1"/>
  <c r="O11" i="45"/>
  <c r="J25" i="43" l="1"/>
  <c r="J17" i="43"/>
  <c r="G17" i="43"/>
  <c r="E17" i="43"/>
  <c r="I20" i="43" s="1"/>
  <c r="D17" i="43"/>
  <c r="C17" i="43"/>
  <c r="L16" i="43"/>
  <c r="H16" i="43"/>
  <c r="F16" i="43"/>
  <c r="L15" i="43"/>
  <c r="H15" i="43"/>
  <c r="F15" i="43"/>
  <c r="L14" i="43"/>
  <c r="H14" i="43"/>
  <c r="F14" i="43"/>
  <c r="L13" i="43"/>
  <c r="H13" i="43"/>
  <c r="F13" i="43"/>
  <c r="L12" i="43"/>
  <c r="H12" i="43"/>
  <c r="F12" i="43"/>
  <c r="L11" i="43"/>
  <c r="H11" i="43"/>
  <c r="F11" i="43"/>
  <c r="L10" i="43"/>
  <c r="H10" i="43"/>
  <c r="F10" i="43"/>
  <c r="L9" i="43"/>
  <c r="H9" i="43"/>
  <c r="F9" i="43"/>
  <c r="H8" i="43"/>
  <c r="G8" i="43"/>
  <c r="F8" i="43"/>
  <c r="E8" i="43"/>
  <c r="L8" i="43" s="1"/>
  <c r="L7" i="43"/>
  <c r="H7" i="43"/>
  <c r="F7" i="43"/>
  <c r="L6" i="43"/>
  <c r="H6" i="43"/>
  <c r="F6" i="43"/>
  <c r="L5" i="43"/>
  <c r="H5" i="43"/>
  <c r="H17" i="43" s="1"/>
  <c r="F5" i="43"/>
  <c r="F17" i="43" l="1"/>
  <c r="H11" i="42" l="1"/>
  <c r="H7" i="42"/>
  <c r="H13" i="42"/>
  <c r="H8" i="42"/>
  <c r="H15" i="42"/>
  <c r="H17" i="42"/>
  <c r="H12" i="42"/>
  <c r="H9" i="42"/>
  <c r="H14" i="42"/>
  <c r="H6" i="42"/>
  <c r="H5" i="42"/>
  <c r="H16" i="42"/>
  <c r="H10" i="42"/>
  <c r="E11" i="42"/>
  <c r="E7" i="42"/>
  <c r="E13" i="42"/>
  <c r="E8" i="42"/>
  <c r="E15" i="42"/>
  <c r="E17" i="42"/>
  <c r="E12" i="42"/>
  <c r="E9" i="42"/>
  <c r="E14" i="42"/>
  <c r="E6" i="42"/>
  <c r="E5" i="42"/>
  <c r="E16" i="42"/>
  <c r="E10" i="42"/>
  <c r="AY58" i="41"/>
  <c r="AP42" i="41"/>
  <c r="AO42" i="41"/>
  <c r="AN42" i="41"/>
  <c r="AM42" i="41"/>
  <c r="AL42" i="41"/>
  <c r="AK42" i="41"/>
  <c r="AJ42" i="41"/>
  <c r="AI42" i="41"/>
  <c r="AH42" i="41"/>
  <c r="AG42" i="41"/>
  <c r="AS42" i="41" s="1"/>
  <c r="AF42" i="41"/>
  <c r="AE42" i="41"/>
  <c r="AD42" i="41"/>
  <c r="AC42" i="41"/>
  <c r="AB42" i="41"/>
  <c r="AR42" i="41" s="1"/>
  <c r="AA42" i="41"/>
  <c r="Z42" i="41"/>
  <c r="Y42" i="41"/>
  <c r="X42" i="41"/>
  <c r="W42" i="41"/>
  <c r="AQ42" i="41" s="1"/>
  <c r="V42" i="41"/>
  <c r="U42" i="41"/>
  <c r="T42" i="41"/>
  <c r="S42" i="41"/>
  <c r="R42" i="41"/>
  <c r="Q42" i="41"/>
  <c r="P42" i="41"/>
  <c r="O42" i="41"/>
  <c r="N42" i="41"/>
  <c r="M42" i="41"/>
  <c r="L42" i="41"/>
  <c r="K42" i="41"/>
  <c r="J42" i="41"/>
  <c r="I42" i="41"/>
  <c r="G42" i="41"/>
  <c r="F42" i="41"/>
  <c r="E42" i="41"/>
  <c r="D42" i="41"/>
  <c r="C42" i="41"/>
  <c r="AV41" i="41"/>
  <c r="AU41" i="41"/>
  <c r="AT41" i="41"/>
  <c r="AS41" i="41"/>
  <c r="AR41" i="41"/>
  <c r="AQ41" i="41"/>
  <c r="AV40" i="41"/>
  <c r="AU40" i="41"/>
  <c r="AT40" i="41"/>
  <c r="AS40" i="41"/>
  <c r="AR40" i="41"/>
  <c r="AQ40" i="41"/>
  <c r="AV39" i="41"/>
  <c r="AU39" i="41"/>
  <c r="AT39" i="41"/>
  <c r="AS39" i="41"/>
  <c r="AR39" i="41"/>
  <c r="AQ39" i="41"/>
  <c r="AV38" i="41"/>
  <c r="AU38" i="41"/>
  <c r="AT38" i="41"/>
  <c r="AS38" i="41"/>
  <c r="AR38" i="41"/>
  <c r="AQ38" i="41"/>
  <c r="AV37" i="41"/>
  <c r="AU37" i="41"/>
  <c r="AT37" i="41"/>
  <c r="AS37" i="41"/>
  <c r="AR37" i="41"/>
  <c r="AQ37" i="41"/>
  <c r="AV36" i="41"/>
  <c r="AU36" i="41"/>
  <c r="AT36" i="41"/>
  <c r="AS36" i="41"/>
  <c r="AR36" i="41"/>
  <c r="AQ36" i="41"/>
  <c r="AV35" i="41"/>
  <c r="AU35" i="41"/>
  <c r="AT35" i="41"/>
  <c r="AS35" i="41"/>
  <c r="AR35" i="41"/>
  <c r="AQ35" i="41"/>
  <c r="AV34" i="41"/>
  <c r="AU34" i="41"/>
  <c r="AT34" i="41"/>
  <c r="AS34" i="41"/>
  <c r="AR34" i="41"/>
  <c r="AQ34" i="41"/>
  <c r="AV33" i="41"/>
  <c r="AU33" i="41"/>
  <c r="AT33" i="41"/>
  <c r="AS33" i="41"/>
  <c r="AR33" i="41"/>
  <c r="AQ33" i="41"/>
  <c r="AV32" i="41"/>
  <c r="AU32" i="41"/>
  <c r="AT32" i="41"/>
  <c r="AS32" i="41"/>
  <c r="AR32" i="41"/>
  <c r="AQ32" i="41"/>
  <c r="AV31" i="41"/>
  <c r="AU31" i="41"/>
  <c r="AT31" i="41"/>
  <c r="AS31" i="41"/>
  <c r="AR31" i="41"/>
  <c r="AQ31" i="41"/>
  <c r="AV30" i="41"/>
  <c r="AU30" i="41"/>
  <c r="AT30" i="41"/>
  <c r="AS30" i="41"/>
  <c r="AR30" i="41"/>
  <c r="AQ30" i="41"/>
  <c r="AV29" i="41"/>
  <c r="AV42" i="41" s="1"/>
  <c r="AU29" i="41"/>
  <c r="AU42" i="41" s="1"/>
  <c r="AT29" i="41"/>
  <c r="AS29" i="41"/>
  <c r="AR29" i="41"/>
  <c r="AQ29" i="41"/>
  <c r="AP22" i="41"/>
  <c r="AP43" i="41" s="1"/>
  <c r="AO22" i="41"/>
  <c r="AN22" i="41"/>
  <c r="AM22" i="41"/>
  <c r="AL22" i="41"/>
  <c r="AK22" i="41"/>
  <c r="AJ22" i="41"/>
  <c r="AI22" i="41"/>
  <c r="AH22" i="41"/>
  <c r="AF22" i="41"/>
  <c r="AE22" i="41"/>
  <c r="AD22" i="41"/>
  <c r="AC22" i="41"/>
  <c r="AA22" i="41"/>
  <c r="Z22" i="41"/>
  <c r="Y22" i="41"/>
  <c r="X22" i="41"/>
  <c r="V22" i="41"/>
  <c r="U22" i="41"/>
  <c r="T22" i="41"/>
  <c r="S22" i="41"/>
  <c r="R22" i="41"/>
  <c r="Q22" i="41"/>
  <c r="P22" i="41"/>
  <c r="O22" i="41"/>
  <c r="N22" i="41"/>
  <c r="L22" i="41"/>
  <c r="K22" i="41"/>
  <c r="J22" i="41"/>
  <c r="I22" i="41"/>
  <c r="G22" i="41"/>
  <c r="F22" i="41"/>
  <c r="E22" i="41"/>
  <c r="D22" i="41"/>
  <c r="AV21" i="41"/>
  <c r="AU21" i="41"/>
  <c r="AT21" i="41"/>
  <c r="AR21" i="41"/>
  <c r="AG21" i="41"/>
  <c r="AS21" i="41" s="1"/>
  <c r="W21" i="41"/>
  <c r="M21" i="41"/>
  <c r="C21" i="41"/>
  <c r="AQ21" i="41" s="1"/>
  <c r="AU20" i="41"/>
  <c r="AT20" i="41"/>
  <c r="AR20" i="41"/>
  <c r="AG20" i="41"/>
  <c r="AS20" i="41" s="1"/>
  <c r="W20" i="41"/>
  <c r="AQ20" i="41" s="1"/>
  <c r="M20" i="41"/>
  <c r="H20" i="41"/>
  <c r="C20" i="41"/>
  <c r="AS19" i="41"/>
  <c r="AG19" i="41"/>
  <c r="AV19" i="41" s="1"/>
  <c r="AB19" i="41"/>
  <c r="AU19" i="41" s="1"/>
  <c r="W19" i="41"/>
  <c r="AT19" i="41" s="1"/>
  <c r="M19" i="41"/>
  <c r="H19" i="41"/>
  <c r="AR19" i="41" s="1"/>
  <c r="C19" i="41"/>
  <c r="AQ19" i="41" s="1"/>
  <c r="AS18" i="41"/>
  <c r="AG18" i="41"/>
  <c r="AV18" i="41" s="1"/>
  <c r="AB18" i="41"/>
  <c r="AU18" i="41" s="1"/>
  <c r="W18" i="41"/>
  <c r="AT18" i="41" s="1"/>
  <c r="M18" i="41"/>
  <c r="H18" i="41"/>
  <c r="AR18" i="41" s="1"/>
  <c r="C18" i="41"/>
  <c r="AQ18" i="41" s="1"/>
  <c r="AS17" i="41"/>
  <c r="AG17" i="41"/>
  <c r="AV17" i="41" s="1"/>
  <c r="AB17" i="41"/>
  <c r="AU17" i="41" s="1"/>
  <c r="W17" i="41"/>
  <c r="AT17" i="41" s="1"/>
  <c r="M17" i="41"/>
  <c r="H17" i="41"/>
  <c r="AR17" i="41" s="1"/>
  <c r="C17" i="41"/>
  <c r="AQ17" i="41" s="1"/>
  <c r="BI16" i="41"/>
  <c r="AV16" i="41"/>
  <c r="AT16" i="41"/>
  <c r="AQ16" i="41"/>
  <c r="AG16" i="41"/>
  <c r="AS16" i="41" s="1"/>
  <c r="AB16" i="41"/>
  <c r="AU16" i="41" s="1"/>
  <c r="W16" i="41"/>
  <c r="M16" i="41"/>
  <c r="C16" i="41"/>
  <c r="BI15" i="41"/>
  <c r="AS15" i="41"/>
  <c r="AG15" i="41"/>
  <c r="AV15" i="41" s="1"/>
  <c r="AB15" i="41"/>
  <c r="AU15" i="41" s="1"/>
  <c r="W15" i="41"/>
  <c r="AT15" i="41" s="1"/>
  <c r="M15" i="41"/>
  <c r="H15" i="41"/>
  <c r="AR15" i="41" s="1"/>
  <c r="C15" i="41"/>
  <c r="AQ15" i="41" s="1"/>
  <c r="BI14" i="41"/>
  <c r="AV14" i="41"/>
  <c r="AU14" i="41"/>
  <c r="AG14" i="41"/>
  <c r="AS14" i="41" s="1"/>
  <c r="W14" i="41"/>
  <c r="AQ14" i="41" s="1"/>
  <c r="M14" i="41"/>
  <c r="C14" i="41"/>
  <c r="BI13" i="41"/>
  <c r="AV13" i="41"/>
  <c r="AR13" i="41"/>
  <c r="AG13" i="41"/>
  <c r="AS13" i="41" s="1"/>
  <c r="AB13" i="41"/>
  <c r="AU13" i="41" s="1"/>
  <c r="W13" i="41"/>
  <c r="AQ13" i="41" s="1"/>
  <c r="M13" i="41"/>
  <c r="H13" i="41"/>
  <c r="C13" i="41"/>
  <c r="AV12" i="41"/>
  <c r="AR12" i="41"/>
  <c r="AG12" i="41"/>
  <c r="AS12" i="41" s="1"/>
  <c r="AB12" i="41"/>
  <c r="AU12" i="41" s="1"/>
  <c r="W12" i="41"/>
  <c r="AQ12" i="41" s="1"/>
  <c r="M12" i="41"/>
  <c r="H12" i="41"/>
  <c r="C12" i="41"/>
  <c r="BI11" i="41"/>
  <c r="AT11" i="41"/>
  <c r="AS11" i="41"/>
  <c r="AG11" i="41"/>
  <c r="AV11" i="41" s="1"/>
  <c r="AB11" i="41"/>
  <c r="AU11" i="41" s="1"/>
  <c r="W11" i="41"/>
  <c r="M11" i="41"/>
  <c r="H11" i="41"/>
  <c r="AR11" i="41" s="1"/>
  <c r="C11" i="41"/>
  <c r="AQ11" i="41" s="1"/>
  <c r="BI10" i="41"/>
  <c r="AU10" i="41"/>
  <c r="AT10" i="41"/>
  <c r="AG10" i="41"/>
  <c r="AS10" i="41" s="1"/>
  <c r="AB10" i="41"/>
  <c r="W10" i="41"/>
  <c r="AQ10" i="41" s="1"/>
  <c r="M10" i="41"/>
  <c r="H10" i="41"/>
  <c r="AR10" i="41" s="1"/>
  <c r="C10" i="41"/>
  <c r="BI9" i="41"/>
  <c r="BB9" i="41"/>
  <c r="BC9" i="41" s="1"/>
  <c r="BA9" i="41"/>
  <c r="AT9" i="41"/>
  <c r="AS9" i="41"/>
  <c r="AG9" i="41"/>
  <c r="AG22" i="41" s="1"/>
  <c r="AS22" i="41" s="1"/>
  <c r="AB9" i="41"/>
  <c r="AB22" i="41" s="1"/>
  <c r="W9" i="41"/>
  <c r="W22" i="41" s="1"/>
  <c r="M9" i="41"/>
  <c r="M22" i="41" s="1"/>
  <c r="H9" i="41"/>
  <c r="H22" i="41" s="1"/>
  <c r="AR22" i="41" s="1"/>
  <c r="C9" i="41"/>
  <c r="C22" i="41" s="1"/>
  <c r="BI8" i="41"/>
  <c r="BB8" i="41"/>
  <c r="BC8" i="41" s="1"/>
  <c r="BA8" i="41"/>
  <c r="BB7" i="41"/>
  <c r="BC7" i="41" s="1"/>
  <c r="BA7" i="41"/>
  <c r="AT42" i="41" l="1"/>
  <c r="M8" i="42"/>
  <c r="M9" i="42"/>
  <c r="AQ22" i="41"/>
  <c r="AT14" i="41"/>
  <c r="AQ9" i="41"/>
  <c r="AU9" i="41"/>
  <c r="AU22" i="41" s="1"/>
  <c r="AR9" i="41"/>
  <c r="AV9" i="41"/>
  <c r="AV10" i="41"/>
  <c r="AT12" i="41"/>
  <c r="AT13" i="41"/>
  <c r="AT22" i="41" s="1"/>
  <c r="AV20" i="41"/>
  <c r="AV22" i="41" l="1"/>
  <c r="AU22" i="40" l="1"/>
  <c r="AV22" i="40"/>
  <c r="AT10" i="40"/>
  <c r="AU10" i="40"/>
  <c r="AV10" i="40"/>
  <c r="AT11" i="40"/>
  <c r="AU11" i="40"/>
  <c r="AV11" i="40"/>
  <c r="AT12" i="40"/>
  <c r="AU12" i="40"/>
  <c r="AV12" i="40"/>
  <c r="AT13" i="40"/>
  <c r="AU13" i="40"/>
  <c r="AV13" i="40"/>
  <c r="AT14" i="40"/>
  <c r="AU14" i="40"/>
  <c r="AV14" i="40"/>
  <c r="AT15" i="40"/>
  <c r="AU15" i="40"/>
  <c r="AV15" i="40"/>
  <c r="AT16" i="40"/>
  <c r="AU16" i="40"/>
  <c r="AV16" i="40"/>
  <c r="AT17" i="40"/>
  <c r="AU17" i="40"/>
  <c r="AV17" i="40"/>
  <c r="AT18" i="40"/>
  <c r="AU18" i="40"/>
  <c r="AV18" i="40"/>
  <c r="AT19" i="40"/>
  <c r="AU19" i="40"/>
  <c r="AV19" i="40"/>
  <c r="AT20" i="40"/>
  <c r="AU20" i="40"/>
  <c r="AV20" i="40"/>
  <c r="AT21" i="40"/>
  <c r="AU21" i="40"/>
  <c r="AV21" i="40"/>
  <c r="AV9" i="40"/>
  <c r="AU9" i="40"/>
  <c r="AT9" i="40"/>
  <c r="AY58" i="40"/>
  <c r="V48" i="40"/>
  <c r="AV42" i="40"/>
  <c r="AP42" i="40"/>
  <c r="AO42" i="40"/>
  <c r="AN42" i="40"/>
  <c r="AM42" i="40"/>
  <c r="AL42" i="40"/>
  <c r="AK42" i="40"/>
  <c r="AJ42" i="40"/>
  <c r="AI42" i="40"/>
  <c r="AH42" i="40"/>
  <c r="AG42" i="40"/>
  <c r="AS42" i="40" s="1"/>
  <c r="AF42" i="40"/>
  <c r="AE42" i="40"/>
  <c r="AD42" i="40"/>
  <c r="AC42" i="40"/>
  <c r="AB42" i="40"/>
  <c r="AR42" i="40" s="1"/>
  <c r="AA42" i="40"/>
  <c r="Z42" i="40"/>
  <c r="Y42" i="40"/>
  <c r="X42" i="40"/>
  <c r="W42" i="40"/>
  <c r="AQ42" i="40" s="1"/>
  <c r="V42" i="40"/>
  <c r="U42" i="40"/>
  <c r="T42" i="40"/>
  <c r="S42" i="40"/>
  <c r="R42" i="40"/>
  <c r="Q42" i="40"/>
  <c r="P42" i="40"/>
  <c r="O42" i="40"/>
  <c r="N42" i="40"/>
  <c r="M42" i="40"/>
  <c r="L42" i="40"/>
  <c r="K42" i="40"/>
  <c r="J42" i="40"/>
  <c r="I42" i="40"/>
  <c r="G42" i="40"/>
  <c r="F42" i="40"/>
  <c r="E42" i="40"/>
  <c r="D42" i="40"/>
  <c r="C42" i="40"/>
  <c r="AV41" i="40"/>
  <c r="AU41" i="40"/>
  <c r="AT41" i="40"/>
  <c r="AS41" i="40"/>
  <c r="AR41" i="40"/>
  <c r="AQ41" i="40"/>
  <c r="AV40" i="40"/>
  <c r="AU40" i="40"/>
  <c r="AT40" i="40"/>
  <c r="AS40" i="40"/>
  <c r="AR40" i="40"/>
  <c r="AQ40" i="40"/>
  <c r="AV39" i="40"/>
  <c r="AU39" i="40"/>
  <c r="AT39" i="40"/>
  <c r="AS39" i="40"/>
  <c r="AR39" i="40"/>
  <c r="AQ39" i="40"/>
  <c r="AV38" i="40"/>
  <c r="AU38" i="40"/>
  <c r="AT38" i="40"/>
  <c r="AS38" i="40"/>
  <c r="AR38" i="40"/>
  <c r="AQ38" i="40"/>
  <c r="AV37" i="40"/>
  <c r="AU37" i="40"/>
  <c r="AT37" i="40"/>
  <c r="AS37" i="40"/>
  <c r="AR37" i="40"/>
  <c r="AQ37" i="40"/>
  <c r="AV36" i="40"/>
  <c r="AU36" i="40"/>
  <c r="AT36" i="40"/>
  <c r="AS36" i="40"/>
  <c r="AR36" i="40"/>
  <c r="AQ36" i="40"/>
  <c r="AV35" i="40"/>
  <c r="AU35" i="40"/>
  <c r="AT35" i="40"/>
  <c r="AS35" i="40"/>
  <c r="AR35" i="40"/>
  <c r="AQ35" i="40"/>
  <c r="AV34" i="40"/>
  <c r="AU34" i="40"/>
  <c r="AT34" i="40"/>
  <c r="AS34" i="40"/>
  <c r="AR34" i="40"/>
  <c r="AQ34" i="40"/>
  <c r="AV33" i="40"/>
  <c r="AU33" i="40"/>
  <c r="AT33" i="40"/>
  <c r="AS33" i="40"/>
  <c r="AR33" i="40"/>
  <c r="AQ33" i="40"/>
  <c r="AV32" i="40"/>
  <c r="AU32" i="40"/>
  <c r="AT32" i="40"/>
  <c r="AS32" i="40"/>
  <c r="AR32" i="40"/>
  <c r="AQ32" i="40"/>
  <c r="AV31" i="40"/>
  <c r="AU31" i="40"/>
  <c r="AT31" i="40"/>
  <c r="AS31" i="40"/>
  <c r="AR31" i="40"/>
  <c r="AQ31" i="40"/>
  <c r="AV30" i="40"/>
  <c r="AU30" i="40"/>
  <c r="AU42" i="40" s="1"/>
  <c r="AT30" i="40"/>
  <c r="AS30" i="40"/>
  <c r="AR30" i="40"/>
  <c r="AQ30" i="40"/>
  <c r="AV29" i="40"/>
  <c r="AU29" i="40"/>
  <c r="AT29" i="40"/>
  <c r="AT42" i="40" s="1"/>
  <c r="AS29" i="40"/>
  <c r="AR29" i="40"/>
  <c r="AQ29" i="40"/>
  <c r="AP22" i="40"/>
  <c r="AP43" i="40" s="1"/>
  <c r="AO22" i="40"/>
  <c r="AN22" i="40"/>
  <c r="AM22" i="40"/>
  <c r="AL22" i="40"/>
  <c r="AK22" i="40"/>
  <c r="AJ22" i="40"/>
  <c r="AI22" i="40"/>
  <c r="AH22" i="40"/>
  <c r="AF22" i="40"/>
  <c r="AE22" i="40"/>
  <c r="AD22" i="40"/>
  <c r="AC22" i="40"/>
  <c r="AA22" i="40"/>
  <c r="Z22" i="40"/>
  <c r="Y22" i="40"/>
  <c r="X22" i="40"/>
  <c r="V22" i="40"/>
  <c r="U22" i="40"/>
  <c r="T22" i="40"/>
  <c r="S22" i="40"/>
  <c r="R22" i="40"/>
  <c r="Q22" i="40"/>
  <c r="P22" i="40"/>
  <c r="O22" i="40"/>
  <c r="N22" i="40"/>
  <c r="L22" i="40"/>
  <c r="K22" i="40"/>
  <c r="J22" i="40"/>
  <c r="I22" i="40"/>
  <c r="G22" i="40"/>
  <c r="F22" i="40"/>
  <c r="E22" i="40"/>
  <c r="D22" i="40"/>
  <c r="AS21" i="40"/>
  <c r="AR21" i="40"/>
  <c r="AG21" i="40"/>
  <c r="W21" i="40"/>
  <c r="AQ21" i="40" s="1"/>
  <c r="M21" i="40"/>
  <c r="C21" i="40"/>
  <c r="AQ20" i="40"/>
  <c r="AG20" i="40"/>
  <c r="AS20" i="40" s="1"/>
  <c r="W20" i="40"/>
  <c r="M20" i="40"/>
  <c r="H20" i="40"/>
  <c r="AR20" i="40" s="1"/>
  <c r="C20" i="40"/>
  <c r="AG19" i="40"/>
  <c r="AS19" i="40" s="1"/>
  <c r="AB19" i="40"/>
  <c r="W19" i="40"/>
  <c r="M19" i="40"/>
  <c r="H19" i="40"/>
  <c r="AR19" i="40" s="1"/>
  <c r="C19" i="40"/>
  <c r="AQ19" i="40" s="1"/>
  <c r="AG18" i="40"/>
  <c r="AS18" i="40" s="1"/>
  <c r="AB18" i="40"/>
  <c r="W18" i="40"/>
  <c r="M18" i="40"/>
  <c r="H18" i="40"/>
  <c r="AR18" i="40" s="1"/>
  <c r="C18" i="40"/>
  <c r="AQ18" i="40" s="1"/>
  <c r="AG17" i="40"/>
  <c r="AS17" i="40" s="1"/>
  <c r="AB17" i="40"/>
  <c r="W17" i="40"/>
  <c r="M17" i="40"/>
  <c r="H17" i="40"/>
  <c r="AR17" i="40" s="1"/>
  <c r="C17" i="40"/>
  <c r="AQ17" i="40" s="1"/>
  <c r="BI16" i="40"/>
  <c r="AG16" i="40"/>
  <c r="AS16" i="40" s="1"/>
  <c r="AB16" i="40"/>
  <c r="W16" i="40"/>
  <c r="M16" i="40"/>
  <c r="C16" i="40"/>
  <c r="AQ16" i="40" s="1"/>
  <c r="BI15" i="40"/>
  <c r="AG15" i="40"/>
  <c r="AS15" i="40" s="1"/>
  <c r="AB15" i="40"/>
  <c r="W15" i="40"/>
  <c r="M15" i="40"/>
  <c r="H15" i="40"/>
  <c r="AR15" i="40" s="1"/>
  <c r="C15" i="40"/>
  <c r="AQ15" i="40" s="1"/>
  <c r="BI14" i="40"/>
  <c r="AG14" i="40"/>
  <c r="AS14" i="40" s="1"/>
  <c r="W14" i="40"/>
  <c r="M14" i="40"/>
  <c r="C14" i="40"/>
  <c r="BI13" i="40"/>
  <c r="AS13" i="40"/>
  <c r="AG13" i="40"/>
  <c r="AB13" i="40"/>
  <c r="AR13" i="40" s="1"/>
  <c r="W13" i="40"/>
  <c r="AQ13" i="40" s="1"/>
  <c r="M13" i="40"/>
  <c r="H13" i="40"/>
  <c r="C13" i="40"/>
  <c r="AS12" i="40"/>
  <c r="AG12" i="40"/>
  <c r="AB12" i="40"/>
  <c r="AR12" i="40" s="1"/>
  <c r="W12" i="40"/>
  <c r="AQ12" i="40" s="1"/>
  <c r="M12" i="40"/>
  <c r="H12" i="40"/>
  <c r="C12" i="40"/>
  <c r="C22" i="40" s="1"/>
  <c r="BI11" i="40"/>
  <c r="AG11" i="40"/>
  <c r="AS11" i="40" s="1"/>
  <c r="AB11" i="40"/>
  <c r="W11" i="40"/>
  <c r="M11" i="40"/>
  <c r="H11" i="40"/>
  <c r="AR11" i="40" s="1"/>
  <c r="C11" i="40"/>
  <c r="AQ11" i="40" s="1"/>
  <c r="BI10" i="40"/>
  <c r="AQ10" i="40"/>
  <c r="AG10" i="40"/>
  <c r="AS10" i="40" s="1"/>
  <c r="AB10" i="40"/>
  <c r="W10" i="40"/>
  <c r="M10" i="40"/>
  <c r="H10" i="40"/>
  <c r="AR10" i="40" s="1"/>
  <c r="C10" i="40"/>
  <c r="BI9" i="40"/>
  <c r="BC9" i="40"/>
  <c r="BB9" i="40"/>
  <c r="BA9" i="40"/>
  <c r="AQ9" i="40"/>
  <c r="AG9" i="40"/>
  <c r="AG22" i="40" s="1"/>
  <c r="AS22" i="40" s="1"/>
  <c r="AB9" i="40"/>
  <c r="AB22" i="40" s="1"/>
  <c r="W9" i="40"/>
  <c r="M9" i="40"/>
  <c r="M22" i="40" s="1"/>
  <c r="H9" i="40"/>
  <c r="H22" i="40" s="1"/>
  <c r="AR22" i="40" s="1"/>
  <c r="C9" i="40"/>
  <c r="BI8" i="40"/>
  <c r="BC8" i="40"/>
  <c r="BB8" i="40"/>
  <c r="BA8" i="40"/>
  <c r="BB7" i="40"/>
  <c r="BC7" i="40" s="1"/>
  <c r="BA7" i="40"/>
  <c r="AR9" i="40" l="1"/>
  <c r="AT22" i="40"/>
  <c r="AQ14" i="40"/>
  <c r="W22" i="40"/>
  <c r="AQ22" i="40" s="1"/>
  <c r="AS9" i="40"/>
  <c r="AL22" i="39" l="1"/>
  <c r="AU14" i="39"/>
  <c r="AT15" i="39"/>
  <c r="AU15" i="39"/>
  <c r="AV15" i="39"/>
  <c r="AU17" i="39"/>
  <c r="AU19" i="39"/>
  <c r="AU20" i="39"/>
  <c r="AU21" i="39"/>
  <c r="AU9" i="39"/>
  <c r="AT9" i="39"/>
  <c r="AY58" i="39"/>
  <c r="V48" i="39"/>
  <c r="AV42" i="39"/>
  <c r="AP42" i="39"/>
  <c r="AO42" i="39"/>
  <c r="AN42" i="39"/>
  <c r="AM42" i="39"/>
  <c r="AL42" i="39"/>
  <c r="AK42" i="39"/>
  <c r="AJ42" i="39"/>
  <c r="AI42" i="39"/>
  <c r="AH42" i="39"/>
  <c r="AG42" i="39"/>
  <c r="AS42" i="39" s="1"/>
  <c r="AF42" i="39"/>
  <c r="AE42" i="39"/>
  <c r="AD42" i="39"/>
  <c r="AC42" i="39"/>
  <c r="AB42" i="39"/>
  <c r="AR42" i="39" s="1"/>
  <c r="AA42" i="39"/>
  <c r="Z42" i="39"/>
  <c r="Y42" i="39"/>
  <c r="X42" i="39"/>
  <c r="W42" i="39"/>
  <c r="AQ42" i="39" s="1"/>
  <c r="V42" i="39"/>
  <c r="U42" i="39"/>
  <c r="T42" i="39"/>
  <c r="S42" i="39"/>
  <c r="R42" i="39"/>
  <c r="Q42" i="39"/>
  <c r="P42" i="39"/>
  <c r="O42" i="39"/>
  <c r="N42" i="39"/>
  <c r="M42" i="39"/>
  <c r="L42" i="39"/>
  <c r="K42" i="39"/>
  <c r="J42" i="39"/>
  <c r="I42" i="39"/>
  <c r="G42" i="39"/>
  <c r="F42" i="39"/>
  <c r="E42" i="39"/>
  <c r="D42" i="39"/>
  <c r="C42" i="39"/>
  <c r="AV41" i="39"/>
  <c r="AU41" i="39"/>
  <c r="AT41" i="39"/>
  <c r="AS41" i="39"/>
  <c r="AR41" i="39"/>
  <c r="AQ41" i="39"/>
  <c r="AV40" i="39"/>
  <c r="AU40" i="39"/>
  <c r="AT40" i="39"/>
  <c r="AS40" i="39"/>
  <c r="AR40" i="39"/>
  <c r="AQ40" i="39"/>
  <c r="AV39" i="39"/>
  <c r="AU39" i="39"/>
  <c r="AT39" i="39"/>
  <c r="AS39" i="39"/>
  <c r="AR39" i="39"/>
  <c r="AQ39" i="39"/>
  <c r="AV38" i="39"/>
  <c r="AU38" i="39"/>
  <c r="AT38" i="39"/>
  <c r="AS38" i="39"/>
  <c r="AR38" i="39"/>
  <c r="AQ38" i="39"/>
  <c r="AV37" i="39"/>
  <c r="AU37" i="39"/>
  <c r="AT37" i="39"/>
  <c r="AS37" i="39"/>
  <c r="AR37" i="39"/>
  <c r="AQ37" i="39"/>
  <c r="AV36" i="39"/>
  <c r="AU36" i="39"/>
  <c r="AT36" i="39"/>
  <c r="AS36" i="39"/>
  <c r="AR36" i="39"/>
  <c r="AQ36" i="39"/>
  <c r="AV35" i="39"/>
  <c r="AU35" i="39"/>
  <c r="AT35" i="39"/>
  <c r="AS35" i="39"/>
  <c r="AR35" i="39"/>
  <c r="AQ35" i="39"/>
  <c r="AV34" i="39"/>
  <c r="AU34" i="39"/>
  <c r="AT34" i="39"/>
  <c r="AS34" i="39"/>
  <c r="AR34" i="39"/>
  <c r="AQ34" i="39"/>
  <c r="AV33" i="39"/>
  <c r="AU33" i="39"/>
  <c r="AT33" i="39"/>
  <c r="AS33" i="39"/>
  <c r="AR33" i="39"/>
  <c r="AQ33" i="39"/>
  <c r="AV32" i="39"/>
  <c r="AU32" i="39"/>
  <c r="AT32" i="39"/>
  <c r="AS32" i="39"/>
  <c r="AR32" i="39"/>
  <c r="AQ32" i="39"/>
  <c r="AV31" i="39"/>
  <c r="AU31" i="39"/>
  <c r="AT31" i="39"/>
  <c r="AS31" i="39"/>
  <c r="AR31" i="39"/>
  <c r="AQ31" i="39"/>
  <c r="AV30" i="39"/>
  <c r="AU30" i="39"/>
  <c r="AT30" i="39"/>
  <c r="AS30" i="39"/>
  <c r="AR30" i="39"/>
  <c r="AQ30" i="39"/>
  <c r="AV29" i="39"/>
  <c r="AU29" i="39"/>
  <c r="AU42" i="39" s="1"/>
  <c r="AT29" i="39"/>
  <c r="AT42" i="39" s="1"/>
  <c r="AS29" i="39"/>
  <c r="AR29" i="39"/>
  <c r="AQ29" i="39"/>
  <c r="AP22" i="39"/>
  <c r="AP43" i="39" s="1"/>
  <c r="AO22" i="39"/>
  <c r="AN22" i="39"/>
  <c r="AM22" i="39"/>
  <c r="AK22" i="39"/>
  <c r="AJ22" i="39"/>
  <c r="AI22" i="39"/>
  <c r="AH22" i="39"/>
  <c r="AF22" i="39"/>
  <c r="AE22" i="39"/>
  <c r="AD22" i="39"/>
  <c r="AC22" i="39"/>
  <c r="AA22" i="39"/>
  <c r="Z22" i="39"/>
  <c r="Y22" i="39"/>
  <c r="X22" i="39"/>
  <c r="V22" i="39"/>
  <c r="U22" i="39"/>
  <c r="T22" i="39"/>
  <c r="S22" i="39"/>
  <c r="R22" i="39"/>
  <c r="Q22" i="39"/>
  <c r="P22" i="39"/>
  <c r="O22" i="39"/>
  <c r="N22" i="39"/>
  <c r="L22" i="39"/>
  <c r="K22" i="39"/>
  <c r="J22" i="39"/>
  <c r="I22" i="39"/>
  <c r="G22" i="39"/>
  <c r="F22" i="39"/>
  <c r="E22" i="39"/>
  <c r="D22" i="39"/>
  <c r="AR21" i="39"/>
  <c r="AG21" i="39"/>
  <c r="AV21" i="39" s="1"/>
  <c r="W21" i="39"/>
  <c r="AQ21" i="39" s="1"/>
  <c r="M21" i="39"/>
  <c r="C21" i="39"/>
  <c r="AG20" i="39"/>
  <c r="AS20" i="39" s="1"/>
  <c r="W20" i="39"/>
  <c r="AQ20" i="39" s="1"/>
  <c r="M20" i="39"/>
  <c r="H20" i="39"/>
  <c r="AR20" i="39" s="1"/>
  <c r="C20" i="39"/>
  <c r="AG19" i="39"/>
  <c r="AS19" i="39" s="1"/>
  <c r="AB19" i="39"/>
  <c r="W19" i="39"/>
  <c r="AQ19" i="39" s="1"/>
  <c r="M19" i="39"/>
  <c r="H19" i="39"/>
  <c r="AR19" i="39" s="1"/>
  <c r="C19" i="39"/>
  <c r="AG18" i="39"/>
  <c r="AS18" i="39" s="1"/>
  <c r="AB18" i="39"/>
  <c r="AU18" i="39" s="1"/>
  <c r="W18" i="39"/>
  <c r="AQ18" i="39" s="1"/>
  <c r="M18" i="39"/>
  <c r="H18" i="39"/>
  <c r="C18" i="39"/>
  <c r="AG17" i="39"/>
  <c r="AS17" i="39" s="1"/>
  <c r="AB17" i="39"/>
  <c r="W17" i="39"/>
  <c r="AQ17" i="39" s="1"/>
  <c r="M17" i="39"/>
  <c r="H17" i="39"/>
  <c r="AR17" i="39" s="1"/>
  <c r="C17" i="39"/>
  <c r="BI16" i="39"/>
  <c r="AG16" i="39"/>
  <c r="AS16" i="39" s="1"/>
  <c r="AB16" i="39"/>
  <c r="AU16" i="39" s="1"/>
  <c r="W16" i="39"/>
  <c r="AQ16" i="39" s="1"/>
  <c r="M16" i="39"/>
  <c r="C16" i="39"/>
  <c r="BI15" i="39"/>
  <c r="AG15" i="39"/>
  <c r="AS15" i="39" s="1"/>
  <c r="AB15" i="39"/>
  <c r="W15" i="39"/>
  <c r="AQ15" i="39" s="1"/>
  <c r="M15" i="39"/>
  <c r="H15" i="39"/>
  <c r="C15" i="39"/>
  <c r="BI14" i="39"/>
  <c r="AG14" i="39"/>
  <c r="AS14" i="39" s="1"/>
  <c r="W14" i="39"/>
  <c r="AT14" i="39" s="1"/>
  <c r="M14" i="39"/>
  <c r="C14" i="39"/>
  <c r="BI13" i="39"/>
  <c r="AB13" i="39"/>
  <c r="AR13" i="39" s="1"/>
  <c r="W13" i="39"/>
  <c r="AQ13" i="39" s="1"/>
  <c r="M13" i="39"/>
  <c r="H13" i="39"/>
  <c r="C13" i="39"/>
  <c r="AG12" i="39"/>
  <c r="AV12" i="39" s="1"/>
  <c r="AB12" i="39"/>
  <c r="AR12" i="39" s="1"/>
  <c r="W12" i="39"/>
  <c r="AQ12" i="39" s="1"/>
  <c r="M12" i="39"/>
  <c r="H12" i="39"/>
  <c r="C12" i="39"/>
  <c r="BI11" i="39"/>
  <c r="AG11" i="39"/>
  <c r="AS11" i="39" s="1"/>
  <c r="AB11" i="39"/>
  <c r="AU11" i="39" s="1"/>
  <c r="W11" i="39"/>
  <c r="AQ11" i="39" s="1"/>
  <c r="M11" i="39"/>
  <c r="H11" i="39"/>
  <c r="AR11" i="39" s="1"/>
  <c r="C11" i="39"/>
  <c r="BI10" i="39"/>
  <c r="AG10" i="39"/>
  <c r="AS10" i="39" s="1"/>
  <c r="AB10" i="39"/>
  <c r="AU10" i="39" s="1"/>
  <c r="W10" i="39"/>
  <c r="AT10" i="39" s="1"/>
  <c r="M10" i="39"/>
  <c r="H10" i="39"/>
  <c r="C10" i="39"/>
  <c r="BI9" i="39"/>
  <c r="BB9" i="39"/>
  <c r="BC9" i="39" s="1"/>
  <c r="BA9" i="39"/>
  <c r="AQ9" i="39"/>
  <c r="AG9" i="39"/>
  <c r="AV9" i="39" s="1"/>
  <c r="AB9" i="39"/>
  <c r="W9" i="39"/>
  <c r="M9" i="39"/>
  <c r="M22" i="39" s="1"/>
  <c r="H9" i="39"/>
  <c r="H22" i="39" s="1"/>
  <c r="C9" i="39"/>
  <c r="C22" i="39" s="1"/>
  <c r="BI8" i="39"/>
  <c r="BB8" i="39"/>
  <c r="BC8" i="39" s="1"/>
  <c r="BA8" i="39"/>
  <c r="BB7" i="39"/>
  <c r="BC7" i="39" s="1"/>
  <c r="BA7" i="39"/>
  <c r="AB11" i="38"/>
  <c r="AT20" i="39" l="1"/>
  <c r="AT12" i="39"/>
  <c r="AV20" i="39"/>
  <c r="AV18" i="39"/>
  <c r="AS21" i="39"/>
  <c r="AV16" i="39"/>
  <c r="AS12" i="39"/>
  <c r="AV14" i="39"/>
  <c r="AV11" i="39"/>
  <c r="AG13" i="39"/>
  <c r="AV17" i="39"/>
  <c r="AV10" i="39"/>
  <c r="AV19" i="39"/>
  <c r="AR10" i="39"/>
  <c r="AB22" i="39"/>
  <c r="AR18" i="39"/>
  <c r="AU13" i="39"/>
  <c r="AR15" i="39"/>
  <c r="AU12" i="39"/>
  <c r="AU22" i="39" s="1"/>
  <c r="AT19" i="39"/>
  <c r="AT16" i="39"/>
  <c r="AT21" i="39"/>
  <c r="AT17" i="39"/>
  <c r="AT13" i="39"/>
  <c r="AT11" i="39"/>
  <c r="AT22" i="39" s="1"/>
  <c r="AQ10" i="39"/>
  <c r="AT18" i="39"/>
  <c r="AR22" i="39"/>
  <c r="W22" i="39"/>
  <c r="AQ22" i="39" s="1"/>
  <c r="AR9" i="39"/>
  <c r="AQ14" i="39"/>
  <c r="AS9" i="39"/>
  <c r="AS13" i="39" l="1"/>
  <c r="AV13" i="39"/>
  <c r="AG22" i="39"/>
  <c r="AS22" i="39" s="1"/>
  <c r="AV22" i="39"/>
  <c r="W11" i="38" l="1"/>
  <c r="AT11" i="38" l="1"/>
  <c r="AU14" i="38"/>
  <c r="AU20" i="38"/>
  <c r="AU21" i="38"/>
  <c r="AY58" i="38"/>
  <c r="V48" i="38"/>
  <c r="AP42" i="38"/>
  <c r="AO42" i="38"/>
  <c r="AN42" i="38"/>
  <c r="AM42" i="38"/>
  <c r="AL42" i="38"/>
  <c r="AK42" i="38"/>
  <c r="AJ42" i="38"/>
  <c r="AI42" i="38"/>
  <c r="AH42" i="38"/>
  <c r="AG42" i="38"/>
  <c r="AS42" i="38" s="1"/>
  <c r="AF42" i="38"/>
  <c r="AE42" i="38"/>
  <c r="AD42" i="38"/>
  <c r="AC42" i="38"/>
  <c r="AB42" i="38"/>
  <c r="AR42" i="38" s="1"/>
  <c r="AA42" i="38"/>
  <c r="Z42" i="38"/>
  <c r="Y42" i="38"/>
  <c r="X42" i="38"/>
  <c r="W42" i="38"/>
  <c r="AQ42" i="38" s="1"/>
  <c r="V42" i="38"/>
  <c r="U42" i="38"/>
  <c r="T42" i="38"/>
  <c r="S42" i="38"/>
  <c r="R42" i="38"/>
  <c r="Q42" i="38"/>
  <c r="P42" i="38"/>
  <c r="O42" i="38"/>
  <c r="N42" i="38"/>
  <c r="M42" i="38"/>
  <c r="L42" i="38"/>
  <c r="K42" i="38"/>
  <c r="J42" i="38"/>
  <c r="I42" i="38"/>
  <c r="G42" i="38"/>
  <c r="F42" i="38"/>
  <c r="E42" i="38"/>
  <c r="D42" i="38"/>
  <c r="C42" i="38"/>
  <c r="AV41" i="38"/>
  <c r="AU41" i="38"/>
  <c r="AT41" i="38"/>
  <c r="AS41" i="38"/>
  <c r="AR41" i="38"/>
  <c r="AQ41" i="38"/>
  <c r="AV40" i="38"/>
  <c r="AU40" i="38"/>
  <c r="AT40" i="38"/>
  <c r="AS40" i="38"/>
  <c r="AR40" i="38"/>
  <c r="AQ40" i="38"/>
  <c r="AV39" i="38"/>
  <c r="AU39" i="38"/>
  <c r="AT39" i="38"/>
  <c r="AS39" i="38"/>
  <c r="AR39" i="38"/>
  <c r="AQ39" i="38"/>
  <c r="AV38" i="38"/>
  <c r="AU38" i="38"/>
  <c r="AT38" i="38"/>
  <c r="AS38" i="38"/>
  <c r="AR38" i="38"/>
  <c r="AQ38" i="38"/>
  <c r="AV37" i="38"/>
  <c r="AU37" i="38"/>
  <c r="AT37" i="38"/>
  <c r="AS37" i="38"/>
  <c r="AR37" i="38"/>
  <c r="AQ37" i="38"/>
  <c r="AV36" i="38"/>
  <c r="AU36" i="38"/>
  <c r="AT36" i="38"/>
  <c r="AS36" i="38"/>
  <c r="AR36" i="38"/>
  <c r="AQ36" i="38"/>
  <c r="AV35" i="38"/>
  <c r="AU35" i="38"/>
  <c r="AT35" i="38"/>
  <c r="AS35" i="38"/>
  <c r="AR35" i="38"/>
  <c r="AQ35" i="38"/>
  <c r="AV34" i="38"/>
  <c r="AU34" i="38"/>
  <c r="AT34" i="38"/>
  <c r="AS34" i="38"/>
  <c r="AR34" i="38"/>
  <c r="AQ34" i="38"/>
  <c r="AV33" i="38"/>
  <c r="AU33" i="38"/>
  <c r="AT33" i="38"/>
  <c r="AS33" i="38"/>
  <c r="AR33" i="38"/>
  <c r="AQ33" i="38"/>
  <c r="AV32" i="38"/>
  <c r="AU32" i="38"/>
  <c r="AT32" i="38"/>
  <c r="AS32" i="38"/>
  <c r="AR32" i="38"/>
  <c r="AQ32" i="38"/>
  <c r="AV31" i="38"/>
  <c r="AU31" i="38"/>
  <c r="AT31" i="38"/>
  <c r="AS31" i="38"/>
  <c r="AR31" i="38"/>
  <c r="AQ31" i="38"/>
  <c r="AV30" i="38"/>
  <c r="AU30" i="38"/>
  <c r="AU42" i="38" s="1"/>
  <c r="AT30" i="38"/>
  <c r="AS30" i="38"/>
  <c r="AR30" i="38"/>
  <c r="AQ30" i="38"/>
  <c r="AV29" i="38"/>
  <c r="AV42" i="38" s="1"/>
  <c r="AU29" i="38"/>
  <c r="AT29" i="38"/>
  <c r="AT42" i="38" s="1"/>
  <c r="AS29" i="38"/>
  <c r="AR29" i="38"/>
  <c r="AQ29" i="38"/>
  <c r="AP22" i="38"/>
  <c r="AP43" i="38" s="1"/>
  <c r="AO22" i="38"/>
  <c r="AN22" i="38"/>
  <c r="AM22" i="38"/>
  <c r="AL22" i="38"/>
  <c r="AK22" i="38"/>
  <c r="AJ22" i="38"/>
  <c r="AI22" i="38"/>
  <c r="AH22" i="38"/>
  <c r="AF22" i="38"/>
  <c r="AE22" i="38"/>
  <c r="AD22" i="38"/>
  <c r="AC22" i="38"/>
  <c r="AA22" i="38"/>
  <c r="Z22" i="38"/>
  <c r="Y22" i="38"/>
  <c r="X22" i="38"/>
  <c r="V22" i="38"/>
  <c r="U22" i="38"/>
  <c r="T22" i="38"/>
  <c r="S22" i="38"/>
  <c r="R22" i="38"/>
  <c r="Q22" i="38"/>
  <c r="P22" i="38"/>
  <c r="O22" i="38"/>
  <c r="N22" i="38"/>
  <c r="L22" i="38"/>
  <c r="K22" i="38"/>
  <c r="J22" i="38"/>
  <c r="I22" i="38"/>
  <c r="G22" i="38"/>
  <c r="F22" i="38"/>
  <c r="E22" i="38"/>
  <c r="D22" i="38"/>
  <c r="AR21" i="38"/>
  <c r="AG21" i="38"/>
  <c r="AS21" i="38" s="1"/>
  <c r="W21" i="38"/>
  <c r="AQ21" i="38" s="1"/>
  <c r="M21" i="38"/>
  <c r="C21" i="38"/>
  <c r="AR20" i="38"/>
  <c r="AG20" i="38"/>
  <c r="AS20" i="38" s="1"/>
  <c r="W20" i="38"/>
  <c r="AT20" i="38" s="1"/>
  <c r="M20" i="38"/>
  <c r="H20" i="38"/>
  <c r="C20" i="38"/>
  <c r="AG19" i="38"/>
  <c r="AV19" i="38" s="1"/>
  <c r="AB19" i="38"/>
  <c r="AU19" i="38" s="1"/>
  <c r="W19" i="38"/>
  <c r="AT19" i="38" s="1"/>
  <c r="M19" i="38"/>
  <c r="H19" i="38"/>
  <c r="C19" i="38"/>
  <c r="AG18" i="38"/>
  <c r="AV18" i="38" s="1"/>
  <c r="AB18" i="38"/>
  <c r="AU18" i="38" s="1"/>
  <c r="W18" i="38"/>
  <c r="AT18" i="38" s="1"/>
  <c r="M18" i="38"/>
  <c r="H18" i="38"/>
  <c r="C18" i="38"/>
  <c r="AG17" i="38"/>
  <c r="AV17" i="38" s="1"/>
  <c r="AB17" i="38"/>
  <c r="AU17" i="38" s="1"/>
  <c r="W17" i="38"/>
  <c r="AT17" i="38" s="1"/>
  <c r="M17" i="38"/>
  <c r="H17" i="38"/>
  <c r="C17" i="38"/>
  <c r="BI16" i="38"/>
  <c r="AG16" i="38"/>
  <c r="AS16" i="38" s="1"/>
  <c r="AB16" i="38"/>
  <c r="AU16" i="38" s="1"/>
  <c r="W16" i="38"/>
  <c r="AT16" i="38" s="1"/>
  <c r="M16" i="38"/>
  <c r="C16" i="38"/>
  <c r="BI15" i="38"/>
  <c r="AG15" i="38"/>
  <c r="AV15" i="38" s="1"/>
  <c r="AB15" i="38"/>
  <c r="AU15" i="38" s="1"/>
  <c r="W15" i="38"/>
  <c r="AT15" i="38" s="1"/>
  <c r="M15" i="38"/>
  <c r="H15" i="38"/>
  <c r="AR15" i="38" s="1"/>
  <c r="C15" i="38"/>
  <c r="BI14" i="38"/>
  <c r="AG14" i="38"/>
  <c r="AS14" i="38" s="1"/>
  <c r="W14" i="38"/>
  <c r="AQ14" i="38" s="1"/>
  <c r="M14" i="38"/>
  <c r="C14" i="38"/>
  <c r="BI13" i="38"/>
  <c r="AG13" i="38"/>
  <c r="AS13" i="38" s="1"/>
  <c r="AB13" i="38"/>
  <c r="AU13" i="38" s="1"/>
  <c r="W13" i="38"/>
  <c r="AQ13" i="38" s="1"/>
  <c r="M13" i="38"/>
  <c r="H13" i="38"/>
  <c r="C13" i="38"/>
  <c r="AG12" i="38"/>
  <c r="AS12" i="38" s="1"/>
  <c r="AB12" i="38"/>
  <c r="AU12" i="38" s="1"/>
  <c r="W12" i="38"/>
  <c r="AQ12" i="38" s="1"/>
  <c r="M12" i="38"/>
  <c r="H12" i="38"/>
  <c r="C12" i="38"/>
  <c r="BI11" i="38"/>
  <c r="AG11" i="38"/>
  <c r="AV11" i="38" s="1"/>
  <c r="AU11" i="38"/>
  <c r="M11" i="38"/>
  <c r="H11" i="38"/>
  <c r="C11" i="38"/>
  <c r="BI10" i="38"/>
  <c r="AG10" i="38"/>
  <c r="AS10" i="38" s="1"/>
  <c r="AB10" i="38"/>
  <c r="AU10" i="38" s="1"/>
  <c r="W10" i="38"/>
  <c r="AQ10" i="38" s="1"/>
  <c r="M10" i="38"/>
  <c r="H10" i="38"/>
  <c r="C10" i="38"/>
  <c r="BI9" i="38"/>
  <c r="BB9" i="38"/>
  <c r="BC9" i="38" s="1"/>
  <c r="BA9" i="38"/>
  <c r="AG9" i="38"/>
  <c r="AV9" i="38" s="1"/>
  <c r="AB9" i="38"/>
  <c r="AU9" i="38" s="1"/>
  <c r="W9" i="38"/>
  <c r="AT9" i="38" s="1"/>
  <c r="M9" i="38"/>
  <c r="M22" i="38" s="1"/>
  <c r="H9" i="38"/>
  <c r="H22" i="38" s="1"/>
  <c r="C9" i="38"/>
  <c r="C22" i="38" s="1"/>
  <c r="BI8" i="38"/>
  <c r="BB8" i="38"/>
  <c r="BC8" i="38" s="1"/>
  <c r="BA8" i="38"/>
  <c r="BB7" i="38"/>
  <c r="BC7" i="38" s="1"/>
  <c r="BA7" i="38"/>
  <c r="AS17" i="38" l="1"/>
  <c r="AV21" i="38"/>
  <c r="AS15" i="38"/>
  <c r="AV16" i="38"/>
  <c r="AV12" i="38"/>
  <c r="AV20" i="38"/>
  <c r="AV14" i="38"/>
  <c r="AV10" i="38"/>
  <c r="AR12" i="38"/>
  <c r="AR13" i="38"/>
  <c r="AR18" i="38"/>
  <c r="AR11" i="38"/>
  <c r="AR17" i="38"/>
  <c r="AR10" i="38"/>
  <c r="AR19" i="38"/>
  <c r="AQ16" i="38"/>
  <c r="AQ15" i="38"/>
  <c r="AT14" i="38"/>
  <c r="AT21" i="38"/>
  <c r="AQ17" i="38"/>
  <c r="AS11" i="38"/>
  <c r="AV13" i="38"/>
  <c r="AT13" i="38"/>
  <c r="AT10" i="38"/>
  <c r="AQ18" i="38"/>
  <c r="AS18" i="38"/>
  <c r="AG22" i="38"/>
  <c r="AS22" i="38" s="1"/>
  <c r="AS19" i="38"/>
  <c r="AQ19" i="38"/>
  <c r="AB22" i="38"/>
  <c r="AR22" i="38" s="1"/>
  <c r="AT12" i="38"/>
  <c r="W22" i="38"/>
  <c r="AQ22" i="38" s="1"/>
  <c r="AQ20" i="38"/>
  <c r="AQ11" i="38"/>
  <c r="AQ9" i="38"/>
  <c r="AU22" i="38"/>
  <c r="AR9" i="38"/>
  <c r="AS9" i="38"/>
  <c r="V48" i="37"/>
  <c r="W11" i="37"/>
  <c r="AT22" i="38" l="1"/>
  <c r="AV22" i="38"/>
  <c r="AU10" i="37"/>
  <c r="AU11" i="37"/>
  <c r="AV12" i="37"/>
  <c r="AT13" i="37"/>
  <c r="AU13" i="37"/>
  <c r="AV13" i="37"/>
  <c r="AT14" i="37"/>
  <c r="AU14" i="37"/>
  <c r="AV14" i="37"/>
  <c r="AT15" i="37"/>
  <c r="AU15" i="37"/>
  <c r="AV15" i="37"/>
  <c r="AT16" i="37"/>
  <c r="AU16" i="37"/>
  <c r="AT17" i="37"/>
  <c r="AU17" i="37"/>
  <c r="AV17" i="37"/>
  <c r="AU18" i="37"/>
  <c r="AV18" i="37"/>
  <c r="AT19" i="37"/>
  <c r="AU19" i="37"/>
  <c r="AV19" i="37"/>
  <c r="AU20" i="37"/>
  <c r="AT21" i="37"/>
  <c r="AU21" i="37"/>
  <c r="AV21" i="37"/>
  <c r="AT9" i="37"/>
  <c r="AY58" i="37"/>
  <c r="AU42" i="37"/>
  <c r="AP42" i="37"/>
  <c r="AO42" i="37"/>
  <c r="AN42" i="37"/>
  <c r="AM42" i="37"/>
  <c r="AL42" i="37"/>
  <c r="AK42" i="37"/>
  <c r="AJ42" i="37"/>
  <c r="AI42" i="37"/>
  <c r="AH42" i="37"/>
  <c r="AG42" i="37"/>
  <c r="AS42" i="37" s="1"/>
  <c r="AF42" i="37"/>
  <c r="AE42" i="37"/>
  <c r="AD42" i="37"/>
  <c r="AC42" i="37"/>
  <c r="AB42" i="37"/>
  <c r="AR42" i="37" s="1"/>
  <c r="AA42" i="37"/>
  <c r="Z42" i="37"/>
  <c r="Y42" i="37"/>
  <c r="X42" i="37"/>
  <c r="W42" i="37"/>
  <c r="AQ42" i="37" s="1"/>
  <c r="V42" i="37"/>
  <c r="U42" i="37"/>
  <c r="T42" i="37"/>
  <c r="S42" i="37"/>
  <c r="R42" i="37"/>
  <c r="Q42" i="37"/>
  <c r="P42" i="37"/>
  <c r="O42" i="37"/>
  <c r="N42" i="37"/>
  <c r="M42" i="37"/>
  <c r="L42" i="37"/>
  <c r="K42" i="37"/>
  <c r="J42" i="37"/>
  <c r="I42" i="37"/>
  <c r="G42" i="37"/>
  <c r="F42" i="37"/>
  <c r="E42" i="37"/>
  <c r="D42" i="37"/>
  <c r="C42" i="37"/>
  <c r="AV41" i="37"/>
  <c r="AU41" i="37"/>
  <c r="AT41" i="37"/>
  <c r="AS41" i="37"/>
  <c r="AR41" i="37"/>
  <c r="AQ41" i="37"/>
  <c r="AV40" i="37"/>
  <c r="AU40" i="37"/>
  <c r="AT40" i="37"/>
  <c r="AS40" i="37"/>
  <c r="AR40" i="37"/>
  <c r="AQ40" i="37"/>
  <c r="AV39" i="37"/>
  <c r="AU39" i="37"/>
  <c r="AT39" i="37"/>
  <c r="AS39" i="37"/>
  <c r="AR39" i="37"/>
  <c r="AQ39" i="37"/>
  <c r="AV38" i="37"/>
  <c r="AU38" i="37"/>
  <c r="AT38" i="37"/>
  <c r="AS38" i="37"/>
  <c r="AR38" i="37"/>
  <c r="AQ38" i="37"/>
  <c r="AV37" i="37"/>
  <c r="AU37" i="37"/>
  <c r="AT37" i="37"/>
  <c r="AS37" i="37"/>
  <c r="AR37" i="37"/>
  <c r="AQ37" i="37"/>
  <c r="AV36" i="37"/>
  <c r="AU36" i="37"/>
  <c r="AT36" i="37"/>
  <c r="AS36" i="37"/>
  <c r="AR36" i="37"/>
  <c r="AQ36" i="37"/>
  <c r="AV35" i="37"/>
  <c r="AU35" i="37"/>
  <c r="AT35" i="37"/>
  <c r="AS35" i="37"/>
  <c r="AR35" i="37"/>
  <c r="AQ35" i="37"/>
  <c r="AV34" i="37"/>
  <c r="AU34" i="37"/>
  <c r="AT34" i="37"/>
  <c r="AS34" i="37"/>
  <c r="AR34" i="37"/>
  <c r="AQ34" i="37"/>
  <c r="AV33" i="37"/>
  <c r="AU33" i="37"/>
  <c r="AT33" i="37"/>
  <c r="AS33" i="37"/>
  <c r="AR33" i="37"/>
  <c r="AQ33" i="37"/>
  <c r="AV32" i="37"/>
  <c r="AU32" i="37"/>
  <c r="AT32" i="37"/>
  <c r="AS32" i="37"/>
  <c r="AR32" i="37"/>
  <c r="AQ32" i="37"/>
  <c r="AV31" i="37"/>
  <c r="AU31" i="37"/>
  <c r="AT31" i="37"/>
  <c r="AS31" i="37"/>
  <c r="AR31" i="37"/>
  <c r="AQ31" i="37"/>
  <c r="AV30" i="37"/>
  <c r="AU30" i="37"/>
  <c r="AT30" i="37"/>
  <c r="AS30" i="37"/>
  <c r="AR30" i="37"/>
  <c r="AQ30" i="37"/>
  <c r="AV29" i="37"/>
  <c r="AV42" i="37" s="1"/>
  <c r="AU29" i="37"/>
  <c r="AT29" i="37"/>
  <c r="AT42" i="37" s="1"/>
  <c r="AS29" i="37"/>
  <c r="AR29" i="37"/>
  <c r="AQ29" i="37"/>
  <c r="AP22" i="37"/>
  <c r="AP43" i="37" s="1"/>
  <c r="AO22" i="37"/>
  <c r="AN22" i="37"/>
  <c r="AM22" i="37"/>
  <c r="AL22" i="37"/>
  <c r="AK22" i="37"/>
  <c r="AJ22" i="37"/>
  <c r="AI22" i="37"/>
  <c r="AH22" i="37"/>
  <c r="AF22" i="37"/>
  <c r="AE22" i="37"/>
  <c r="AD22" i="37"/>
  <c r="AC22" i="37"/>
  <c r="AA22" i="37"/>
  <c r="Z22" i="37"/>
  <c r="Y22" i="37"/>
  <c r="X22" i="37"/>
  <c r="V22" i="37"/>
  <c r="U22" i="37"/>
  <c r="T22" i="37"/>
  <c r="S22" i="37"/>
  <c r="R22" i="37"/>
  <c r="Q22" i="37"/>
  <c r="P22" i="37"/>
  <c r="O22" i="37"/>
  <c r="N22" i="37"/>
  <c r="L22" i="37"/>
  <c r="K22" i="37"/>
  <c r="J22" i="37"/>
  <c r="I22" i="37"/>
  <c r="G22" i="37"/>
  <c r="F22" i="37"/>
  <c r="E22" i="37"/>
  <c r="D22" i="37"/>
  <c r="AR21" i="37"/>
  <c r="AG21" i="37"/>
  <c r="AS21" i="37" s="1"/>
  <c r="W21" i="37"/>
  <c r="M21" i="37"/>
  <c r="C21" i="37"/>
  <c r="AQ21" i="37" s="1"/>
  <c r="AR20" i="37"/>
  <c r="AG20" i="37"/>
  <c r="AS20" i="37" s="1"/>
  <c r="W20" i="37"/>
  <c r="AQ20" i="37" s="1"/>
  <c r="M20" i="37"/>
  <c r="H20" i="37"/>
  <c r="C20" i="37"/>
  <c r="AS19" i="37"/>
  <c r="AG19" i="37"/>
  <c r="AB19" i="37"/>
  <c r="AR19" i="37" s="1"/>
  <c r="W19" i="37"/>
  <c r="M19" i="37"/>
  <c r="H19" i="37"/>
  <c r="C19" i="37"/>
  <c r="AQ19" i="37" s="1"/>
  <c r="AS18" i="37"/>
  <c r="AG18" i="37"/>
  <c r="AB18" i="37"/>
  <c r="AR18" i="37" s="1"/>
  <c r="W18" i="37"/>
  <c r="AT18" i="37" s="1"/>
  <c r="M18" i="37"/>
  <c r="H18" i="37"/>
  <c r="C18" i="37"/>
  <c r="AS17" i="37"/>
  <c r="AG17" i="37"/>
  <c r="AB17" i="37"/>
  <c r="AR17" i="37" s="1"/>
  <c r="W17" i="37"/>
  <c r="M17" i="37"/>
  <c r="H17" i="37"/>
  <c r="C17" i="37"/>
  <c r="AQ17" i="37" s="1"/>
  <c r="BI16" i="37"/>
  <c r="AQ16" i="37"/>
  <c r="AG16" i="37"/>
  <c r="AV16" i="37" s="1"/>
  <c r="AB16" i="37"/>
  <c r="W16" i="37"/>
  <c r="M16" i="37"/>
  <c r="C16" i="37"/>
  <c r="BI15" i="37"/>
  <c r="AS15" i="37"/>
  <c r="AG15" i="37"/>
  <c r="AB15" i="37"/>
  <c r="AR15" i="37" s="1"/>
  <c r="W15" i="37"/>
  <c r="M15" i="37"/>
  <c r="H15" i="37"/>
  <c r="C15" i="37"/>
  <c r="AQ15" i="37" s="1"/>
  <c r="BI14" i="37"/>
  <c r="AG14" i="37"/>
  <c r="W14" i="37"/>
  <c r="AQ14" i="37" s="1"/>
  <c r="M14" i="37"/>
  <c r="AS14" i="37" s="1"/>
  <c r="C14" i="37"/>
  <c r="BI13" i="37"/>
  <c r="AR13" i="37"/>
  <c r="AG13" i="37"/>
  <c r="AS13" i="37" s="1"/>
  <c r="AB13" i="37"/>
  <c r="W13" i="37"/>
  <c r="AQ13" i="37" s="1"/>
  <c r="M13" i="37"/>
  <c r="H13" i="37"/>
  <c r="C13" i="37"/>
  <c r="AR12" i="37"/>
  <c r="AG12" i="37"/>
  <c r="AS12" i="37" s="1"/>
  <c r="AB12" i="37"/>
  <c r="AU12" i="37" s="1"/>
  <c r="W12" i="37"/>
  <c r="AQ12" i="37" s="1"/>
  <c r="M12" i="37"/>
  <c r="H12" i="37"/>
  <c r="C12" i="37"/>
  <c r="BI11" i="37"/>
  <c r="AG11" i="37"/>
  <c r="AS11" i="37" s="1"/>
  <c r="AB11" i="37"/>
  <c r="AR11" i="37" s="1"/>
  <c r="AT11" i="37"/>
  <c r="M11" i="37"/>
  <c r="M22" i="37" s="1"/>
  <c r="H11" i="37"/>
  <c r="C11" i="37"/>
  <c r="BI10" i="37"/>
  <c r="AG10" i="37"/>
  <c r="AS10" i="37" s="1"/>
  <c r="AB10" i="37"/>
  <c r="W10" i="37"/>
  <c r="AQ10" i="37" s="1"/>
  <c r="M10" i="37"/>
  <c r="H10" i="37"/>
  <c r="AR10" i="37" s="1"/>
  <c r="C10" i="37"/>
  <c r="BI9" i="37"/>
  <c r="BB9" i="37"/>
  <c r="BC9" i="37" s="1"/>
  <c r="BA9" i="37"/>
  <c r="AG9" i="37"/>
  <c r="AV9" i="37" s="1"/>
  <c r="AB9" i="37"/>
  <c r="AB22" i="37" s="1"/>
  <c r="W9" i="37"/>
  <c r="M9" i="37"/>
  <c r="H9" i="37"/>
  <c r="H22" i="37" s="1"/>
  <c r="C9" i="37"/>
  <c r="C22" i="37" s="1"/>
  <c r="BI8" i="37"/>
  <c r="BB8" i="37"/>
  <c r="BC8" i="37" s="1"/>
  <c r="BA8" i="37"/>
  <c r="BB7" i="37"/>
  <c r="BC7" i="37" s="1"/>
  <c r="BA7" i="37"/>
  <c r="AV11" i="37" l="1"/>
  <c r="AQ11" i="37"/>
  <c r="AU9" i="37"/>
  <c r="AS16" i="37"/>
  <c r="AG22" i="37"/>
  <c r="AS22" i="37" s="1"/>
  <c r="AV20" i="37"/>
  <c r="AT20" i="37"/>
  <c r="AV10" i="37"/>
  <c r="AT10" i="37"/>
  <c r="AQ18" i="37"/>
  <c r="W22" i="37"/>
  <c r="AQ22" i="37" s="1"/>
  <c r="AT12" i="37"/>
  <c r="AT22" i="37" s="1"/>
  <c r="AR22" i="37"/>
  <c r="AQ9" i="37"/>
  <c r="AR9" i="37"/>
  <c r="AS9" i="37"/>
  <c r="AU22" i="36"/>
  <c r="AV22" i="36"/>
  <c r="AU22" i="37" l="1"/>
  <c r="AV22" i="37"/>
  <c r="AT10" i="36"/>
  <c r="AU10" i="36"/>
  <c r="AV10" i="36"/>
  <c r="AT11" i="36"/>
  <c r="AU11" i="36"/>
  <c r="AV11" i="36"/>
  <c r="AU12" i="36"/>
  <c r="AV12" i="36"/>
  <c r="AT13" i="36"/>
  <c r="AU13" i="36"/>
  <c r="AV13" i="36"/>
  <c r="AU14" i="36"/>
  <c r="AV14" i="36"/>
  <c r="AU15" i="36"/>
  <c r="AV15" i="36"/>
  <c r="AT16" i="36"/>
  <c r="AU16" i="36"/>
  <c r="AV16" i="36"/>
  <c r="AU18" i="36"/>
  <c r="AT19" i="36"/>
  <c r="AU19" i="36"/>
  <c r="AV19" i="36"/>
  <c r="AT20" i="36"/>
  <c r="AU20" i="36"/>
  <c r="AV20" i="36"/>
  <c r="AT21" i="36"/>
  <c r="AU21" i="36"/>
  <c r="AV21" i="36"/>
  <c r="AV9" i="36"/>
  <c r="AU9" i="36"/>
  <c r="AT9" i="36"/>
  <c r="AY58" i="36"/>
  <c r="AU42" i="36"/>
  <c r="AP42" i="36"/>
  <c r="AO42" i="36"/>
  <c r="AN42" i="36"/>
  <c r="AM42" i="36"/>
  <c r="AL42" i="36"/>
  <c r="AK42" i="36"/>
  <c r="AJ42" i="36"/>
  <c r="AI42" i="36"/>
  <c r="AH42" i="36"/>
  <c r="AG42" i="36"/>
  <c r="AS42" i="36" s="1"/>
  <c r="AF42" i="36"/>
  <c r="AE42" i="36"/>
  <c r="AD42" i="36"/>
  <c r="AC42" i="36"/>
  <c r="AB42" i="36"/>
  <c r="AR42" i="36" s="1"/>
  <c r="AA42" i="36"/>
  <c r="Z42" i="36"/>
  <c r="Y42" i="36"/>
  <c r="X42" i="36"/>
  <c r="W42" i="36"/>
  <c r="AQ42" i="36" s="1"/>
  <c r="V42" i="36"/>
  <c r="U42" i="36"/>
  <c r="T42" i="36"/>
  <c r="S42" i="36"/>
  <c r="R42" i="36"/>
  <c r="Q42" i="36"/>
  <c r="P42" i="36"/>
  <c r="O42" i="36"/>
  <c r="N42" i="36"/>
  <c r="M42" i="36"/>
  <c r="L42" i="36"/>
  <c r="K42" i="36"/>
  <c r="J42" i="36"/>
  <c r="I42" i="36"/>
  <c r="G42" i="36"/>
  <c r="F42" i="36"/>
  <c r="E42" i="36"/>
  <c r="D42" i="36"/>
  <c r="C42" i="36"/>
  <c r="AV41" i="36"/>
  <c r="AU41" i="36"/>
  <c r="AT41" i="36"/>
  <c r="AS41" i="36"/>
  <c r="AR41" i="36"/>
  <c r="AQ41" i="36"/>
  <c r="AV40" i="36"/>
  <c r="AU40" i="36"/>
  <c r="AT40" i="36"/>
  <c r="AS40" i="36"/>
  <c r="AR40" i="36"/>
  <c r="AQ40" i="36"/>
  <c r="AV39" i="36"/>
  <c r="AU39" i="36"/>
  <c r="AT39" i="36"/>
  <c r="AS39" i="36"/>
  <c r="AR39" i="36"/>
  <c r="AQ39" i="36"/>
  <c r="AV38" i="36"/>
  <c r="AU38" i="36"/>
  <c r="AT38" i="36"/>
  <c r="AS38" i="36"/>
  <c r="AR38" i="36"/>
  <c r="AQ38" i="36"/>
  <c r="AV37" i="36"/>
  <c r="AU37" i="36"/>
  <c r="AT37" i="36"/>
  <c r="AS37" i="36"/>
  <c r="AR37" i="36"/>
  <c r="AQ37" i="36"/>
  <c r="AV36" i="36"/>
  <c r="AU36" i="36"/>
  <c r="AT36" i="36"/>
  <c r="AS36" i="36"/>
  <c r="AR36" i="36"/>
  <c r="AQ36" i="36"/>
  <c r="AV35" i="36"/>
  <c r="AU35" i="36"/>
  <c r="AT35" i="36"/>
  <c r="AS35" i="36"/>
  <c r="AR35" i="36"/>
  <c r="AQ35" i="36"/>
  <c r="AV34" i="36"/>
  <c r="AU34" i="36"/>
  <c r="AT34" i="36"/>
  <c r="AS34" i="36"/>
  <c r="AR34" i="36"/>
  <c r="AQ34" i="36"/>
  <c r="AV33" i="36"/>
  <c r="AU33" i="36"/>
  <c r="AT33" i="36"/>
  <c r="AS33" i="36"/>
  <c r="AR33" i="36"/>
  <c r="AQ33" i="36"/>
  <c r="AV32" i="36"/>
  <c r="AU32" i="36"/>
  <c r="AT32" i="36"/>
  <c r="AS32" i="36"/>
  <c r="AR32" i="36"/>
  <c r="AQ32" i="36"/>
  <c r="AV31" i="36"/>
  <c r="AU31" i="36"/>
  <c r="AT31" i="36"/>
  <c r="AS31" i="36"/>
  <c r="AR31" i="36"/>
  <c r="AQ31" i="36"/>
  <c r="AV30" i="36"/>
  <c r="AU30" i="36"/>
  <c r="AT30" i="36"/>
  <c r="AS30" i="36"/>
  <c r="AR30" i="36"/>
  <c r="AQ30" i="36"/>
  <c r="AV29" i="36"/>
  <c r="AV42" i="36" s="1"/>
  <c r="AU29" i="36"/>
  <c r="AT29" i="36"/>
  <c r="AT42" i="36" s="1"/>
  <c r="AS29" i="36"/>
  <c r="AR29" i="36"/>
  <c r="AQ29" i="36"/>
  <c r="AP22" i="36"/>
  <c r="AP43" i="36" s="1"/>
  <c r="AO22" i="36"/>
  <c r="AN22" i="36"/>
  <c r="AM22" i="36"/>
  <c r="AL22" i="36"/>
  <c r="AK22" i="36"/>
  <c r="AJ22" i="36"/>
  <c r="AI22" i="36"/>
  <c r="AH22" i="36"/>
  <c r="AF22" i="36"/>
  <c r="AE22" i="36"/>
  <c r="AD22" i="36"/>
  <c r="AC22" i="36"/>
  <c r="AA22" i="36"/>
  <c r="Z22" i="36"/>
  <c r="Y22" i="36"/>
  <c r="X22" i="36"/>
  <c r="V22" i="36"/>
  <c r="U22" i="36"/>
  <c r="T22" i="36"/>
  <c r="S22" i="36"/>
  <c r="R22" i="36"/>
  <c r="Q22" i="36"/>
  <c r="P22" i="36"/>
  <c r="O22" i="36"/>
  <c r="N22" i="36"/>
  <c r="L22" i="36"/>
  <c r="K22" i="36"/>
  <c r="J22" i="36"/>
  <c r="I22" i="36"/>
  <c r="G22" i="36"/>
  <c r="F22" i="36"/>
  <c r="E22" i="36"/>
  <c r="D22" i="36"/>
  <c r="AR21" i="36"/>
  <c r="AG21" i="36"/>
  <c r="AS21" i="36" s="1"/>
  <c r="W21" i="36"/>
  <c r="M21" i="36"/>
  <c r="C21" i="36"/>
  <c r="AQ21" i="36" s="1"/>
  <c r="AR20" i="36"/>
  <c r="AG20" i="36"/>
  <c r="AS20" i="36" s="1"/>
  <c r="W20" i="36"/>
  <c r="AQ20" i="36" s="1"/>
  <c r="M20" i="36"/>
  <c r="H20" i="36"/>
  <c r="C20" i="36"/>
  <c r="AS19" i="36"/>
  <c r="AG19" i="36"/>
  <c r="AB19" i="36"/>
  <c r="AR19" i="36" s="1"/>
  <c r="W19" i="36"/>
  <c r="M19" i="36"/>
  <c r="H19" i="36"/>
  <c r="C19" i="36"/>
  <c r="AQ19" i="36" s="1"/>
  <c r="AG18" i="36"/>
  <c r="AV18" i="36" s="1"/>
  <c r="AB18" i="36"/>
  <c r="AR18" i="36" s="1"/>
  <c r="W18" i="36"/>
  <c r="AT18" i="36" s="1"/>
  <c r="M18" i="36"/>
  <c r="H18" i="36"/>
  <c r="C18" i="36"/>
  <c r="AG17" i="36"/>
  <c r="AV17" i="36" s="1"/>
  <c r="AB17" i="36"/>
  <c r="AR17" i="36" s="1"/>
  <c r="W17" i="36"/>
  <c r="AT17" i="36" s="1"/>
  <c r="M17" i="36"/>
  <c r="H17" i="36"/>
  <c r="C17" i="36"/>
  <c r="BI16" i="36"/>
  <c r="AQ16" i="36"/>
  <c r="AG16" i="36"/>
  <c r="AB16" i="36"/>
  <c r="W16" i="36"/>
  <c r="M16" i="36"/>
  <c r="AS16" i="36" s="1"/>
  <c r="C16" i="36"/>
  <c r="BI15" i="36"/>
  <c r="AS15" i="36"/>
  <c r="AG15" i="36"/>
  <c r="AB15" i="36"/>
  <c r="AR15" i="36" s="1"/>
  <c r="W15" i="36"/>
  <c r="AT15" i="36" s="1"/>
  <c r="M15" i="36"/>
  <c r="H15" i="36"/>
  <c r="C15" i="36"/>
  <c r="BI14" i="36"/>
  <c r="AG14" i="36"/>
  <c r="W14" i="36"/>
  <c r="AT14" i="36" s="1"/>
  <c r="M14" i="36"/>
  <c r="AS14" i="36" s="1"/>
  <c r="C14" i="36"/>
  <c r="BI13" i="36"/>
  <c r="AR13" i="36"/>
  <c r="AG13" i="36"/>
  <c r="AS13" i="36" s="1"/>
  <c r="AB13" i="36"/>
  <c r="W13" i="36"/>
  <c r="AQ13" i="36" s="1"/>
  <c r="M13" i="36"/>
  <c r="H13" i="36"/>
  <c r="C13" i="36"/>
  <c r="AR12" i="36"/>
  <c r="AG12" i="36"/>
  <c r="AS12" i="36" s="1"/>
  <c r="AB12" i="36"/>
  <c r="W12" i="36"/>
  <c r="AQ12" i="36" s="1"/>
  <c r="M12" i="36"/>
  <c r="H12" i="36"/>
  <c r="C12" i="36"/>
  <c r="BI11" i="36"/>
  <c r="AS11" i="36"/>
  <c r="AG11" i="36"/>
  <c r="AB11" i="36"/>
  <c r="AR11" i="36" s="1"/>
  <c r="W11" i="36"/>
  <c r="M11" i="36"/>
  <c r="H11" i="36"/>
  <c r="C11" i="36"/>
  <c r="AQ11" i="36" s="1"/>
  <c r="BI10" i="36"/>
  <c r="AG10" i="36"/>
  <c r="AS10" i="36" s="1"/>
  <c r="AB10" i="36"/>
  <c r="W10" i="36"/>
  <c r="AQ10" i="36" s="1"/>
  <c r="M10" i="36"/>
  <c r="H10" i="36"/>
  <c r="AR10" i="36" s="1"/>
  <c r="C10" i="36"/>
  <c r="BI9" i="36"/>
  <c r="BB9" i="36"/>
  <c r="BC9" i="36" s="1"/>
  <c r="BA9" i="36"/>
  <c r="AG9" i="36"/>
  <c r="AB9" i="36"/>
  <c r="AB22" i="36" s="1"/>
  <c r="W9" i="36"/>
  <c r="M9" i="36"/>
  <c r="M22" i="36" s="1"/>
  <c r="H9" i="36"/>
  <c r="AR9" i="36" s="1"/>
  <c r="C9" i="36"/>
  <c r="C22" i="36" s="1"/>
  <c r="BI8" i="36"/>
  <c r="BB8" i="36"/>
  <c r="BC8" i="36" s="1"/>
  <c r="BA8" i="36"/>
  <c r="BB7" i="36"/>
  <c r="BA7" i="36"/>
  <c r="BC7" i="36" s="1"/>
  <c r="AQ15" i="36" l="1"/>
  <c r="AS18" i="36"/>
  <c r="AQ18" i="36"/>
  <c r="AG22" i="36"/>
  <c r="AS22" i="36" s="1"/>
  <c r="AS17" i="36"/>
  <c r="AU17" i="36"/>
  <c r="W22" i="36"/>
  <c r="AQ22" i="36" s="1"/>
  <c r="AQ17" i="36"/>
  <c r="AT12" i="36"/>
  <c r="AT22" i="36" s="1"/>
  <c r="AQ9" i="36"/>
  <c r="AQ14" i="36"/>
  <c r="H22" i="36"/>
  <c r="AR22" i="36" s="1"/>
  <c r="AS9" i="36"/>
  <c r="AQ12" i="35"/>
  <c r="AR12" i="35"/>
  <c r="AT12" i="35"/>
  <c r="AU12" i="35"/>
  <c r="AT10" i="35"/>
  <c r="AU10" i="35"/>
  <c r="AV10" i="35"/>
  <c r="AT13" i="35"/>
  <c r="AU13" i="35"/>
  <c r="AV13" i="35"/>
  <c r="AT14" i="35"/>
  <c r="AU14" i="35"/>
  <c r="AV14" i="35"/>
  <c r="AT15" i="35"/>
  <c r="AU15" i="35"/>
  <c r="AV15" i="35"/>
  <c r="AT16" i="35"/>
  <c r="AU16" i="35"/>
  <c r="AV16" i="35"/>
  <c r="AT17" i="35"/>
  <c r="AU17" i="35"/>
  <c r="AV17" i="35"/>
  <c r="AU18" i="35"/>
  <c r="AT19" i="35"/>
  <c r="AU19" i="35"/>
  <c r="AV19" i="35"/>
  <c r="AT20" i="35"/>
  <c r="AU20" i="35"/>
  <c r="AV20" i="35"/>
  <c r="AT21" i="35"/>
  <c r="AU21" i="35"/>
  <c r="AV21" i="35"/>
  <c r="AV9" i="35"/>
  <c r="AU9" i="35"/>
  <c r="AT9" i="35"/>
  <c r="AY58" i="35"/>
  <c r="AP42" i="35"/>
  <c r="AO42" i="35"/>
  <c r="AN42" i="35"/>
  <c r="AM42" i="35"/>
  <c r="AL42" i="35"/>
  <c r="AK42" i="35"/>
  <c r="AJ42" i="35"/>
  <c r="AI42" i="35"/>
  <c r="AH42" i="35"/>
  <c r="AG42" i="35"/>
  <c r="AS42" i="35" s="1"/>
  <c r="AF42" i="35"/>
  <c r="AE42" i="35"/>
  <c r="AD42" i="35"/>
  <c r="AC42" i="35"/>
  <c r="AB42" i="35"/>
  <c r="AR42" i="35" s="1"/>
  <c r="AA42" i="35"/>
  <c r="Z42" i="35"/>
  <c r="Y42" i="35"/>
  <c r="X42" i="35"/>
  <c r="W42" i="35"/>
  <c r="AQ42" i="35" s="1"/>
  <c r="V42" i="35"/>
  <c r="U42" i="35"/>
  <c r="T42" i="35"/>
  <c r="S42" i="35"/>
  <c r="R42" i="35"/>
  <c r="Q42" i="35"/>
  <c r="P42" i="35"/>
  <c r="O42" i="35"/>
  <c r="N42" i="35"/>
  <c r="M42" i="35"/>
  <c r="L42" i="35"/>
  <c r="K42" i="35"/>
  <c r="J42" i="35"/>
  <c r="I42" i="35"/>
  <c r="G42" i="35"/>
  <c r="F42" i="35"/>
  <c r="E42" i="35"/>
  <c r="D42" i="35"/>
  <c r="C42" i="35"/>
  <c r="AV41" i="35"/>
  <c r="AU41" i="35"/>
  <c r="AT41" i="35"/>
  <c r="AS41" i="35"/>
  <c r="AR41" i="35"/>
  <c r="AQ41" i="35"/>
  <c r="AV40" i="35"/>
  <c r="AU40" i="35"/>
  <c r="AT40" i="35"/>
  <c r="AS40" i="35"/>
  <c r="AR40" i="35"/>
  <c r="AQ40" i="35"/>
  <c r="AV39" i="35"/>
  <c r="AU39" i="35"/>
  <c r="AT39" i="35"/>
  <c r="AS39" i="35"/>
  <c r="AR39" i="35"/>
  <c r="AQ39" i="35"/>
  <c r="AV38" i="35"/>
  <c r="AU38" i="35"/>
  <c r="AT38" i="35"/>
  <c r="AS38" i="35"/>
  <c r="AR38" i="35"/>
  <c r="AQ38" i="35"/>
  <c r="AV37" i="35"/>
  <c r="AU37" i="35"/>
  <c r="AT37" i="35"/>
  <c r="AS37" i="35"/>
  <c r="AR37" i="35"/>
  <c r="AQ37" i="35"/>
  <c r="AV36" i="35"/>
  <c r="AU36" i="35"/>
  <c r="AT36" i="35"/>
  <c r="AS36" i="35"/>
  <c r="AR36" i="35"/>
  <c r="AQ36" i="35"/>
  <c r="AV35" i="35"/>
  <c r="AU35" i="35"/>
  <c r="AT35" i="35"/>
  <c r="AS35" i="35"/>
  <c r="AR35" i="35"/>
  <c r="AQ35" i="35"/>
  <c r="AV34" i="35"/>
  <c r="AU34" i="35"/>
  <c r="AT34" i="35"/>
  <c r="AS34" i="35"/>
  <c r="AR34" i="35"/>
  <c r="AQ34" i="35"/>
  <c r="AV33" i="35"/>
  <c r="AU33" i="35"/>
  <c r="AT33" i="35"/>
  <c r="AS33" i="35"/>
  <c r="AR33" i="35"/>
  <c r="AQ33" i="35"/>
  <c r="AV32" i="35"/>
  <c r="AU32" i="35"/>
  <c r="AT32" i="35"/>
  <c r="AS32" i="35"/>
  <c r="AR32" i="35"/>
  <c r="AQ32" i="35"/>
  <c r="AV31" i="35"/>
  <c r="AU31" i="35"/>
  <c r="AT31" i="35"/>
  <c r="AS31" i="35"/>
  <c r="AR31" i="35"/>
  <c r="AQ31" i="35"/>
  <c r="AV30" i="35"/>
  <c r="AU30" i="35"/>
  <c r="AT30" i="35"/>
  <c r="AS30" i="35"/>
  <c r="AR30" i="35"/>
  <c r="AQ30" i="35"/>
  <c r="AV29" i="35"/>
  <c r="AV42" i="35" s="1"/>
  <c r="AU29" i="35"/>
  <c r="AU42" i="35" s="1"/>
  <c r="AT29" i="35"/>
  <c r="AT42" i="35" s="1"/>
  <c r="AS29" i="35"/>
  <c r="AR29" i="35"/>
  <c r="AQ29" i="35"/>
  <c r="AP22" i="35"/>
  <c r="AP43" i="35" s="1"/>
  <c r="AO22" i="35"/>
  <c r="AN22" i="35"/>
  <c r="AM22" i="35"/>
  <c r="AL22" i="35"/>
  <c r="AK22" i="35"/>
  <c r="AJ22" i="35"/>
  <c r="AI22" i="35"/>
  <c r="AH22" i="35"/>
  <c r="AF22" i="35"/>
  <c r="AE22" i="35"/>
  <c r="AD22" i="35"/>
  <c r="AC22" i="35"/>
  <c r="AA22" i="35"/>
  <c r="Z22" i="35"/>
  <c r="Y22" i="35"/>
  <c r="X22" i="35"/>
  <c r="V22" i="35"/>
  <c r="U22" i="35"/>
  <c r="T22" i="35"/>
  <c r="S22" i="35"/>
  <c r="R22" i="35"/>
  <c r="Q22" i="35"/>
  <c r="P22" i="35"/>
  <c r="O22" i="35"/>
  <c r="N22" i="35"/>
  <c r="L22" i="35"/>
  <c r="K22" i="35"/>
  <c r="J22" i="35"/>
  <c r="I22" i="35"/>
  <c r="G22" i="35"/>
  <c r="F22" i="35"/>
  <c r="E22" i="35"/>
  <c r="D22" i="35"/>
  <c r="AR21" i="35"/>
  <c r="AG21" i="35"/>
  <c r="AS21" i="35" s="1"/>
  <c r="W21" i="35"/>
  <c r="AQ21" i="35" s="1"/>
  <c r="M21" i="35"/>
  <c r="C21" i="35"/>
  <c r="AR20" i="35"/>
  <c r="AG20" i="35"/>
  <c r="AS20" i="35" s="1"/>
  <c r="W20" i="35"/>
  <c r="M20" i="35"/>
  <c r="H20" i="35"/>
  <c r="C20" i="35"/>
  <c r="AQ20" i="35" s="1"/>
  <c r="AS19" i="35"/>
  <c r="AG19" i="35"/>
  <c r="AB19" i="35"/>
  <c r="W19" i="35"/>
  <c r="M19" i="35"/>
  <c r="H19" i="35"/>
  <c r="AR19" i="35" s="1"/>
  <c r="C19" i="35"/>
  <c r="AQ19" i="35" s="1"/>
  <c r="AG18" i="35"/>
  <c r="AS18" i="35" s="1"/>
  <c r="AB18" i="35"/>
  <c r="W18" i="35"/>
  <c r="AT18" i="35" s="1"/>
  <c r="M18" i="35"/>
  <c r="H18" i="35"/>
  <c r="AR18" i="35" s="1"/>
  <c r="C18" i="35"/>
  <c r="AS17" i="35"/>
  <c r="AG17" i="35"/>
  <c r="AB17" i="35"/>
  <c r="W17" i="35"/>
  <c r="M17" i="35"/>
  <c r="H17" i="35"/>
  <c r="AR17" i="35" s="1"/>
  <c r="C17" i="35"/>
  <c r="AQ17" i="35" s="1"/>
  <c r="BI16" i="35"/>
  <c r="AQ16" i="35"/>
  <c r="AG16" i="35"/>
  <c r="AS16" i="35" s="1"/>
  <c r="AB16" i="35"/>
  <c r="W16" i="35"/>
  <c r="M16" i="35"/>
  <c r="C16" i="35"/>
  <c r="BI15" i="35"/>
  <c r="AS15" i="35"/>
  <c r="AG15" i="35"/>
  <c r="AB15" i="35"/>
  <c r="W15" i="35"/>
  <c r="M15" i="35"/>
  <c r="H15" i="35"/>
  <c r="AR15" i="35" s="1"/>
  <c r="C15" i="35"/>
  <c r="AQ15" i="35" s="1"/>
  <c r="BI14" i="35"/>
  <c r="AG14" i="35"/>
  <c r="AS14" i="35" s="1"/>
  <c r="W14" i="35"/>
  <c r="AQ14" i="35" s="1"/>
  <c r="M14" i="35"/>
  <c r="C14" i="35"/>
  <c r="BI13" i="35"/>
  <c r="AR13" i="35"/>
  <c r="AG13" i="35"/>
  <c r="AS13" i="35" s="1"/>
  <c r="AB13" i="35"/>
  <c r="W13" i="35"/>
  <c r="AQ13" i="35" s="1"/>
  <c r="M13" i="35"/>
  <c r="H13" i="35"/>
  <c r="C13" i="35"/>
  <c r="AG12" i="35"/>
  <c r="AV12" i="35" s="1"/>
  <c r="AB12" i="35"/>
  <c r="W12" i="35"/>
  <c r="M12" i="35"/>
  <c r="H12" i="35"/>
  <c r="C12" i="35"/>
  <c r="BI11" i="35"/>
  <c r="AS11" i="35"/>
  <c r="AG11" i="35"/>
  <c r="AV11" i="35" s="1"/>
  <c r="AB11" i="35"/>
  <c r="AU11" i="35" s="1"/>
  <c r="W11" i="35"/>
  <c r="AT11" i="35" s="1"/>
  <c r="M11" i="35"/>
  <c r="H11" i="35"/>
  <c r="C11" i="35"/>
  <c r="BI10" i="35"/>
  <c r="AG10" i="35"/>
  <c r="AS10" i="35" s="1"/>
  <c r="AB10" i="35"/>
  <c r="W10" i="35"/>
  <c r="AQ10" i="35" s="1"/>
  <c r="M10" i="35"/>
  <c r="H10" i="35"/>
  <c r="AR10" i="35" s="1"/>
  <c r="C10" i="35"/>
  <c r="BI9" i="35"/>
  <c r="BB9" i="35"/>
  <c r="BC9" i="35" s="1"/>
  <c r="BA9" i="35"/>
  <c r="AG9" i="35"/>
  <c r="AG22" i="35" s="1"/>
  <c r="AS22" i="35" s="1"/>
  <c r="AB9" i="35"/>
  <c r="AB22" i="35" s="1"/>
  <c r="W9" i="35"/>
  <c r="M9" i="35"/>
  <c r="M22" i="35" s="1"/>
  <c r="H9" i="35"/>
  <c r="H22" i="35" s="1"/>
  <c r="C9" i="35"/>
  <c r="C22" i="35" s="1"/>
  <c r="BI8" i="35"/>
  <c r="BB8" i="35"/>
  <c r="BC8" i="35" s="1"/>
  <c r="BA8" i="35"/>
  <c r="BB7" i="35"/>
  <c r="BC7" i="35" s="1"/>
  <c r="BA7" i="35"/>
  <c r="AR22" i="35" l="1"/>
  <c r="AR11" i="35"/>
  <c r="AQ11" i="35"/>
  <c r="AV18" i="35"/>
  <c r="AQ18" i="35"/>
  <c r="W22" i="35"/>
  <c r="AS12" i="35"/>
  <c r="AQ22" i="35"/>
  <c r="AQ9" i="35"/>
  <c r="AU22" i="35"/>
  <c r="AR9" i="35"/>
  <c r="AV22" i="35"/>
  <c r="AT22" i="35"/>
  <c r="AS9" i="35"/>
  <c r="AT10" i="34"/>
  <c r="AU10" i="34"/>
  <c r="AV10" i="34"/>
  <c r="AT11" i="34"/>
  <c r="AU11" i="34"/>
  <c r="AV11" i="34"/>
  <c r="AT12" i="34"/>
  <c r="AU12" i="34"/>
  <c r="AV12" i="34"/>
  <c r="AT13" i="34"/>
  <c r="AU13" i="34"/>
  <c r="AV13" i="34"/>
  <c r="AT14" i="34"/>
  <c r="AU14" i="34"/>
  <c r="AV14" i="34"/>
  <c r="AT15" i="34"/>
  <c r="AU15" i="34"/>
  <c r="AV15" i="34"/>
  <c r="AT16" i="34"/>
  <c r="AU16" i="34"/>
  <c r="AV16" i="34"/>
  <c r="AT17" i="34"/>
  <c r="AU17" i="34"/>
  <c r="AV17" i="34"/>
  <c r="AT18" i="34"/>
  <c r="AU18" i="34"/>
  <c r="AV18" i="34"/>
  <c r="AT19" i="34"/>
  <c r="AU19" i="34"/>
  <c r="AV19" i="34"/>
  <c r="AT20" i="34"/>
  <c r="AU20" i="34"/>
  <c r="AV20" i="34"/>
  <c r="AT21" i="34"/>
  <c r="AU21" i="34"/>
  <c r="AV21" i="34"/>
  <c r="AU9" i="34"/>
  <c r="AT9" i="34"/>
  <c r="AG10" i="34"/>
  <c r="AY58" i="34"/>
  <c r="AU42" i="34"/>
  <c r="AP42" i="34"/>
  <c r="AO42" i="34"/>
  <c r="AN42" i="34"/>
  <c r="AM42" i="34"/>
  <c r="AL42" i="34"/>
  <c r="AK42" i="34"/>
  <c r="AJ42" i="34"/>
  <c r="AI42" i="34"/>
  <c r="AH42" i="34"/>
  <c r="AG42" i="34"/>
  <c r="AS42" i="34" s="1"/>
  <c r="AF42" i="34"/>
  <c r="AE42" i="34"/>
  <c r="AD42" i="34"/>
  <c r="AC42" i="34"/>
  <c r="AB42" i="34"/>
  <c r="AR42" i="34" s="1"/>
  <c r="AA42" i="34"/>
  <c r="Z42" i="34"/>
  <c r="Y42" i="34"/>
  <c r="X42" i="34"/>
  <c r="W42" i="34"/>
  <c r="AQ42" i="34" s="1"/>
  <c r="V42" i="34"/>
  <c r="U42" i="34"/>
  <c r="T42" i="34"/>
  <c r="S42" i="34"/>
  <c r="R42" i="34"/>
  <c r="Q42" i="34"/>
  <c r="P42" i="34"/>
  <c r="O42" i="34"/>
  <c r="N42" i="34"/>
  <c r="M42" i="34"/>
  <c r="L42" i="34"/>
  <c r="K42" i="34"/>
  <c r="J42" i="34"/>
  <c r="I42" i="34"/>
  <c r="G42" i="34"/>
  <c r="F42" i="34"/>
  <c r="E42" i="34"/>
  <c r="D42" i="34"/>
  <c r="C42" i="34"/>
  <c r="AV41" i="34"/>
  <c r="AU41" i="34"/>
  <c r="AT41" i="34"/>
  <c r="AS41" i="34"/>
  <c r="AR41" i="34"/>
  <c r="AQ41" i="34"/>
  <c r="AV40" i="34"/>
  <c r="AU40" i="34"/>
  <c r="AT40" i="34"/>
  <c r="AS40" i="34"/>
  <c r="AR40" i="34"/>
  <c r="AQ40" i="34"/>
  <c r="AV39" i="34"/>
  <c r="AU39" i="34"/>
  <c r="AT39" i="34"/>
  <c r="AS39" i="34"/>
  <c r="AR39" i="34"/>
  <c r="AQ39" i="34"/>
  <c r="AV38" i="34"/>
  <c r="AU38" i="34"/>
  <c r="AT38" i="34"/>
  <c r="AS38" i="34"/>
  <c r="AR38" i="34"/>
  <c r="AQ38" i="34"/>
  <c r="AV37" i="34"/>
  <c r="AU37" i="34"/>
  <c r="AT37" i="34"/>
  <c r="AS37" i="34"/>
  <c r="AR37" i="34"/>
  <c r="AQ37" i="34"/>
  <c r="AV36" i="34"/>
  <c r="AU36" i="34"/>
  <c r="AT36" i="34"/>
  <c r="AS36" i="34"/>
  <c r="AR36" i="34"/>
  <c r="AQ36" i="34"/>
  <c r="AV35" i="34"/>
  <c r="AU35" i="34"/>
  <c r="AT35" i="34"/>
  <c r="AS35" i="34"/>
  <c r="AR35" i="34"/>
  <c r="AQ35" i="34"/>
  <c r="AV34" i="34"/>
  <c r="AU34" i="34"/>
  <c r="AT34" i="34"/>
  <c r="AS34" i="34"/>
  <c r="AR34" i="34"/>
  <c r="AQ34" i="34"/>
  <c r="AV33" i="34"/>
  <c r="AU33" i="34"/>
  <c r="AT33" i="34"/>
  <c r="AS33" i="34"/>
  <c r="AR33" i="34"/>
  <c r="AQ33" i="34"/>
  <c r="AV32" i="34"/>
  <c r="AU32" i="34"/>
  <c r="AT32" i="34"/>
  <c r="AS32" i="34"/>
  <c r="AR32" i="34"/>
  <c r="AQ32" i="34"/>
  <c r="AV31" i="34"/>
  <c r="AU31" i="34"/>
  <c r="AT31" i="34"/>
  <c r="AS31" i="34"/>
  <c r="AR31" i="34"/>
  <c r="AQ31" i="34"/>
  <c r="AV30" i="34"/>
  <c r="AU30" i="34"/>
  <c r="AT30" i="34"/>
  <c r="AS30" i="34"/>
  <c r="AR30" i="34"/>
  <c r="AQ30" i="34"/>
  <c r="AV29" i="34"/>
  <c r="AV42" i="34" s="1"/>
  <c r="AU29" i="34"/>
  <c r="AT29" i="34"/>
  <c r="AT42" i="34" s="1"/>
  <c r="AS29" i="34"/>
  <c r="AR29" i="34"/>
  <c r="AQ29" i="34"/>
  <c r="AP22" i="34"/>
  <c r="AP43" i="34" s="1"/>
  <c r="AO22" i="34"/>
  <c r="AN22" i="34"/>
  <c r="AM22" i="34"/>
  <c r="AL22" i="34"/>
  <c r="AK22" i="34"/>
  <c r="AJ22" i="34"/>
  <c r="AI22" i="34"/>
  <c r="AH22" i="34"/>
  <c r="AF22" i="34"/>
  <c r="AE22" i="34"/>
  <c r="AD22" i="34"/>
  <c r="AC22" i="34"/>
  <c r="AA22" i="34"/>
  <c r="Z22" i="34"/>
  <c r="Y22" i="34"/>
  <c r="X22" i="34"/>
  <c r="V22" i="34"/>
  <c r="U22" i="34"/>
  <c r="T22" i="34"/>
  <c r="S22" i="34"/>
  <c r="R22" i="34"/>
  <c r="Q22" i="34"/>
  <c r="P22" i="34"/>
  <c r="O22" i="34"/>
  <c r="N22" i="34"/>
  <c r="L22" i="34"/>
  <c r="K22" i="34"/>
  <c r="J22" i="34"/>
  <c r="I22" i="34"/>
  <c r="G22" i="34"/>
  <c r="F22" i="34"/>
  <c r="E22" i="34"/>
  <c r="D22" i="34"/>
  <c r="AR21" i="34"/>
  <c r="AG21" i="34"/>
  <c r="AS21" i="34" s="1"/>
  <c r="W21" i="34"/>
  <c r="M21" i="34"/>
  <c r="C21" i="34"/>
  <c r="AR20" i="34"/>
  <c r="AG20" i="34"/>
  <c r="AS20" i="34" s="1"/>
  <c r="W20" i="34"/>
  <c r="AQ20" i="34" s="1"/>
  <c r="M20" i="34"/>
  <c r="H20" i="34"/>
  <c r="C20" i="34"/>
  <c r="AS19" i="34"/>
  <c r="AG19" i="34"/>
  <c r="AB19" i="34"/>
  <c r="AR19" i="34" s="1"/>
  <c r="W19" i="34"/>
  <c r="AQ19" i="34" s="1"/>
  <c r="M19" i="34"/>
  <c r="H19" i="34"/>
  <c r="C19" i="34"/>
  <c r="AS18" i="34"/>
  <c r="AG18" i="34"/>
  <c r="AB18" i="34"/>
  <c r="AR18" i="34" s="1"/>
  <c r="W18" i="34"/>
  <c r="AQ18" i="34" s="1"/>
  <c r="M18" i="34"/>
  <c r="H18" i="34"/>
  <c r="C18" i="34"/>
  <c r="AS17" i="34"/>
  <c r="AG17" i="34"/>
  <c r="AB17" i="34"/>
  <c r="AR17" i="34" s="1"/>
  <c r="W17" i="34"/>
  <c r="AQ17" i="34" s="1"/>
  <c r="M17" i="34"/>
  <c r="H17" i="34"/>
  <c r="C17" i="34"/>
  <c r="BI16" i="34"/>
  <c r="AG16" i="34"/>
  <c r="AB16" i="34"/>
  <c r="W16" i="34"/>
  <c r="AQ16" i="34" s="1"/>
  <c r="M16" i="34"/>
  <c r="AS16" i="34" s="1"/>
  <c r="C16" i="34"/>
  <c r="BI15" i="34"/>
  <c r="AS15" i="34"/>
  <c r="AG15" i="34"/>
  <c r="AB15" i="34"/>
  <c r="AR15" i="34" s="1"/>
  <c r="W15" i="34"/>
  <c r="AQ15" i="34" s="1"/>
  <c r="M15" i="34"/>
  <c r="H15" i="34"/>
  <c r="C15" i="34"/>
  <c r="BI14" i="34"/>
  <c r="AG14" i="34"/>
  <c r="W14" i="34"/>
  <c r="AQ14" i="34" s="1"/>
  <c r="M14" i="34"/>
  <c r="AS14" i="34" s="1"/>
  <c r="C14" i="34"/>
  <c r="BI13" i="34"/>
  <c r="AR13" i="34"/>
  <c r="AG13" i="34"/>
  <c r="AS13" i="34" s="1"/>
  <c r="AB13" i="34"/>
  <c r="W13" i="34"/>
  <c r="AQ13" i="34" s="1"/>
  <c r="M13" i="34"/>
  <c r="H13" i="34"/>
  <c r="C13" i="34"/>
  <c r="AR12" i="34"/>
  <c r="AG12" i="34"/>
  <c r="AS12" i="34" s="1"/>
  <c r="AB12" i="34"/>
  <c r="W12" i="34"/>
  <c r="AQ12" i="34" s="1"/>
  <c r="M12" i="34"/>
  <c r="H12" i="34"/>
  <c r="C12" i="34"/>
  <c r="BI11" i="34"/>
  <c r="AS11" i="34"/>
  <c r="AG11" i="34"/>
  <c r="AB11" i="34"/>
  <c r="AR11" i="34" s="1"/>
  <c r="W11" i="34"/>
  <c r="AQ11" i="34" s="1"/>
  <c r="M11" i="34"/>
  <c r="H11" i="34"/>
  <c r="C11" i="34"/>
  <c r="BI10" i="34"/>
  <c r="AS10" i="34"/>
  <c r="AB10" i="34"/>
  <c r="W10" i="34"/>
  <c r="AQ10" i="34" s="1"/>
  <c r="M10" i="34"/>
  <c r="H10" i="34"/>
  <c r="C10" i="34"/>
  <c r="BI9" i="34"/>
  <c r="BB9" i="34"/>
  <c r="BC9" i="34" s="1"/>
  <c r="BA9" i="34"/>
  <c r="AG9" i="34"/>
  <c r="AV9" i="34" s="1"/>
  <c r="AB9" i="34"/>
  <c r="W9" i="34"/>
  <c r="M9" i="34"/>
  <c r="M22" i="34" s="1"/>
  <c r="H9" i="34"/>
  <c r="H22" i="34" s="1"/>
  <c r="C9" i="34"/>
  <c r="C22" i="34" s="1"/>
  <c r="BI8" i="34"/>
  <c r="BB8" i="34"/>
  <c r="BC8" i="34" s="1"/>
  <c r="BA8" i="34"/>
  <c r="BB7" i="34"/>
  <c r="BC7" i="34" s="1"/>
  <c r="BA7" i="34"/>
  <c r="AS9" i="34" l="1"/>
  <c r="AB22" i="34"/>
  <c r="AR22" i="34" s="1"/>
  <c r="AR10" i="34"/>
  <c r="AG22" i="34"/>
  <c r="AS22" i="34" s="1"/>
  <c r="W22" i="34"/>
  <c r="AQ22" i="34" s="1"/>
  <c r="AQ21" i="34"/>
  <c r="AQ9" i="34"/>
  <c r="AR9" i="34"/>
  <c r="AY58" i="33"/>
  <c r="AT22" i="34" l="1"/>
  <c r="AU22" i="34"/>
  <c r="AV22" i="34"/>
  <c r="AT10" i="33"/>
  <c r="AU10" i="33"/>
  <c r="AV10" i="33"/>
  <c r="AT11" i="33"/>
  <c r="AU11" i="33"/>
  <c r="AV11" i="33"/>
  <c r="AT12" i="33"/>
  <c r="AU12" i="33"/>
  <c r="AV12" i="33"/>
  <c r="AU13" i="33"/>
  <c r="AV13" i="33"/>
  <c r="AU14" i="33"/>
  <c r="AV14" i="33"/>
  <c r="AT15" i="33"/>
  <c r="AU15" i="33"/>
  <c r="AV15" i="33"/>
  <c r="AT16" i="33"/>
  <c r="AU16" i="33"/>
  <c r="AV16" i="33"/>
  <c r="AV17" i="33"/>
  <c r="AU18" i="33"/>
  <c r="AT19" i="33"/>
  <c r="AU19" i="33"/>
  <c r="AV19" i="33"/>
  <c r="AT20" i="33"/>
  <c r="AU20" i="33"/>
  <c r="AV20" i="33"/>
  <c r="AT21" i="33"/>
  <c r="AU21" i="33"/>
  <c r="AV21" i="33"/>
  <c r="AU9" i="33"/>
  <c r="AV42" i="33"/>
  <c r="AP42" i="33"/>
  <c r="AO42" i="33"/>
  <c r="AN42" i="33"/>
  <c r="AM42" i="33"/>
  <c r="AL42" i="33"/>
  <c r="AK42" i="33"/>
  <c r="AJ42" i="33"/>
  <c r="AI42" i="33"/>
  <c r="AH42" i="33"/>
  <c r="AG42" i="33"/>
  <c r="AS42" i="33" s="1"/>
  <c r="AF42" i="33"/>
  <c r="AE42" i="33"/>
  <c r="AD42" i="33"/>
  <c r="AC42" i="33"/>
  <c r="AB42" i="33"/>
  <c r="AR42" i="33" s="1"/>
  <c r="AA42" i="33"/>
  <c r="Z42" i="33"/>
  <c r="Y42" i="33"/>
  <c r="X42" i="33"/>
  <c r="W42" i="33"/>
  <c r="AQ42" i="33" s="1"/>
  <c r="V42" i="33"/>
  <c r="U42" i="33"/>
  <c r="T42" i="33"/>
  <c r="S42" i="33"/>
  <c r="R42" i="33"/>
  <c r="Q42" i="33"/>
  <c r="P42" i="33"/>
  <c r="O42" i="33"/>
  <c r="N42" i="33"/>
  <c r="M42" i="33"/>
  <c r="L42" i="33"/>
  <c r="K42" i="33"/>
  <c r="J42" i="33"/>
  <c r="I42" i="33"/>
  <c r="G42" i="33"/>
  <c r="F42" i="33"/>
  <c r="E42" i="33"/>
  <c r="D42" i="33"/>
  <c r="C42" i="33"/>
  <c r="AV41" i="33"/>
  <c r="AU41" i="33"/>
  <c r="AT41" i="33"/>
  <c r="AS41" i="33"/>
  <c r="AR41" i="33"/>
  <c r="AQ41" i="33"/>
  <c r="AV40" i="33"/>
  <c r="AU40" i="33"/>
  <c r="AT40" i="33"/>
  <c r="AS40" i="33"/>
  <c r="AR40" i="33"/>
  <c r="AQ40" i="33"/>
  <c r="AV39" i="33"/>
  <c r="AU39" i="33"/>
  <c r="AT39" i="33"/>
  <c r="AS39" i="33"/>
  <c r="AR39" i="33"/>
  <c r="AQ39" i="33"/>
  <c r="AV38" i="33"/>
  <c r="AU38" i="33"/>
  <c r="AT38" i="33"/>
  <c r="AS38" i="33"/>
  <c r="AR38" i="33"/>
  <c r="AQ38" i="33"/>
  <c r="AV37" i="33"/>
  <c r="AU37" i="33"/>
  <c r="AT37" i="33"/>
  <c r="AS37" i="33"/>
  <c r="AR37" i="33"/>
  <c r="AQ37" i="33"/>
  <c r="AV36" i="33"/>
  <c r="AU36" i="33"/>
  <c r="AT36" i="33"/>
  <c r="AS36" i="33"/>
  <c r="AR36" i="33"/>
  <c r="AQ36" i="33"/>
  <c r="AV35" i="33"/>
  <c r="AU35" i="33"/>
  <c r="AT35" i="33"/>
  <c r="AS35" i="33"/>
  <c r="AR35" i="33"/>
  <c r="AQ35" i="33"/>
  <c r="AV34" i="33"/>
  <c r="AU34" i="33"/>
  <c r="AT34" i="33"/>
  <c r="AS34" i="33"/>
  <c r="AR34" i="33"/>
  <c r="AQ34" i="33"/>
  <c r="AV33" i="33"/>
  <c r="AU33" i="33"/>
  <c r="AT33" i="33"/>
  <c r="AS33" i="33"/>
  <c r="AR33" i="33"/>
  <c r="AQ33" i="33"/>
  <c r="AV32" i="33"/>
  <c r="AU32" i="33"/>
  <c r="AT32" i="33"/>
  <c r="AS32" i="33"/>
  <c r="AR32" i="33"/>
  <c r="AQ32" i="33"/>
  <c r="AV31" i="33"/>
  <c r="AU31" i="33"/>
  <c r="AT31" i="33"/>
  <c r="AS31" i="33"/>
  <c r="AR31" i="33"/>
  <c r="AQ31" i="33"/>
  <c r="AV30" i="33"/>
  <c r="AU30" i="33"/>
  <c r="AT30" i="33"/>
  <c r="AS30" i="33"/>
  <c r="AR30" i="33"/>
  <c r="AQ30" i="33"/>
  <c r="AV29" i="33"/>
  <c r="AU29" i="33"/>
  <c r="AU42" i="33" s="1"/>
  <c r="AT29" i="33"/>
  <c r="AT42" i="33" s="1"/>
  <c r="AS29" i="33"/>
  <c r="AR29" i="33"/>
  <c r="AQ29" i="33"/>
  <c r="AP22" i="33"/>
  <c r="AO22" i="33"/>
  <c r="AN22" i="33"/>
  <c r="AM22" i="33"/>
  <c r="AL22" i="33"/>
  <c r="AK22" i="33"/>
  <c r="AJ22" i="33"/>
  <c r="AI22" i="33"/>
  <c r="AH22" i="33"/>
  <c r="AF22" i="33"/>
  <c r="AE22" i="33"/>
  <c r="AD22" i="33"/>
  <c r="AC22" i="33"/>
  <c r="AA22" i="33"/>
  <c r="Z22" i="33"/>
  <c r="Y22" i="33"/>
  <c r="X22" i="33"/>
  <c r="V22" i="33"/>
  <c r="U22" i="33"/>
  <c r="T22" i="33"/>
  <c r="S22" i="33"/>
  <c r="R22" i="33"/>
  <c r="Q22" i="33"/>
  <c r="P22" i="33"/>
  <c r="O22" i="33"/>
  <c r="N22" i="33"/>
  <c r="L22" i="33"/>
  <c r="K22" i="33"/>
  <c r="J22" i="33"/>
  <c r="I22" i="33"/>
  <c r="G22" i="33"/>
  <c r="F22" i="33"/>
  <c r="E22" i="33"/>
  <c r="D22" i="33"/>
  <c r="AS21" i="33"/>
  <c r="AR21" i="33"/>
  <c r="AG21" i="33"/>
  <c r="W21" i="33"/>
  <c r="AQ21" i="33" s="1"/>
  <c r="M21" i="33"/>
  <c r="C21" i="33"/>
  <c r="AQ20" i="33"/>
  <c r="AG20" i="33"/>
  <c r="W20" i="33"/>
  <c r="M20" i="33"/>
  <c r="AS20" i="33" s="1"/>
  <c r="H20" i="33"/>
  <c r="AR20" i="33" s="1"/>
  <c r="C20" i="33"/>
  <c r="AQ19" i="33"/>
  <c r="AG19" i="33"/>
  <c r="AS19" i="33" s="1"/>
  <c r="AB19" i="33"/>
  <c r="W19" i="33"/>
  <c r="M19" i="33"/>
  <c r="H19" i="33"/>
  <c r="AR19" i="33" s="1"/>
  <c r="C19" i="33"/>
  <c r="AG18" i="33"/>
  <c r="AS18" i="33" s="1"/>
  <c r="AB18" i="33"/>
  <c r="W18" i="33"/>
  <c r="AT18" i="33" s="1"/>
  <c r="M18" i="33"/>
  <c r="H18" i="33"/>
  <c r="AR18" i="33" s="1"/>
  <c r="C18" i="33"/>
  <c r="AQ17" i="33"/>
  <c r="AG17" i="33"/>
  <c r="AS17" i="33" s="1"/>
  <c r="AB17" i="33"/>
  <c r="AU17" i="33" s="1"/>
  <c r="W17" i="33"/>
  <c r="AT17" i="33" s="1"/>
  <c r="M17" i="33"/>
  <c r="H17" i="33"/>
  <c r="C17" i="33"/>
  <c r="BI16" i="33"/>
  <c r="AG16" i="33"/>
  <c r="AS16" i="33" s="1"/>
  <c r="AB16" i="33"/>
  <c r="W16" i="33"/>
  <c r="M16" i="33"/>
  <c r="C16" i="33"/>
  <c r="AQ16" i="33" s="1"/>
  <c r="BI15" i="33"/>
  <c r="AQ15" i="33"/>
  <c r="AG15" i="33"/>
  <c r="AS15" i="33" s="1"/>
  <c r="AB15" i="33"/>
  <c r="W15" i="33"/>
  <c r="M15" i="33"/>
  <c r="H15" i="33"/>
  <c r="AR15" i="33" s="1"/>
  <c r="C15" i="33"/>
  <c r="BI14" i="33"/>
  <c r="AG14" i="33"/>
  <c r="AS14" i="33" s="1"/>
  <c r="W14" i="33"/>
  <c r="AT14" i="33" s="1"/>
  <c r="M14" i="33"/>
  <c r="C14" i="33"/>
  <c r="BI13" i="33"/>
  <c r="AG13" i="33"/>
  <c r="AS13" i="33" s="1"/>
  <c r="AB13" i="33"/>
  <c r="W13" i="33"/>
  <c r="AQ13" i="33" s="1"/>
  <c r="M13" i="33"/>
  <c r="H13" i="33"/>
  <c r="AR13" i="33" s="1"/>
  <c r="C13" i="33"/>
  <c r="AG12" i="33"/>
  <c r="AB12" i="33"/>
  <c r="W12" i="33"/>
  <c r="AQ12" i="33" s="1"/>
  <c r="M12" i="33"/>
  <c r="H12" i="33"/>
  <c r="AR12" i="33" s="1"/>
  <c r="C12" i="33"/>
  <c r="BI11" i="33"/>
  <c r="AQ11" i="33"/>
  <c r="AG11" i="33"/>
  <c r="AS11" i="33" s="1"/>
  <c r="AB11" i="33"/>
  <c r="W11" i="33"/>
  <c r="M11" i="33"/>
  <c r="H11" i="33"/>
  <c r="AR11" i="33" s="1"/>
  <c r="C11" i="33"/>
  <c r="BI10" i="33"/>
  <c r="AR10" i="33"/>
  <c r="AQ10" i="33"/>
  <c r="AG10" i="33"/>
  <c r="AS10" i="33" s="1"/>
  <c r="AB10" i="33"/>
  <c r="W10" i="33"/>
  <c r="M10" i="33"/>
  <c r="H10" i="33"/>
  <c r="C10" i="33"/>
  <c r="BI9" i="33"/>
  <c r="BB9" i="33"/>
  <c r="BC9" i="33" s="1"/>
  <c r="BA9" i="33"/>
  <c r="AG9" i="33"/>
  <c r="AG22" i="33" s="1"/>
  <c r="AB9" i="33"/>
  <c r="W9" i="33"/>
  <c r="AT9" i="33" s="1"/>
  <c r="M9" i="33"/>
  <c r="M22" i="33" s="1"/>
  <c r="H9" i="33"/>
  <c r="H22" i="33" s="1"/>
  <c r="C9" i="33"/>
  <c r="C22" i="33" s="1"/>
  <c r="BI8" i="33"/>
  <c r="BB8" i="33"/>
  <c r="BC8" i="33" s="1"/>
  <c r="BA8" i="33"/>
  <c r="BB7" i="33"/>
  <c r="BC7" i="33" s="1"/>
  <c r="BA7" i="33"/>
  <c r="AQ14" i="33" l="1"/>
  <c r="AR17" i="33"/>
  <c r="AB22" i="33"/>
  <c r="AT13" i="33"/>
  <c r="AV18" i="33"/>
  <c r="AQ18" i="33"/>
  <c r="AS9" i="33"/>
  <c r="AV9" i="33"/>
  <c r="AP43" i="33"/>
  <c r="AS12" i="33"/>
  <c r="AT22" i="33"/>
  <c r="AR22" i="33"/>
  <c r="AS22" i="33"/>
  <c r="AQ9" i="33"/>
  <c r="AU22" i="33"/>
  <c r="W22" i="33"/>
  <c r="AR9" i="33"/>
  <c r="AB11" i="32"/>
  <c r="AV22" i="33" l="1"/>
  <c r="AQ22" i="33"/>
  <c r="AS45" i="32"/>
  <c r="AP46" i="28"/>
  <c r="AT10" i="32"/>
  <c r="AU10" i="32"/>
  <c r="AV10" i="32"/>
  <c r="AU11" i="32"/>
  <c r="AV11" i="32"/>
  <c r="AU12" i="32"/>
  <c r="AU13" i="32"/>
  <c r="AT14" i="32"/>
  <c r="AU14" i="32"/>
  <c r="AV14" i="32"/>
  <c r="AT15" i="32"/>
  <c r="AU15" i="32"/>
  <c r="AV15" i="32"/>
  <c r="AU16" i="32"/>
  <c r="AT17" i="32"/>
  <c r="AU17" i="32"/>
  <c r="AV17" i="32"/>
  <c r="AT18" i="32"/>
  <c r="AU18" i="32"/>
  <c r="AV18" i="32"/>
  <c r="AT19" i="32"/>
  <c r="AU19" i="32"/>
  <c r="AV19" i="32"/>
  <c r="AT20" i="32"/>
  <c r="AU20" i="32"/>
  <c r="AU21" i="32"/>
  <c r="AV21" i="32"/>
  <c r="AV9" i="32"/>
  <c r="AU9" i="32"/>
  <c r="AT9" i="32"/>
  <c r="AE53" i="32"/>
  <c r="AU42" i="32"/>
  <c r="AP42" i="32"/>
  <c r="AO42" i="32"/>
  <c r="AN42" i="32"/>
  <c r="AM42" i="32"/>
  <c r="AL42" i="32"/>
  <c r="AK42" i="32"/>
  <c r="AJ42" i="32"/>
  <c r="AI42" i="32"/>
  <c r="AH42" i="32"/>
  <c r="AG42" i="32"/>
  <c r="AS42" i="32" s="1"/>
  <c r="AF42" i="32"/>
  <c r="AE42" i="32"/>
  <c r="AD42" i="32"/>
  <c r="AC42" i="32"/>
  <c r="AB42" i="32"/>
  <c r="AR42" i="32" s="1"/>
  <c r="AA42" i="32"/>
  <c r="Z42" i="32"/>
  <c r="Y42" i="32"/>
  <c r="X42" i="32"/>
  <c r="W42" i="32"/>
  <c r="AQ42" i="32" s="1"/>
  <c r="V42" i="32"/>
  <c r="U42" i="32"/>
  <c r="T42" i="32"/>
  <c r="S42" i="32"/>
  <c r="R42" i="32"/>
  <c r="Q42" i="32"/>
  <c r="P42" i="32"/>
  <c r="O42" i="32"/>
  <c r="N42" i="32"/>
  <c r="M42" i="32"/>
  <c r="L42" i="32"/>
  <c r="K42" i="32"/>
  <c r="J42" i="32"/>
  <c r="I42" i="32"/>
  <c r="G42" i="32"/>
  <c r="F42" i="32"/>
  <c r="E42" i="32"/>
  <c r="D42" i="32"/>
  <c r="C42" i="32"/>
  <c r="AV41" i="32"/>
  <c r="AU41" i="32"/>
  <c r="AT41" i="32"/>
  <c r="AS41" i="32"/>
  <c r="AR41" i="32"/>
  <c r="AQ41" i="32"/>
  <c r="AV40" i="32"/>
  <c r="AU40" i="32"/>
  <c r="AT40" i="32"/>
  <c r="AS40" i="32"/>
  <c r="AR40" i="32"/>
  <c r="AQ40" i="32"/>
  <c r="AV39" i="32"/>
  <c r="AU39" i="32"/>
  <c r="AT39" i="32"/>
  <c r="AS39" i="32"/>
  <c r="AR39" i="32"/>
  <c r="AQ39" i="32"/>
  <c r="AV38" i="32"/>
  <c r="AU38" i="32"/>
  <c r="AT38" i="32"/>
  <c r="AS38" i="32"/>
  <c r="AR38" i="32"/>
  <c r="AQ38" i="32"/>
  <c r="AV37" i="32"/>
  <c r="AU37" i="32"/>
  <c r="AT37" i="32"/>
  <c r="AS37" i="32"/>
  <c r="AR37" i="32"/>
  <c r="AQ37" i="32"/>
  <c r="AV36" i="32"/>
  <c r="AU36" i="32"/>
  <c r="AT36" i="32"/>
  <c r="AS36" i="32"/>
  <c r="AR36" i="32"/>
  <c r="AQ36" i="32"/>
  <c r="AV35" i="32"/>
  <c r="AU35" i="32"/>
  <c r="AT35" i="32"/>
  <c r="AS35" i="32"/>
  <c r="AR35" i="32"/>
  <c r="AQ35" i="32"/>
  <c r="AV34" i="32"/>
  <c r="AU34" i="32"/>
  <c r="AT34" i="32"/>
  <c r="AS34" i="32"/>
  <c r="AR34" i="32"/>
  <c r="AQ34" i="32"/>
  <c r="AV33" i="32"/>
  <c r="AU33" i="32"/>
  <c r="AT33" i="32"/>
  <c r="AS33" i="32"/>
  <c r="AR33" i="32"/>
  <c r="AQ33" i="32"/>
  <c r="AV32" i="32"/>
  <c r="AU32" i="32"/>
  <c r="AT32" i="32"/>
  <c r="AS32" i="32"/>
  <c r="AR32" i="32"/>
  <c r="AQ32" i="32"/>
  <c r="AV31" i="32"/>
  <c r="AU31" i="32"/>
  <c r="AT31" i="32"/>
  <c r="AS31" i="32"/>
  <c r="AR31" i="32"/>
  <c r="AQ31" i="32"/>
  <c r="AV30" i="32"/>
  <c r="AU30" i="32"/>
  <c r="AT30" i="32"/>
  <c r="AS30" i="32"/>
  <c r="AR30" i="32"/>
  <c r="AQ30" i="32"/>
  <c r="AV29" i="32"/>
  <c r="AV42" i="32" s="1"/>
  <c r="AU29" i="32"/>
  <c r="AT29" i="32"/>
  <c r="AT42" i="32" s="1"/>
  <c r="AS29" i="32"/>
  <c r="AR29" i="32"/>
  <c r="AQ29" i="32"/>
  <c r="AP22" i="32"/>
  <c r="AP43" i="32" s="1"/>
  <c r="AO22" i="32"/>
  <c r="AN22" i="32"/>
  <c r="AM22" i="32"/>
  <c r="AL22" i="32"/>
  <c r="AK22" i="32"/>
  <c r="AJ22" i="32"/>
  <c r="AI22" i="32"/>
  <c r="AH22" i="32"/>
  <c r="AF22" i="32"/>
  <c r="AE22" i="32"/>
  <c r="AD22" i="32"/>
  <c r="AC22" i="32"/>
  <c r="AA22" i="32"/>
  <c r="Z22" i="32"/>
  <c r="Y22" i="32"/>
  <c r="X22" i="32"/>
  <c r="V22" i="32"/>
  <c r="U22" i="32"/>
  <c r="T22" i="32"/>
  <c r="S22" i="32"/>
  <c r="R22" i="32"/>
  <c r="Q22" i="32"/>
  <c r="P22" i="32"/>
  <c r="O22" i="32"/>
  <c r="N22" i="32"/>
  <c r="L22" i="32"/>
  <c r="K22" i="32"/>
  <c r="J22" i="32"/>
  <c r="I22" i="32"/>
  <c r="G22" i="32"/>
  <c r="F22" i="32"/>
  <c r="E22" i="32"/>
  <c r="D22" i="32"/>
  <c r="AR21" i="32"/>
  <c r="AG21" i="32"/>
  <c r="AS21" i="32" s="1"/>
  <c r="W21" i="32"/>
  <c r="AQ21" i="32" s="1"/>
  <c r="M21" i="32"/>
  <c r="C21" i="32"/>
  <c r="AQ20" i="32"/>
  <c r="AG20" i="32"/>
  <c r="AS20" i="32" s="1"/>
  <c r="W20" i="32"/>
  <c r="M20" i="32"/>
  <c r="H20" i="32"/>
  <c r="AR20" i="32" s="1"/>
  <c r="C20" i="32"/>
  <c r="AG19" i="32"/>
  <c r="AS19" i="32" s="1"/>
  <c r="AB19" i="32"/>
  <c r="W19" i="32"/>
  <c r="AQ19" i="32" s="1"/>
  <c r="M19" i="32"/>
  <c r="H19" i="32"/>
  <c r="AR19" i="32" s="1"/>
  <c r="C19" i="32"/>
  <c r="AG18" i="32"/>
  <c r="AS18" i="32" s="1"/>
  <c r="AB18" i="32"/>
  <c r="W18" i="32"/>
  <c r="AQ18" i="32" s="1"/>
  <c r="M18" i="32"/>
  <c r="H18" i="32"/>
  <c r="AR18" i="32" s="1"/>
  <c r="C18" i="32"/>
  <c r="AG17" i="32"/>
  <c r="AS17" i="32" s="1"/>
  <c r="AB17" i="32"/>
  <c r="W17" i="32"/>
  <c r="AQ17" i="32" s="1"/>
  <c r="M17" i="32"/>
  <c r="H17" i="32"/>
  <c r="AR17" i="32" s="1"/>
  <c r="C17" i="32"/>
  <c r="BI16" i="32"/>
  <c r="AG16" i="32"/>
  <c r="AS16" i="32" s="1"/>
  <c r="AB16" i="32"/>
  <c r="W16" i="32"/>
  <c r="AT16" i="32" s="1"/>
  <c r="M16" i="32"/>
  <c r="C16" i="32"/>
  <c r="BI15" i="32"/>
  <c r="AG15" i="32"/>
  <c r="AS15" i="32" s="1"/>
  <c r="AB15" i="32"/>
  <c r="W15" i="32"/>
  <c r="AQ15" i="32" s="1"/>
  <c r="M15" i="32"/>
  <c r="H15" i="32"/>
  <c r="AR15" i="32" s="1"/>
  <c r="C15" i="32"/>
  <c r="BI14" i="32"/>
  <c r="AG14" i="32"/>
  <c r="AS14" i="32" s="1"/>
  <c r="W14" i="32"/>
  <c r="M14" i="32"/>
  <c r="C14" i="32"/>
  <c r="BI13" i="32"/>
  <c r="AG13" i="32"/>
  <c r="AS13" i="32" s="1"/>
  <c r="AB13" i="32"/>
  <c r="W13" i="32"/>
  <c r="AQ13" i="32" s="1"/>
  <c r="M13" i="32"/>
  <c r="H13" i="32"/>
  <c r="AR13" i="32" s="1"/>
  <c r="C13" i="32"/>
  <c r="AG12" i="32"/>
  <c r="AS12" i="32" s="1"/>
  <c r="AB12" i="32"/>
  <c r="W12" i="32"/>
  <c r="AQ12" i="32" s="1"/>
  <c r="M12" i="32"/>
  <c r="H12" i="32"/>
  <c r="AR12" i="32" s="1"/>
  <c r="C12" i="32"/>
  <c r="BI11" i="32"/>
  <c r="AG11" i="32"/>
  <c r="AB22" i="32"/>
  <c r="AB44" i="32" s="1"/>
  <c r="W11" i="32"/>
  <c r="AT11" i="32" s="1"/>
  <c r="M11" i="32"/>
  <c r="H11" i="32"/>
  <c r="AR11" i="32" s="1"/>
  <c r="C11" i="32"/>
  <c r="BI10" i="32"/>
  <c r="AR10" i="32"/>
  <c r="AG10" i="32"/>
  <c r="AS10" i="32" s="1"/>
  <c r="AB10" i="32"/>
  <c r="W10" i="32"/>
  <c r="AQ10" i="32" s="1"/>
  <c r="M10" i="32"/>
  <c r="H10" i="32"/>
  <c r="C10" i="32"/>
  <c r="BI9" i="32"/>
  <c r="BB9" i="32"/>
  <c r="BC9" i="32" s="1"/>
  <c r="BA9" i="32"/>
  <c r="AR9" i="32"/>
  <c r="AG9" i="32"/>
  <c r="AB9" i="32"/>
  <c r="W9" i="32"/>
  <c r="AQ9" i="32" s="1"/>
  <c r="M9" i="32"/>
  <c r="M22" i="32" s="1"/>
  <c r="H9" i="32"/>
  <c r="H22" i="32" s="1"/>
  <c r="AR22" i="32" s="1"/>
  <c r="C9" i="32"/>
  <c r="C22" i="32" s="1"/>
  <c r="BI8" i="32"/>
  <c r="BB8" i="32"/>
  <c r="BC8" i="32" s="1"/>
  <c r="BA8" i="32"/>
  <c r="BB7" i="32"/>
  <c r="BA7" i="32"/>
  <c r="BC7" i="32" s="1"/>
  <c r="AG46" i="28"/>
  <c r="AB46" i="28"/>
  <c r="W46" i="28"/>
  <c r="AV16" i="32" l="1"/>
  <c r="AT21" i="32"/>
  <c r="AS11" i="32"/>
  <c r="AQ11" i="32"/>
  <c r="AV13" i="32"/>
  <c r="AT13" i="32"/>
  <c r="AV20" i="32"/>
  <c r="AG22" i="32"/>
  <c r="AS22" i="32" s="1"/>
  <c r="AP44" i="32"/>
  <c r="AV12" i="32"/>
  <c r="AT12" i="32"/>
  <c r="AU22" i="32"/>
  <c r="AS9" i="32"/>
  <c r="AQ14" i="32"/>
  <c r="AV22" i="32"/>
  <c r="AQ16" i="32"/>
  <c r="W22" i="32"/>
  <c r="AU10" i="31"/>
  <c r="AV10" i="31"/>
  <c r="AT11" i="31"/>
  <c r="AU11" i="31"/>
  <c r="AV11" i="31"/>
  <c r="AV13" i="31"/>
  <c r="AU14" i="31"/>
  <c r="AT15" i="31"/>
  <c r="AU15" i="31"/>
  <c r="AV15" i="31"/>
  <c r="AU16" i="31"/>
  <c r="AT17" i="31"/>
  <c r="AU17" i="31"/>
  <c r="AV17" i="31"/>
  <c r="AT18" i="31"/>
  <c r="AU18" i="31"/>
  <c r="AV18" i="31"/>
  <c r="AT19" i="31"/>
  <c r="AU19" i="31"/>
  <c r="AV19" i="31"/>
  <c r="AT20" i="31"/>
  <c r="AU20" i="31"/>
  <c r="AV20" i="31"/>
  <c r="AT21" i="31"/>
  <c r="AU21" i="31"/>
  <c r="AV21" i="31"/>
  <c r="AU9" i="31"/>
  <c r="AE53" i="31"/>
  <c r="AP42" i="31"/>
  <c r="AO42" i="31"/>
  <c r="AN42" i="31"/>
  <c r="AM42" i="31"/>
  <c r="AL42" i="31"/>
  <c r="AK42" i="31"/>
  <c r="AJ42" i="31"/>
  <c r="AI42" i="31"/>
  <c r="AH42" i="31"/>
  <c r="AG42" i="31"/>
  <c r="AS42" i="31" s="1"/>
  <c r="AF42" i="31"/>
  <c r="AE42" i="31"/>
  <c r="AD42" i="31"/>
  <c r="AC42" i="31"/>
  <c r="AB42" i="31"/>
  <c r="AR42" i="31" s="1"/>
  <c r="AA42" i="31"/>
  <c r="Z42" i="31"/>
  <c r="Y42" i="31"/>
  <c r="X42" i="31"/>
  <c r="W42" i="31"/>
  <c r="AQ42" i="31" s="1"/>
  <c r="V42" i="31"/>
  <c r="U42" i="31"/>
  <c r="T42" i="31"/>
  <c r="S42" i="31"/>
  <c r="R42" i="31"/>
  <c r="Q42" i="31"/>
  <c r="P42" i="31"/>
  <c r="O42" i="31"/>
  <c r="N42" i="31"/>
  <c r="M42" i="31"/>
  <c r="L42" i="31"/>
  <c r="K42" i="31"/>
  <c r="J42" i="31"/>
  <c r="I42" i="31"/>
  <c r="G42" i="31"/>
  <c r="F42" i="31"/>
  <c r="E42" i="31"/>
  <c r="D42" i="31"/>
  <c r="C42" i="31"/>
  <c r="AV41" i="31"/>
  <c r="AU41" i="31"/>
  <c r="AT41" i="31"/>
  <c r="AS41" i="31"/>
  <c r="AR41" i="31"/>
  <c r="AQ41" i="31"/>
  <c r="AV40" i="31"/>
  <c r="AU40" i="31"/>
  <c r="AT40" i="31"/>
  <c r="AS40" i="31"/>
  <c r="AR40" i="31"/>
  <c r="AQ40" i="31"/>
  <c r="AV39" i="31"/>
  <c r="AU39" i="31"/>
  <c r="AT39" i="31"/>
  <c r="AS39" i="31"/>
  <c r="AR39" i="31"/>
  <c r="AQ39" i="31"/>
  <c r="AV38" i="31"/>
  <c r="AU38" i="31"/>
  <c r="AT38" i="31"/>
  <c r="AS38" i="31"/>
  <c r="AR38" i="31"/>
  <c r="AQ38" i="31"/>
  <c r="AV37" i="31"/>
  <c r="AU37" i="31"/>
  <c r="AT37" i="31"/>
  <c r="AS37" i="31"/>
  <c r="AR37" i="31"/>
  <c r="AQ37" i="31"/>
  <c r="AV36" i="31"/>
  <c r="AU36" i="31"/>
  <c r="AT36" i="31"/>
  <c r="AS36" i="31"/>
  <c r="AR36" i="31"/>
  <c r="AQ36" i="31"/>
  <c r="AV35" i="31"/>
  <c r="AU35" i="31"/>
  <c r="AT35" i="31"/>
  <c r="AS35" i="31"/>
  <c r="AR35" i="31"/>
  <c r="AQ35" i="31"/>
  <c r="AV34" i="31"/>
  <c r="AU34" i="31"/>
  <c r="AT34" i="31"/>
  <c r="AS34" i="31"/>
  <c r="AR34" i="31"/>
  <c r="AQ34" i="31"/>
  <c r="AV33" i="31"/>
  <c r="AU33" i="31"/>
  <c r="AT33" i="31"/>
  <c r="AS33" i="31"/>
  <c r="AR33" i="31"/>
  <c r="AQ33" i="31"/>
  <c r="AV32" i="31"/>
  <c r="AU32" i="31"/>
  <c r="AT32" i="31"/>
  <c r="AS32" i="31"/>
  <c r="AR32" i="31"/>
  <c r="AQ32" i="31"/>
  <c r="AV31" i="31"/>
  <c r="AU31" i="31"/>
  <c r="AT31" i="31"/>
  <c r="AS31" i="31"/>
  <c r="AR31" i="31"/>
  <c r="AQ31" i="31"/>
  <c r="AV30" i="31"/>
  <c r="AU30" i="31"/>
  <c r="AU42" i="31" s="1"/>
  <c r="AT30" i="31"/>
  <c r="AS30" i="31"/>
  <c r="AR30" i="31"/>
  <c r="AQ30" i="31"/>
  <c r="AV29" i="31"/>
  <c r="AV42" i="31" s="1"/>
  <c r="AU29" i="31"/>
  <c r="AT29" i="31"/>
  <c r="AT42" i="31" s="1"/>
  <c r="AS29" i="31"/>
  <c r="AR29" i="31"/>
  <c r="AQ29" i="31"/>
  <c r="AP22" i="31"/>
  <c r="AP43" i="31" s="1"/>
  <c r="AO22" i="31"/>
  <c r="AN22" i="31"/>
  <c r="AM22" i="31"/>
  <c r="AL22" i="31"/>
  <c r="AK22" i="31"/>
  <c r="AJ22" i="31"/>
  <c r="AI22" i="31"/>
  <c r="AH22" i="31"/>
  <c r="AF22" i="31"/>
  <c r="AE22" i="31"/>
  <c r="AD22" i="31"/>
  <c r="AC22" i="31"/>
  <c r="AA22" i="31"/>
  <c r="Z22" i="31"/>
  <c r="Y22" i="31"/>
  <c r="X22" i="31"/>
  <c r="V22" i="31"/>
  <c r="U22" i="31"/>
  <c r="T22" i="31"/>
  <c r="S22" i="31"/>
  <c r="R22" i="31"/>
  <c r="Q22" i="31"/>
  <c r="P22" i="31"/>
  <c r="O22" i="31"/>
  <c r="N22" i="31"/>
  <c r="L22" i="31"/>
  <c r="K22" i="31"/>
  <c r="J22" i="31"/>
  <c r="I22" i="31"/>
  <c r="G22" i="31"/>
  <c r="F22" i="31"/>
  <c r="E22" i="31"/>
  <c r="D22" i="31"/>
  <c r="AR21" i="31"/>
  <c r="AG21" i="31"/>
  <c r="AS21" i="31" s="1"/>
  <c r="AB21" i="31"/>
  <c r="W21" i="31"/>
  <c r="AQ21" i="31" s="1"/>
  <c r="M21" i="31"/>
  <c r="C21" i="31"/>
  <c r="AS20" i="31"/>
  <c r="AQ20" i="31"/>
  <c r="AG20" i="31"/>
  <c r="W20" i="31"/>
  <c r="M20" i="31"/>
  <c r="H20" i="31"/>
  <c r="AR20" i="31" s="1"/>
  <c r="C20" i="31"/>
  <c r="AG19" i="31"/>
  <c r="AS19" i="31" s="1"/>
  <c r="AB19" i="31"/>
  <c r="W19" i="31"/>
  <c r="AQ19" i="31" s="1"/>
  <c r="M19" i="31"/>
  <c r="H19" i="31"/>
  <c r="AR19" i="31" s="1"/>
  <c r="C19" i="31"/>
  <c r="AG18" i="31"/>
  <c r="AS18" i="31" s="1"/>
  <c r="AB18" i="31"/>
  <c r="W18" i="31"/>
  <c r="AQ18" i="31" s="1"/>
  <c r="M18" i="31"/>
  <c r="H18" i="31"/>
  <c r="AR18" i="31" s="1"/>
  <c r="C18" i="31"/>
  <c r="AG17" i="31"/>
  <c r="AS17" i="31" s="1"/>
  <c r="AB17" i="31"/>
  <c r="W17" i="31"/>
  <c r="AQ17" i="31" s="1"/>
  <c r="M17" i="31"/>
  <c r="H17" i="31"/>
  <c r="AR17" i="31" s="1"/>
  <c r="C17" i="31"/>
  <c r="BI16" i="31"/>
  <c r="AG16" i="31"/>
  <c r="AS16" i="31" s="1"/>
  <c r="AB16" i="31"/>
  <c r="W16" i="31"/>
  <c r="AT16" i="31" s="1"/>
  <c r="M16" i="31"/>
  <c r="C16" i="31"/>
  <c r="BI15" i="31"/>
  <c r="AG15" i="31"/>
  <c r="AS15" i="31" s="1"/>
  <c r="AB15" i="31"/>
  <c r="W15" i="31"/>
  <c r="AQ15" i="31" s="1"/>
  <c r="M15" i="31"/>
  <c r="H15" i="31"/>
  <c r="AR15" i="31" s="1"/>
  <c r="C15" i="31"/>
  <c r="BI14" i="31"/>
  <c r="AG14" i="31"/>
  <c r="AS14" i="31" s="1"/>
  <c r="AB14" i="31"/>
  <c r="W14" i="31"/>
  <c r="AT14" i="31" s="1"/>
  <c r="M14" i="31"/>
  <c r="C14" i="31"/>
  <c r="BI13" i="31"/>
  <c r="AG13" i="31"/>
  <c r="AS13" i="31" s="1"/>
  <c r="AB13" i="31"/>
  <c r="AU13" i="31" s="1"/>
  <c r="W13" i="31"/>
  <c r="AQ13" i="31" s="1"/>
  <c r="M13" i="31"/>
  <c r="H13" i="31"/>
  <c r="AR13" i="31" s="1"/>
  <c r="C13" i="31"/>
  <c r="AG12" i="31"/>
  <c r="AS12" i="31" s="1"/>
  <c r="AB12" i="31"/>
  <c r="AU12" i="31" s="1"/>
  <c r="W12" i="31"/>
  <c r="AQ12" i="31" s="1"/>
  <c r="M12" i="31"/>
  <c r="H12" i="31"/>
  <c r="C12" i="31"/>
  <c r="BI11" i="31"/>
  <c r="AQ11" i="31"/>
  <c r="AG11" i="31"/>
  <c r="AB11" i="31"/>
  <c r="AR11" i="31" s="1"/>
  <c r="W11" i="31"/>
  <c r="M11" i="31"/>
  <c r="AS11" i="31" s="1"/>
  <c r="H11" i="31"/>
  <c r="C11" i="31"/>
  <c r="BI10" i="31"/>
  <c r="AR10" i="31"/>
  <c r="AG10" i="31"/>
  <c r="AS10" i="31" s="1"/>
  <c r="AB10" i="31"/>
  <c r="W10" i="31"/>
  <c r="AQ10" i="31" s="1"/>
  <c r="M10" i="31"/>
  <c r="H10" i="31"/>
  <c r="C10" i="31"/>
  <c r="BI9" i="31"/>
  <c r="BB9" i="31"/>
  <c r="BC9" i="31" s="1"/>
  <c r="BA9" i="31"/>
  <c r="AR9" i="31"/>
  <c r="AG9" i="31"/>
  <c r="AV9" i="31" s="1"/>
  <c r="AB9" i="31"/>
  <c r="W9" i="31"/>
  <c r="AQ9" i="31" s="1"/>
  <c r="M9" i="31"/>
  <c r="M22" i="31" s="1"/>
  <c r="H9" i="31"/>
  <c r="H22" i="31" s="1"/>
  <c r="C9" i="31"/>
  <c r="C22" i="31" s="1"/>
  <c r="BI8" i="31"/>
  <c r="BB8" i="31"/>
  <c r="BC8" i="31" s="1"/>
  <c r="BA8" i="31"/>
  <c r="BB7" i="31"/>
  <c r="BA7" i="31"/>
  <c r="BC7" i="31" s="1"/>
  <c r="AG44" i="32" l="1"/>
  <c r="AQ22" i="32"/>
  <c r="W44" i="32"/>
  <c r="AT22" i="32"/>
  <c r="AT13" i="31"/>
  <c r="AV16" i="31"/>
  <c r="AT9" i="31"/>
  <c r="AT10" i="31"/>
  <c r="AG22" i="31"/>
  <c r="AS22" i="31" s="1"/>
  <c r="AV14" i="31"/>
  <c r="AV12" i="31"/>
  <c r="AR12" i="31"/>
  <c r="AT12" i="31"/>
  <c r="AU22" i="31"/>
  <c r="AS9" i="31"/>
  <c r="AQ14" i="31"/>
  <c r="AQ16" i="31"/>
  <c r="W22" i="31"/>
  <c r="AQ22" i="31" s="1"/>
  <c r="AV22" i="31"/>
  <c r="AB22" i="31"/>
  <c r="AR22" i="31" s="1"/>
  <c r="AB13" i="30"/>
  <c r="AT22" i="31" l="1"/>
  <c r="AT10" i="30"/>
  <c r="AU10" i="30"/>
  <c r="AV10" i="30"/>
  <c r="AU11" i="30"/>
  <c r="AV11" i="30"/>
  <c r="AU12" i="30"/>
  <c r="AV12" i="30"/>
  <c r="AT13" i="30"/>
  <c r="AU13" i="30"/>
  <c r="AV13" i="30"/>
  <c r="AT14" i="30"/>
  <c r="AU14" i="30"/>
  <c r="AV14" i="30"/>
  <c r="AU15" i="30"/>
  <c r="AV15" i="30"/>
  <c r="AT16" i="30"/>
  <c r="AU16" i="30"/>
  <c r="AV16" i="30"/>
  <c r="AT17" i="30"/>
  <c r="AU17" i="30"/>
  <c r="AV17" i="30"/>
  <c r="AT18" i="30"/>
  <c r="AU18" i="30"/>
  <c r="AV18" i="30"/>
  <c r="AT19" i="30"/>
  <c r="AU19" i="30"/>
  <c r="AV19" i="30"/>
  <c r="AU20" i="30"/>
  <c r="AT21" i="30"/>
  <c r="AU21" i="30"/>
  <c r="AV21" i="30"/>
  <c r="AU9" i="30"/>
  <c r="AT9" i="30"/>
  <c r="AE53" i="30"/>
  <c r="AP42" i="30"/>
  <c r="AO42" i="30"/>
  <c r="AN42" i="30"/>
  <c r="AM42" i="30"/>
  <c r="AL42" i="30"/>
  <c r="AK42" i="30"/>
  <c r="AJ42" i="30"/>
  <c r="AI42" i="30"/>
  <c r="AH42" i="30"/>
  <c r="AG42" i="30"/>
  <c r="AS42" i="30" s="1"/>
  <c r="AF42" i="30"/>
  <c r="AE42" i="30"/>
  <c r="AD42" i="30"/>
  <c r="AC42" i="30"/>
  <c r="AB42" i="30"/>
  <c r="AR42" i="30" s="1"/>
  <c r="AA42" i="30"/>
  <c r="Z42" i="30"/>
  <c r="Y42" i="30"/>
  <c r="X42" i="30"/>
  <c r="W42" i="30"/>
  <c r="AQ42" i="30" s="1"/>
  <c r="V42" i="30"/>
  <c r="U42" i="30"/>
  <c r="T42" i="30"/>
  <c r="S42" i="30"/>
  <c r="R42" i="30"/>
  <c r="Q42" i="30"/>
  <c r="P42" i="30"/>
  <c r="O42" i="30"/>
  <c r="N42" i="30"/>
  <c r="M42" i="30"/>
  <c r="L42" i="30"/>
  <c r="K42" i="30"/>
  <c r="J42" i="30"/>
  <c r="I42" i="30"/>
  <c r="G42" i="30"/>
  <c r="F42" i="30"/>
  <c r="E42" i="30"/>
  <c r="D42" i="30"/>
  <c r="C42" i="30"/>
  <c r="AV41" i="30"/>
  <c r="AU41" i="30"/>
  <c r="AT41" i="30"/>
  <c r="AS41" i="30"/>
  <c r="AR41" i="30"/>
  <c r="AQ41" i="30"/>
  <c r="AV40" i="30"/>
  <c r="AU40" i="30"/>
  <c r="AT40" i="30"/>
  <c r="AS40" i="30"/>
  <c r="AR40" i="30"/>
  <c r="AQ40" i="30"/>
  <c r="AV39" i="30"/>
  <c r="AU39" i="30"/>
  <c r="AT39" i="30"/>
  <c r="AS39" i="30"/>
  <c r="AR39" i="30"/>
  <c r="AQ39" i="30"/>
  <c r="AV38" i="30"/>
  <c r="AU38" i="30"/>
  <c r="AT38" i="30"/>
  <c r="AS38" i="30"/>
  <c r="AR38" i="30"/>
  <c r="AQ38" i="30"/>
  <c r="AV37" i="30"/>
  <c r="AU37" i="30"/>
  <c r="AT37" i="30"/>
  <c r="AS37" i="30"/>
  <c r="AR37" i="30"/>
  <c r="AQ37" i="30"/>
  <c r="AV36" i="30"/>
  <c r="AU36" i="30"/>
  <c r="AT36" i="30"/>
  <c r="AS36" i="30"/>
  <c r="AR36" i="30"/>
  <c r="AQ36" i="30"/>
  <c r="AV35" i="30"/>
  <c r="AU35" i="30"/>
  <c r="AT35" i="30"/>
  <c r="AS35" i="30"/>
  <c r="AR35" i="30"/>
  <c r="AQ35" i="30"/>
  <c r="AV34" i="30"/>
  <c r="AU34" i="30"/>
  <c r="AT34" i="30"/>
  <c r="AS34" i="30"/>
  <c r="AR34" i="30"/>
  <c r="AQ34" i="30"/>
  <c r="AV33" i="30"/>
  <c r="AU33" i="30"/>
  <c r="AT33" i="30"/>
  <c r="AS33" i="30"/>
  <c r="AR33" i="30"/>
  <c r="AQ33" i="30"/>
  <c r="AV32" i="30"/>
  <c r="AU32" i="30"/>
  <c r="AT32" i="30"/>
  <c r="AS32" i="30"/>
  <c r="AR32" i="30"/>
  <c r="AQ32" i="30"/>
  <c r="AV31" i="30"/>
  <c r="AU31" i="30"/>
  <c r="AT31" i="30"/>
  <c r="AS31" i="30"/>
  <c r="AR31" i="30"/>
  <c r="AQ31" i="30"/>
  <c r="AV30" i="30"/>
  <c r="AU30" i="30"/>
  <c r="AU42" i="30" s="1"/>
  <c r="AT30" i="30"/>
  <c r="AS30" i="30"/>
  <c r="AR30" i="30"/>
  <c r="AQ30" i="30"/>
  <c r="AV29" i="30"/>
  <c r="AV42" i="30" s="1"/>
  <c r="AU29" i="30"/>
  <c r="AT29" i="30"/>
  <c r="AT42" i="30" s="1"/>
  <c r="AS29" i="30"/>
  <c r="AR29" i="30"/>
  <c r="AQ29" i="30"/>
  <c r="AP22" i="30"/>
  <c r="AP43" i="30" s="1"/>
  <c r="AO22" i="30"/>
  <c r="AN22" i="30"/>
  <c r="AM22" i="30"/>
  <c r="AL22" i="30"/>
  <c r="AK22" i="30"/>
  <c r="AJ22" i="30"/>
  <c r="AI22" i="30"/>
  <c r="AH22" i="30"/>
  <c r="AF22" i="30"/>
  <c r="AE22" i="30"/>
  <c r="AD22" i="30"/>
  <c r="AC22" i="30"/>
  <c r="AA22" i="30"/>
  <c r="Z22" i="30"/>
  <c r="Y22" i="30"/>
  <c r="X22" i="30"/>
  <c r="V22" i="30"/>
  <c r="U22" i="30"/>
  <c r="T22" i="30"/>
  <c r="S22" i="30"/>
  <c r="R22" i="30"/>
  <c r="Q22" i="30"/>
  <c r="P22" i="30"/>
  <c r="O22" i="30"/>
  <c r="N22" i="30"/>
  <c r="L22" i="30"/>
  <c r="K22" i="30"/>
  <c r="J22" i="30"/>
  <c r="I22" i="30"/>
  <c r="G22" i="30"/>
  <c r="F22" i="30"/>
  <c r="E22" i="30"/>
  <c r="D22" i="30"/>
  <c r="AR21" i="30"/>
  <c r="AG21" i="30"/>
  <c r="AS21" i="30" s="1"/>
  <c r="AB21" i="30"/>
  <c r="W21" i="30"/>
  <c r="AQ21" i="30" s="1"/>
  <c r="M21" i="30"/>
  <c r="C21" i="30"/>
  <c r="AG20" i="30"/>
  <c r="AV20" i="30" s="1"/>
  <c r="W20" i="30"/>
  <c r="AT20" i="30" s="1"/>
  <c r="M20" i="30"/>
  <c r="H20" i="30"/>
  <c r="AR20" i="30" s="1"/>
  <c r="C20" i="30"/>
  <c r="AR19" i="30"/>
  <c r="AG19" i="30"/>
  <c r="AS19" i="30" s="1"/>
  <c r="AB19" i="30"/>
  <c r="W19" i="30"/>
  <c r="AQ19" i="30" s="1"/>
  <c r="M19" i="30"/>
  <c r="H19" i="30"/>
  <c r="C19" i="30"/>
  <c r="AR18" i="30"/>
  <c r="AG18" i="30"/>
  <c r="AS18" i="30" s="1"/>
  <c r="AB18" i="30"/>
  <c r="W18" i="30"/>
  <c r="AQ18" i="30" s="1"/>
  <c r="M18" i="30"/>
  <c r="H18" i="30"/>
  <c r="C18" i="30"/>
  <c r="AR17" i="30"/>
  <c r="AG17" i="30"/>
  <c r="AS17" i="30" s="1"/>
  <c r="AB17" i="30"/>
  <c r="W17" i="30"/>
  <c r="AQ17" i="30" s="1"/>
  <c r="M17" i="30"/>
  <c r="H17" i="30"/>
  <c r="C17" i="30"/>
  <c r="BI16" i="30"/>
  <c r="AS16" i="30"/>
  <c r="AG16" i="30"/>
  <c r="AB16" i="30"/>
  <c r="W16" i="30"/>
  <c r="M16" i="30"/>
  <c r="C16" i="30"/>
  <c r="BI15" i="30"/>
  <c r="AR15" i="30"/>
  <c r="AG15" i="30"/>
  <c r="AS15" i="30" s="1"/>
  <c r="AB15" i="30"/>
  <c r="W15" i="30"/>
  <c r="AQ15" i="30" s="1"/>
  <c r="M15" i="30"/>
  <c r="H15" i="30"/>
  <c r="C15" i="30"/>
  <c r="BI14" i="30"/>
  <c r="AS14" i="30"/>
  <c r="AG14" i="30"/>
  <c r="AB14" i="30"/>
  <c r="W14" i="30"/>
  <c r="M14" i="30"/>
  <c r="C14" i="30"/>
  <c r="BI13" i="30"/>
  <c r="AR13" i="30"/>
  <c r="AG13" i="30"/>
  <c r="AS13" i="30" s="1"/>
  <c r="W13" i="30"/>
  <c r="M13" i="30"/>
  <c r="H13" i="30"/>
  <c r="C13" i="30"/>
  <c r="AQ13" i="30" s="1"/>
  <c r="AG12" i="30"/>
  <c r="AB12" i="30"/>
  <c r="W12" i="30"/>
  <c r="AQ12" i="30" s="1"/>
  <c r="M12" i="30"/>
  <c r="AS12" i="30" s="1"/>
  <c r="H12" i="30"/>
  <c r="AR12" i="30" s="1"/>
  <c r="C12" i="30"/>
  <c r="BI11" i="30"/>
  <c r="AR11" i="30"/>
  <c r="AG11" i="30"/>
  <c r="AS11" i="30" s="1"/>
  <c r="AB11" i="30"/>
  <c r="W11" i="30"/>
  <c r="AQ11" i="30" s="1"/>
  <c r="M11" i="30"/>
  <c r="H11" i="30"/>
  <c r="C11" i="30"/>
  <c r="BI10" i="30"/>
  <c r="AS10" i="30"/>
  <c r="AG10" i="30"/>
  <c r="AB10" i="30"/>
  <c r="AR10" i="30" s="1"/>
  <c r="W10" i="30"/>
  <c r="M10" i="30"/>
  <c r="H10" i="30"/>
  <c r="C10" i="30"/>
  <c r="AQ10" i="30" s="1"/>
  <c r="BI9" i="30"/>
  <c r="BB9" i="30"/>
  <c r="BC9" i="30" s="1"/>
  <c r="BA9" i="30"/>
  <c r="AS9" i="30"/>
  <c r="AG9" i="30"/>
  <c r="AG22" i="30" s="1"/>
  <c r="AB9" i="30"/>
  <c r="AB22" i="30" s="1"/>
  <c r="W9" i="30"/>
  <c r="M9" i="30"/>
  <c r="M22" i="30" s="1"/>
  <c r="H9" i="30"/>
  <c r="H22" i="30" s="1"/>
  <c r="C9" i="30"/>
  <c r="C22" i="30" s="1"/>
  <c r="BI8" i="30"/>
  <c r="BB8" i="30"/>
  <c r="BC8" i="30" s="1"/>
  <c r="BA8" i="30"/>
  <c r="BB7" i="30"/>
  <c r="BC7" i="30" s="1"/>
  <c r="BA7" i="30"/>
  <c r="AS20" i="30" l="1"/>
  <c r="AT15" i="30"/>
  <c r="AV9" i="30"/>
  <c r="AT11" i="30"/>
  <c r="W22" i="30"/>
  <c r="AQ22" i="30" s="1"/>
  <c r="AT12" i="30"/>
  <c r="AR22" i="30"/>
  <c r="AS22" i="30"/>
  <c r="AQ9" i="30"/>
  <c r="AT22" i="30"/>
  <c r="AQ20" i="30"/>
  <c r="AR9" i="30"/>
  <c r="AV22" i="30"/>
  <c r="AQ14" i="30"/>
  <c r="AQ16" i="30"/>
  <c r="AT10" i="29"/>
  <c r="AU10" i="29"/>
  <c r="AT11" i="29"/>
  <c r="AU11" i="29"/>
  <c r="AV11" i="29"/>
  <c r="AU12" i="29"/>
  <c r="AT13" i="29"/>
  <c r="AU13" i="29"/>
  <c r="AV13" i="29"/>
  <c r="AT14" i="29"/>
  <c r="AU14" i="29"/>
  <c r="AT15" i="29"/>
  <c r="AU15" i="29"/>
  <c r="AV15" i="29"/>
  <c r="AT16" i="29"/>
  <c r="AU16" i="29"/>
  <c r="AV16" i="29"/>
  <c r="AT17" i="29"/>
  <c r="AU17" i="29"/>
  <c r="AV17" i="29"/>
  <c r="AT18" i="29"/>
  <c r="AU18" i="29"/>
  <c r="AV18" i="29"/>
  <c r="AT19" i="29"/>
  <c r="AU19" i="29"/>
  <c r="AV19" i="29"/>
  <c r="AT20" i="29"/>
  <c r="AU20" i="29"/>
  <c r="AV20" i="29"/>
  <c r="AT21" i="29"/>
  <c r="AU21" i="29"/>
  <c r="AV21" i="29"/>
  <c r="AV9" i="29"/>
  <c r="AU9" i="29"/>
  <c r="AT9" i="29"/>
  <c r="AE53" i="29"/>
  <c r="AP42" i="29"/>
  <c r="AO42" i="29"/>
  <c r="AN42" i="29"/>
  <c r="AM42" i="29"/>
  <c r="AL42" i="29"/>
  <c r="AK42" i="29"/>
  <c r="AJ42" i="29"/>
  <c r="AI42" i="29"/>
  <c r="AH42" i="29"/>
  <c r="AG42" i="29"/>
  <c r="AS42" i="29" s="1"/>
  <c r="AF42" i="29"/>
  <c r="AE42" i="29"/>
  <c r="AD42" i="29"/>
  <c r="AC42" i="29"/>
  <c r="AB42" i="29"/>
  <c r="AR42" i="29" s="1"/>
  <c r="AA42" i="29"/>
  <c r="Z42" i="29"/>
  <c r="Y42" i="29"/>
  <c r="X42" i="29"/>
  <c r="W42" i="29"/>
  <c r="AQ42" i="29" s="1"/>
  <c r="V42" i="29"/>
  <c r="U42" i="29"/>
  <c r="T42" i="29"/>
  <c r="S42" i="29"/>
  <c r="R42" i="29"/>
  <c r="Q42" i="29"/>
  <c r="P42" i="29"/>
  <c r="O42" i="29"/>
  <c r="N42" i="29"/>
  <c r="M42" i="29"/>
  <c r="L42" i="29"/>
  <c r="K42" i="29"/>
  <c r="J42" i="29"/>
  <c r="I42" i="29"/>
  <c r="G42" i="29"/>
  <c r="F42" i="29"/>
  <c r="E42" i="29"/>
  <c r="D42" i="29"/>
  <c r="C42" i="29"/>
  <c r="AV41" i="29"/>
  <c r="AU41" i="29"/>
  <c r="AT41" i="29"/>
  <c r="AS41" i="29"/>
  <c r="AR41" i="29"/>
  <c r="AQ41" i="29"/>
  <c r="AV40" i="29"/>
  <c r="AU40" i="29"/>
  <c r="AT40" i="29"/>
  <c r="AS40" i="29"/>
  <c r="AR40" i="29"/>
  <c r="AQ40" i="29"/>
  <c r="AV39" i="29"/>
  <c r="AU39" i="29"/>
  <c r="AT39" i="29"/>
  <c r="AS39" i="29"/>
  <c r="AR39" i="29"/>
  <c r="AQ39" i="29"/>
  <c r="AV38" i="29"/>
  <c r="AU38" i="29"/>
  <c r="AT38" i="29"/>
  <c r="AS38" i="29"/>
  <c r="AR38" i="29"/>
  <c r="AQ38" i="29"/>
  <c r="AV37" i="29"/>
  <c r="AU37" i="29"/>
  <c r="AT37" i="29"/>
  <c r="AS37" i="29"/>
  <c r="AR37" i="29"/>
  <c r="AQ37" i="29"/>
  <c r="AV36" i="29"/>
  <c r="AU36" i="29"/>
  <c r="AT36" i="29"/>
  <c r="AS36" i="29"/>
  <c r="AR36" i="29"/>
  <c r="AQ36" i="29"/>
  <c r="AV35" i="29"/>
  <c r="AU35" i="29"/>
  <c r="AT35" i="29"/>
  <c r="AS35" i="29"/>
  <c r="AR35" i="29"/>
  <c r="AQ35" i="29"/>
  <c r="AV34" i="29"/>
  <c r="AU34" i="29"/>
  <c r="AT34" i="29"/>
  <c r="AS34" i="29"/>
  <c r="AR34" i="29"/>
  <c r="AQ34" i="29"/>
  <c r="AV33" i="29"/>
  <c r="AU33" i="29"/>
  <c r="AT33" i="29"/>
  <c r="AS33" i="29"/>
  <c r="AR33" i="29"/>
  <c r="AQ33" i="29"/>
  <c r="AV32" i="29"/>
  <c r="AU32" i="29"/>
  <c r="AT32" i="29"/>
  <c r="AS32" i="29"/>
  <c r="AR32" i="29"/>
  <c r="AQ32" i="29"/>
  <c r="AV31" i="29"/>
  <c r="AU31" i="29"/>
  <c r="AT31" i="29"/>
  <c r="AS31" i="29"/>
  <c r="AR31" i="29"/>
  <c r="AQ31" i="29"/>
  <c r="AV30" i="29"/>
  <c r="AU30" i="29"/>
  <c r="AU42" i="29" s="1"/>
  <c r="AT30" i="29"/>
  <c r="AS30" i="29"/>
  <c r="AR30" i="29"/>
  <c r="AQ30" i="29"/>
  <c r="AV29" i="29"/>
  <c r="AV42" i="29" s="1"/>
  <c r="AU29" i="29"/>
  <c r="AT29" i="29"/>
  <c r="AT42" i="29" s="1"/>
  <c r="AS29" i="29"/>
  <c r="AR29" i="29"/>
  <c r="AQ29" i="29"/>
  <c r="AP22" i="29"/>
  <c r="AP43" i="29" s="1"/>
  <c r="AO22" i="29"/>
  <c r="AN22" i="29"/>
  <c r="AM22" i="29"/>
  <c r="AL22" i="29"/>
  <c r="AK22" i="29"/>
  <c r="AJ22" i="29"/>
  <c r="AI22" i="29"/>
  <c r="AH22" i="29"/>
  <c r="AF22" i="29"/>
  <c r="AE22" i="29"/>
  <c r="AD22" i="29"/>
  <c r="AC22" i="29"/>
  <c r="AA22" i="29"/>
  <c r="Z22" i="29"/>
  <c r="Y22" i="29"/>
  <c r="X22" i="29"/>
  <c r="V22" i="29"/>
  <c r="U22" i="29"/>
  <c r="T22" i="29"/>
  <c r="S22" i="29"/>
  <c r="R22" i="29"/>
  <c r="Q22" i="29"/>
  <c r="P22" i="29"/>
  <c r="O22" i="29"/>
  <c r="N22" i="29"/>
  <c r="L22" i="29"/>
  <c r="K22" i="29"/>
  <c r="J22" i="29"/>
  <c r="I22" i="29"/>
  <c r="G22" i="29"/>
  <c r="F22" i="29"/>
  <c r="E22" i="29"/>
  <c r="D22" i="29"/>
  <c r="AR21" i="29"/>
  <c r="AG21" i="29"/>
  <c r="AS21" i="29" s="1"/>
  <c r="AB21" i="29"/>
  <c r="W21" i="29"/>
  <c r="AQ21" i="29" s="1"/>
  <c r="M21" i="29"/>
  <c r="C21" i="29"/>
  <c r="AS20" i="29"/>
  <c r="AG20" i="29"/>
  <c r="W20" i="29"/>
  <c r="M20" i="29"/>
  <c r="H20" i="29"/>
  <c r="AR20" i="29" s="1"/>
  <c r="C20" i="29"/>
  <c r="AR19" i="29"/>
  <c r="AG19" i="29"/>
  <c r="AS19" i="29" s="1"/>
  <c r="AB19" i="29"/>
  <c r="W19" i="29"/>
  <c r="AQ19" i="29" s="1"/>
  <c r="M19" i="29"/>
  <c r="H19" i="29"/>
  <c r="C19" i="29"/>
  <c r="AR18" i="29"/>
  <c r="AG18" i="29"/>
  <c r="AS18" i="29" s="1"/>
  <c r="AB18" i="29"/>
  <c r="W18" i="29"/>
  <c r="AQ18" i="29" s="1"/>
  <c r="M18" i="29"/>
  <c r="H18" i="29"/>
  <c r="C18" i="29"/>
  <c r="AR17" i="29"/>
  <c r="AG17" i="29"/>
  <c r="AS17" i="29" s="1"/>
  <c r="AB17" i="29"/>
  <c r="W17" i="29"/>
  <c r="AQ17" i="29" s="1"/>
  <c r="M17" i="29"/>
  <c r="H17" i="29"/>
  <c r="C17" i="29"/>
  <c r="BI16" i="29"/>
  <c r="AS16" i="29"/>
  <c r="AG16" i="29"/>
  <c r="AB16" i="29"/>
  <c r="W16" i="29"/>
  <c r="M16" i="29"/>
  <c r="C16" i="29"/>
  <c r="BI15" i="29"/>
  <c r="AR15" i="29"/>
  <c r="AG15" i="29"/>
  <c r="AS15" i="29" s="1"/>
  <c r="AB15" i="29"/>
  <c r="W15" i="29"/>
  <c r="AQ15" i="29" s="1"/>
  <c r="M15" i="29"/>
  <c r="H15" i="29"/>
  <c r="C15" i="29"/>
  <c r="BI14" i="29"/>
  <c r="AG14" i="29"/>
  <c r="AS14" i="29" s="1"/>
  <c r="AB14" i="29"/>
  <c r="W14" i="29"/>
  <c r="M14" i="29"/>
  <c r="C14" i="29"/>
  <c r="BI13" i="29"/>
  <c r="AR13" i="29"/>
  <c r="AG13" i="29"/>
  <c r="AS13" i="29" s="1"/>
  <c r="W13" i="29"/>
  <c r="M13" i="29"/>
  <c r="H13" i="29"/>
  <c r="C13" i="29"/>
  <c r="AQ13" i="29" s="1"/>
  <c r="AQ12" i="29"/>
  <c r="AG12" i="29"/>
  <c r="AV12" i="29" s="1"/>
  <c r="AB12" i="29"/>
  <c r="W12" i="29"/>
  <c r="AT12" i="29" s="1"/>
  <c r="M12" i="29"/>
  <c r="H12" i="29"/>
  <c r="AR12" i="29" s="1"/>
  <c r="C12" i="29"/>
  <c r="BI11" i="29"/>
  <c r="AR11" i="29"/>
  <c r="AG11" i="29"/>
  <c r="AS11" i="29" s="1"/>
  <c r="AB11" i="29"/>
  <c r="W11" i="29"/>
  <c r="AQ11" i="29" s="1"/>
  <c r="M11" i="29"/>
  <c r="H11" i="29"/>
  <c r="C11" i="29"/>
  <c r="BI10" i="29"/>
  <c r="AG10" i="29"/>
  <c r="AV10" i="29" s="1"/>
  <c r="AB10" i="29"/>
  <c r="AR10" i="29" s="1"/>
  <c r="W10" i="29"/>
  <c r="M10" i="29"/>
  <c r="H10" i="29"/>
  <c r="C10" i="29"/>
  <c r="AQ10" i="29" s="1"/>
  <c r="BI9" i="29"/>
  <c r="BB9" i="29"/>
  <c r="BC9" i="29" s="1"/>
  <c r="BA9" i="29"/>
  <c r="AS9" i="29"/>
  <c r="AG9" i="29"/>
  <c r="AG22" i="29" s="1"/>
  <c r="AS22" i="29" s="1"/>
  <c r="AB9" i="29"/>
  <c r="AB22" i="29" s="1"/>
  <c r="W9" i="29"/>
  <c r="W22" i="29" s="1"/>
  <c r="M9" i="29"/>
  <c r="M22" i="29" s="1"/>
  <c r="H9" i="29"/>
  <c r="H22" i="29" s="1"/>
  <c r="C9" i="29"/>
  <c r="C22" i="29" s="1"/>
  <c r="BI8" i="29"/>
  <c r="BB8" i="29"/>
  <c r="BC8" i="29" s="1"/>
  <c r="BA8" i="29"/>
  <c r="BB7" i="29"/>
  <c r="BC7" i="29" s="1"/>
  <c r="BA7" i="29"/>
  <c r="AU22" i="30" l="1"/>
  <c r="AS12" i="29"/>
  <c r="AS10" i="29"/>
  <c r="AV14" i="29"/>
  <c r="AR22" i="29"/>
  <c r="AQ22" i="29"/>
  <c r="AQ9" i="29"/>
  <c r="AT22" i="29"/>
  <c r="AQ20" i="29"/>
  <c r="AR9" i="29"/>
  <c r="AQ14" i="29"/>
  <c r="AQ16" i="29"/>
  <c r="AQ17" i="28"/>
  <c r="AR17" i="28"/>
  <c r="AS17" i="28"/>
  <c r="AU22" i="29" l="1"/>
  <c r="AV22" i="29"/>
  <c r="AU13" i="28"/>
  <c r="AU20" i="28"/>
  <c r="AE53" i="28"/>
  <c r="AP42" i="28"/>
  <c r="AO42" i="28"/>
  <c r="AN42" i="28"/>
  <c r="AM42" i="28"/>
  <c r="AL42" i="28"/>
  <c r="AK42" i="28"/>
  <c r="AJ42" i="28"/>
  <c r="AI42" i="28"/>
  <c r="AH42" i="28"/>
  <c r="AG42" i="28"/>
  <c r="AF42" i="28"/>
  <c r="AE42" i="28"/>
  <c r="AD42" i="28"/>
  <c r="AC42" i="28"/>
  <c r="AB42" i="28"/>
  <c r="AR42" i="28" s="1"/>
  <c r="AA42" i="28"/>
  <c r="Z42" i="28"/>
  <c r="Y42" i="28"/>
  <c r="X42" i="28"/>
  <c r="W42" i="28"/>
  <c r="V42" i="28"/>
  <c r="U42" i="28"/>
  <c r="T42" i="28"/>
  <c r="S42" i="28"/>
  <c r="R42" i="28"/>
  <c r="Q42" i="28"/>
  <c r="P42" i="28"/>
  <c r="O42" i="28"/>
  <c r="N42" i="28"/>
  <c r="M42" i="28"/>
  <c r="L42" i="28"/>
  <c r="K42" i="28"/>
  <c r="J42" i="28"/>
  <c r="I42" i="28"/>
  <c r="G42" i="28"/>
  <c r="F42" i="28"/>
  <c r="E42" i="28"/>
  <c r="D42" i="28"/>
  <c r="C42" i="28"/>
  <c r="AV41" i="28"/>
  <c r="AU41" i="28"/>
  <c r="AT41" i="28"/>
  <c r="AS41" i="28"/>
  <c r="AR41" i="28"/>
  <c r="AQ41" i="28"/>
  <c r="AV40" i="28"/>
  <c r="AU40" i="28"/>
  <c r="AT40" i="28"/>
  <c r="AS40" i="28"/>
  <c r="AR40" i="28"/>
  <c r="AQ40" i="28"/>
  <c r="AV39" i="28"/>
  <c r="AU39" i="28"/>
  <c r="AT39" i="28"/>
  <c r="AS39" i="28"/>
  <c r="AR39" i="28"/>
  <c r="AQ39" i="28"/>
  <c r="AV38" i="28"/>
  <c r="AU38" i="28"/>
  <c r="AT38" i="28"/>
  <c r="AS38" i="28"/>
  <c r="AR38" i="28"/>
  <c r="AQ38" i="28"/>
  <c r="AV37" i="28"/>
  <c r="AU37" i="28"/>
  <c r="AT37" i="28"/>
  <c r="AS37" i="28"/>
  <c r="AR37" i="28"/>
  <c r="AQ37" i="28"/>
  <c r="AV36" i="28"/>
  <c r="AU36" i="28"/>
  <c r="AT36" i="28"/>
  <c r="AS36" i="28"/>
  <c r="AR36" i="28"/>
  <c r="AQ36" i="28"/>
  <c r="AV35" i="28"/>
  <c r="AU35" i="28"/>
  <c r="AT35" i="28"/>
  <c r="AS35" i="28"/>
  <c r="AR35" i="28"/>
  <c r="AQ35" i="28"/>
  <c r="AV34" i="28"/>
  <c r="AU34" i="28"/>
  <c r="AT34" i="28"/>
  <c r="AS34" i="28"/>
  <c r="AR34" i="28"/>
  <c r="AQ34" i="28"/>
  <c r="AV33" i="28"/>
  <c r="AU33" i="28"/>
  <c r="AT33" i="28"/>
  <c r="AS33" i="28"/>
  <c r="AR33" i="28"/>
  <c r="AQ33" i="28"/>
  <c r="AV32" i="28"/>
  <c r="AU32" i="28"/>
  <c r="AT32" i="28"/>
  <c r="AS32" i="28"/>
  <c r="AR32" i="28"/>
  <c r="AQ32" i="28"/>
  <c r="AV31" i="28"/>
  <c r="AU31" i="28"/>
  <c r="AT31" i="28"/>
  <c r="AS31" i="28"/>
  <c r="AR31" i="28"/>
  <c r="AQ31" i="28"/>
  <c r="AV30" i="28"/>
  <c r="AU30" i="28"/>
  <c r="AT30" i="28"/>
  <c r="AS30" i="28"/>
  <c r="AR30" i="28"/>
  <c r="AQ30" i="28"/>
  <c r="AV29" i="28"/>
  <c r="AU29" i="28"/>
  <c r="AT29" i="28"/>
  <c r="AS29" i="28"/>
  <c r="AR29" i="28"/>
  <c r="AQ29" i="28"/>
  <c r="AP22" i="28"/>
  <c r="AO22" i="28"/>
  <c r="AN22" i="28"/>
  <c r="AM22" i="28"/>
  <c r="AL22" i="28"/>
  <c r="AK22" i="28"/>
  <c r="AJ22" i="28"/>
  <c r="AI22" i="28"/>
  <c r="AH22" i="28"/>
  <c r="AF22" i="28"/>
  <c r="AE22" i="28"/>
  <c r="AD22" i="28"/>
  <c r="AC22" i="28"/>
  <c r="AA22" i="28"/>
  <c r="Z22" i="28"/>
  <c r="Y22" i="28"/>
  <c r="X22" i="28"/>
  <c r="V22" i="28"/>
  <c r="U22" i="28"/>
  <c r="T22" i="28"/>
  <c r="S22" i="28"/>
  <c r="R22" i="28"/>
  <c r="Q22" i="28"/>
  <c r="P22" i="28"/>
  <c r="O22" i="28"/>
  <c r="N22" i="28"/>
  <c r="L22" i="28"/>
  <c r="K22" i="28"/>
  <c r="J22" i="28"/>
  <c r="I22" i="28"/>
  <c r="G22" i="28"/>
  <c r="F22" i="28"/>
  <c r="E22" i="28"/>
  <c r="D22" i="28"/>
  <c r="AR21" i="28"/>
  <c r="AG21" i="28"/>
  <c r="AB21" i="28"/>
  <c r="W21" i="28"/>
  <c r="AQ21" i="28" s="1"/>
  <c r="M21" i="28"/>
  <c r="C21" i="28"/>
  <c r="AG20" i="28"/>
  <c r="W20" i="28"/>
  <c r="M20" i="28"/>
  <c r="AS20" i="28" s="1"/>
  <c r="H20" i="28"/>
  <c r="AR20" i="28" s="1"/>
  <c r="C20" i="28"/>
  <c r="AR19" i="28"/>
  <c r="AG19" i="28"/>
  <c r="AB19" i="28"/>
  <c r="W19" i="28"/>
  <c r="AQ19" i="28" s="1"/>
  <c r="M19" i="28"/>
  <c r="H19" i="28"/>
  <c r="C19" i="28"/>
  <c r="AG18" i="28"/>
  <c r="AS18" i="28" s="1"/>
  <c r="AB18" i="28"/>
  <c r="W18" i="28"/>
  <c r="M18" i="28"/>
  <c r="H18" i="28"/>
  <c r="C18" i="28"/>
  <c r="AG17" i="28"/>
  <c r="AB17" i="28"/>
  <c r="W17" i="28"/>
  <c r="M17" i="28"/>
  <c r="H17" i="28"/>
  <c r="C17" i="28"/>
  <c r="BI16" i="28"/>
  <c r="AG16" i="28"/>
  <c r="AS16" i="28" s="1"/>
  <c r="AB16" i="28"/>
  <c r="W16" i="28"/>
  <c r="M16" i="28"/>
  <c r="C16" i="28"/>
  <c r="BI15" i="28"/>
  <c r="AG15" i="28"/>
  <c r="AB15" i="28"/>
  <c r="AR15" i="28" s="1"/>
  <c r="W15" i="28"/>
  <c r="AQ15" i="28" s="1"/>
  <c r="M15" i="28"/>
  <c r="H15" i="28"/>
  <c r="C15" i="28"/>
  <c r="BI14" i="28"/>
  <c r="AG14" i="28"/>
  <c r="AB14" i="28"/>
  <c r="W14" i="28"/>
  <c r="M14" i="28"/>
  <c r="AS14" i="28" s="1"/>
  <c r="C14" i="28"/>
  <c r="BI13" i="28"/>
  <c r="AG13" i="28"/>
  <c r="W13" i="28"/>
  <c r="M13" i="28"/>
  <c r="H13" i="28"/>
  <c r="C13" i="28"/>
  <c r="AG12" i="28"/>
  <c r="AB12" i="28"/>
  <c r="W12" i="28"/>
  <c r="M12" i="28"/>
  <c r="H12" i="28"/>
  <c r="C12" i="28"/>
  <c r="BI11" i="28"/>
  <c r="AG11" i="28"/>
  <c r="AB11" i="28"/>
  <c r="AR11" i="28" s="1"/>
  <c r="W11" i="28"/>
  <c r="M11" i="28"/>
  <c r="H11" i="28"/>
  <c r="C11" i="28"/>
  <c r="BI10" i="28"/>
  <c r="AG10" i="28"/>
  <c r="AB10" i="28"/>
  <c r="W10" i="28"/>
  <c r="M10" i="28"/>
  <c r="H10" i="28"/>
  <c r="C10" i="28"/>
  <c r="AQ10" i="28" s="1"/>
  <c r="BI9" i="28"/>
  <c r="BB9" i="28"/>
  <c r="BA9" i="28"/>
  <c r="BC9" i="28" s="1"/>
  <c r="AG9" i="28"/>
  <c r="AS9" i="28" s="1"/>
  <c r="AB9" i="28"/>
  <c r="W9" i="28"/>
  <c r="M9" i="28"/>
  <c r="H9" i="28"/>
  <c r="AR9" i="28" s="1"/>
  <c r="C9" i="28"/>
  <c r="BI8" i="28"/>
  <c r="BB8" i="28"/>
  <c r="BA8" i="28"/>
  <c r="BC8" i="28" s="1"/>
  <c r="BB7" i="28"/>
  <c r="BC7" i="28" s="1"/>
  <c r="BA7" i="28"/>
  <c r="AU9" i="28" l="1"/>
  <c r="AV20" i="28"/>
  <c r="AR10" i="28"/>
  <c r="AR18" i="28"/>
  <c r="AP43" i="28"/>
  <c r="AS42" i="28"/>
  <c r="AS10" i="28"/>
  <c r="AQ12" i="28"/>
  <c r="H22" i="28"/>
  <c r="AT16" i="28"/>
  <c r="AU42" i="28"/>
  <c r="C22" i="28"/>
  <c r="AB22" i="28"/>
  <c r="AQ11" i="28"/>
  <c r="AR12" i="28"/>
  <c r="AV42" i="28"/>
  <c r="AQ42" i="28"/>
  <c r="AR13" i="28"/>
  <c r="M22" i="28"/>
  <c r="AS11" i="28"/>
  <c r="AQ13" i="28"/>
  <c r="AS15" i="28"/>
  <c r="AQ18" i="28"/>
  <c r="AT13" i="28"/>
  <c r="AS13" i="28"/>
  <c r="AS19" i="28"/>
  <c r="AS21" i="28"/>
  <c r="AT42" i="28"/>
  <c r="AU12" i="28"/>
  <c r="W22" i="28"/>
  <c r="AQ22" i="28" s="1"/>
  <c r="AS12" i="28"/>
  <c r="AG22" i="28"/>
  <c r="AR22" i="28"/>
  <c r="AQ9" i="28"/>
  <c r="AQ20" i="28"/>
  <c r="AQ14" i="28"/>
  <c r="AQ16" i="28"/>
  <c r="AU13" i="27"/>
  <c r="AU20" i="27"/>
  <c r="AE52" i="27"/>
  <c r="AP41" i="27"/>
  <c r="AO41" i="27"/>
  <c r="AN41" i="27"/>
  <c r="AM41" i="27"/>
  <c r="AL41" i="27"/>
  <c r="AK41" i="27"/>
  <c r="AJ41" i="27"/>
  <c r="AI41" i="27"/>
  <c r="AH41" i="27"/>
  <c r="AG41" i="27"/>
  <c r="AF41" i="27"/>
  <c r="AE41" i="27"/>
  <c r="AD41" i="27"/>
  <c r="AC41" i="27"/>
  <c r="AB41" i="27"/>
  <c r="AR41" i="27" s="1"/>
  <c r="AA41" i="27"/>
  <c r="Z41" i="27"/>
  <c r="Y41" i="27"/>
  <c r="X41" i="27"/>
  <c r="W41" i="27"/>
  <c r="V41" i="27"/>
  <c r="U41" i="27"/>
  <c r="T41" i="27"/>
  <c r="S41" i="27"/>
  <c r="R41" i="27"/>
  <c r="Q41" i="27"/>
  <c r="P41" i="27"/>
  <c r="O41" i="27"/>
  <c r="N41" i="27"/>
  <c r="M41" i="27"/>
  <c r="L41" i="27"/>
  <c r="K41" i="27"/>
  <c r="J41" i="27"/>
  <c r="I41" i="27"/>
  <c r="G41" i="27"/>
  <c r="F41" i="27"/>
  <c r="E41" i="27"/>
  <c r="D41" i="27"/>
  <c r="C41" i="27"/>
  <c r="AV40" i="27"/>
  <c r="AU40" i="27"/>
  <c r="AT40" i="27"/>
  <c r="AS40" i="27"/>
  <c r="AR40" i="27"/>
  <c r="AQ40" i="27"/>
  <c r="AV39" i="27"/>
  <c r="AU39" i="27"/>
  <c r="AT39" i="27"/>
  <c r="AS39" i="27"/>
  <c r="AR39" i="27"/>
  <c r="AQ39" i="27"/>
  <c r="AV38" i="27"/>
  <c r="AU38" i="27"/>
  <c r="AT38" i="27"/>
  <c r="AS38" i="27"/>
  <c r="AR38" i="27"/>
  <c r="AQ38" i="27"/>
  <c r="AV37" i="27"/>
  <c r="AU37" i="27"/>
  <c r="AT37" i="27"/>
  <c r="AS37" i="27"/>
  <c r="AR37" i="27"/>
  <c r="AQ37" i="27"/>
  <c r="AV36" i="27"/>
  <c r="AU36" i="27"/>
  <c r="AT36" i="27"/>
  <c r="AS36" i="27"/>
  <c r="AR36" i="27"/>
  <c r="AQ36" i="27"/>
  <c r="AV35" i="27"/>
  <c r="AU35" i="27"/>
  <c r="AT35" i="27"/>
  <c r="AS35" i="27"/>
  <c r="AR35" i="27"/>
  <c r="AQ35" i="27"/>
  <c r="AV34" i="27"/>
  <c r="AU34" i="27"/>
  <c r="AT34" i="27"/>
  <c r="AS34" i="27"/>
  <c r="AR34" i="27"/>
  <c r="AQ34" i="27"/>
  <c r="AV33" i="27"/>
  <c r="AU33" i="27"/>
  <c r="AT33" i="27"/>
  <c r="AS33" i="27"/>
  <c r="AR33" i="27"/>
  <c r="AQ33" i="27"/>
  <c r="AV32" i="27"/>
  <c r="AU32" i="27"/>
  <c r="AT32" i="27"/>
  <c r="AS32" i="27"/>
  <c r="AR32" i="27"/>
  <c r="AQ32" i="27"/>
  <c r="AV31" i="27"/>
  <c r="AU31" i="27"/>
  <c r="AT31" i="27"/>
  <c r="AS31" i="27"/>
  <c r="AR31" i="27"/>
  <c r="AQ31" i="27"/>
  <c r="AV30" i="27"/>
  <c r="AU30" i="27"/>
  <c r="AT30" i="27"/>
  <c r="AS30" i="27"/>
  <c r="AR30" i="27"/>
  <c r="AQ30" i="27"/>
  <c r="AV29" i="27"/>
  <c r="AU29" i="27"/>
  <c r="AT29" i="27"/>
  <c r="AS29" i="27"/>
  <c r="AR29" i="27"/>
  <c r="AQ29" i="27"/>
  <c r="AV28" i="27"/>
  <c r="AU28" i="27"/>
  <c r="AU41" i="27" s="1"/>
  <c r="AT28" i="27"/>
  <c r="AT41" i="27" s="1"/>
  <c r="AS28" i="27"/>
  <c r="AR28" i="27"/>
  <c r="AQ28" i="27"/>
  <c r="AP22" i="27"/>
  <c r="AP42" i="27" s="1"/>
  <c r="AO22" i="27"/>
  <c r="AN22" i="27"/>
  <c r="AM22" i="27"/>
  <c r="AL22" i="27"/>
  <c r="AK22" i="27"/>
  <c r="AJ22" i="27"/>
  <c r="AI22" i="27"/>
  <c r="AH22" i="27"/>
  <c r="AF22" i="27"/>
  <c r="AE22" i="27"/>
  <c r="AD22" i="27"/>
  <c r="AC22" i="27"/>
  <c r="AA22" i="27"/>
  <c r="Z22" i="27"/>
  <c r="Y22" i="27"/>
  <c r="X22" i="27"/>
  <c r="V22" i="27"/>
  <c r="U22" i="27"/>
  <c r="T22" i="27"/>
  <c r="S22" i="27"/>
  <c r="R22" i="27"/>
  <c r="Q22" i="27"/>
  <c r="P22" i="27"/>
  <c r="O22" i="27"/>
  <c r="N22" i="27"/>
  <c r="L22" i="27"/>
  <c r="K22" i="27"/>
  <c r="J22" i="27"/>
  <c r="I22" i="27"/>
  <c r="G22" i="27"/>
  <c r="F22" i="27"/>
  <c r="E22" i="27"/>
  <c r="D22" i="27"/>
  <c r="AR21" i="27"/>
  <c r="AG21" i="27"/>
  <c r="AS21" i="27" s="1"/>
  <c r="AB21" i="27"/>
  <c r="AU21" i="28" s="1"/>
  <c r="W21" i="27"/>
  <c r="M21" i="27"/>
  <c r="C21" i="27"/>
  <c r="AG20" i="27"/>
  <c r="W20" i="27"/>
  <c r="AT20" i="28" s="1"/>
  <c r="M20" i="27"/>
  <c r="H20" i="27"/>
  <c r="AR20" i="27" s="1"/>
  <c r="C20" i="27"/>
  <c r="AG19" i="27"/>
  <c r="AB19" i="27"/>
  <c r="AU19" i="28" s="1"/>
  <c r="W19" i="27"/>
  <c r="M19" i="27"/>
  <c r="AS19" i="27" s="1"/>
  <c r="H19" i="27"/>
  <c r="C19" i="27"/>
  <c r="AG18" i="27"/>
  <c r="AV18" i="28" s="1"/>
  <c r="AB18" i="27"/>
  <c r="W18" i="27"/>
  <c r="AQ18" i="27" s="1"/>
  <c r="M18" i="27"/>
  <c r="H18" i="27"/>
  <c r="AR18" i="27" s="1"/>
  <c r="C18" i="27"/>
  <c r="AG17" i="27"/>
  <c r="AV17" i="28" s="1"/>
  <c r="AB17" i="27"/>
  <c r="AU17" i="28" s="1"/>
  <c r="W17" i="27"/>
  <c r="M17" i="27"/>
  <c r="AS17" i="27" s="1"/>
  <c r="H17" i="27"/>
  <c r="C17" i="27"/>
  <c r="BI16" i="27"/>
  <c r="AG16" i="27"/>
  <c r="AS16" i="27" s="1"/>
  <c r="AB16" i="27"/>
  <c r="AU16" i="28" s="1"/>
  <c r="W16" i="27"/>
  <c r="M16" i="27"/>
  <c r="C16" i="27"/>
  <c r="BI15" i="27"/>
  <c r="AG15" i="27"/>
  <c r="AB15" i="27"/>
  <c r="AU15" i="28" s="1"/>
  <c r="W15" i="27"/>
  <c r="AT15" i="28" s="1"/>
  <c r="M15" i="27"/>
  <c r="AS15" i="27" s="1"/>
  <c r="H15" i="27"/>
  <c r="C15" i="27"/>
  <c r="BI14" i="27"/>
  <c r="AG14" i="27"/>
  <c r="AS14" i="27" s="1"/>
  <c r="AB14" i="27"/>
  <c r="W14" i="27"/>
  <c r="AQ14" i="27" s="1"/>
  <c r="M14" i="27"/>
  <c r="C14" i="27"/>
  <c r="BI13" i="27"/>
  <c r="AG13" i="27"/>
  <c r="AV13" i="28" s="1"/>
  <c r="W13" i="27"/>
  <c r="M13" i="27"/>
  <c r="AS13" i="27" s="1"/>
  <c r="H13" i="27"/>
  <c r="AR13" i="27" s="1"/>
  <c r="C13" i="27"/>
  <c r="AG12" i="27"/>
  <c r="AB12" i="27"/>
  <c r="W12" i="27"/>
  <c r="AQ12" i="27" s="1"/>
  <c r="M12" i="27"/>
  <c r="H12" i="27"/>
  <c r="C12" i="27"/>
  <c r="BI11" i="27"/>
  <c r="AG11" i="27"/>
  <c r="AV11" i="28" s="1"/>
  <c r="AB11" i="27"/>
  <c r="W11" i="27"/>
  <c r="AQ11" i="27" s="1"/>
  <c r="M11" i="27"/>
  <c r="H11" i="27"/>
  <c r="AR11" i="27" s="1"/>
  <c r="C11" i="27"/>
  <c r="BI10" i="27"/>
  <c r="AG10" i="27"/>
  <c r="AB10" i="27"/>
  <c r="AU10" i="28" s="1"/>
  <c r="W10" i="27"/>
  <c r="M10" i="27"/>
  <c r="H10" i="27"/>
  <c r="C10" i="27"/>
  <c r="BI9" i="27"/>
  <c r="BB9" i="27"/>
  <c r="BC9" i="27" s="1"/>
  <c r="BA9" i="27"/>
  <c r="AG9" i="27"/>
  <c r="AS9" i="27" s="1"/>
  <c r="AB9" i="27"/>
  <c r="W9" i="27"/>
  <c r="AT9" i="28" s="1"/>
  <c r="M9" i="27"/>
  <c r="H9" i="27"/>
  <c r="H22" i="27" s="1"/>
  <c r="C9" i="27"/>
  <c r="BI8" i="27"/>
  <c r="BB8" i="27"/>
  <c r="BA8" i="27"/>
  <c r="BB7" i="27"/>
  <c r="BA7" i="27"/>
  <c r="AS41" i="27" l="1"/>
  <c r="AV12" i="28"/>
  <c r="BC8" i="27"/>
  <c r="AR10" i="27"/>
  <c r="AS10" i="27"/>
  <c r="AS11" i="27"/>
  <c r="AS12" i="27"/>
  <c r="AR15" i="27"/>
  <c r="AQ17" i="27"/>
  <c r="AR19" i="27"/>
  <c r="M22" i="27"/>
  <c r="AQ21" i="27"/>
  <c r="AV15" i="28"/>
  <c r="AU11" i="28"/>
  <c r="AU22" i="28" s="1"/>
  <c r="AT21" i="28"/>
  <c r="AV16" i="28"/>
  <c r="AU14" i="28"/>
  <c r="AV10" i="28"/>
  <c r="AV19" i="28"/>
  <c r="AV22" i="28" s="1"/>
  <c r="AT14" i="28"/>
  <c r="AQ16" i="27"/>
  <c r="AV41" i="27"/>
  <c r="AQ41" i="27"/>
  <c r="AT18" i="28"/>
  <c r="AT17" i="28"/>
  <c r="AV14" i="28"/>
  <c r="AU18" i="28"/>
  <c r="AV21" i="28"/>
  <c r="BC7" i="27"/>
  <c r="C22" i="27"/>
  <c r="AQ10" i="27"/>
  <c r="AR12" i="27"/>
  <c r="AQ15" i="27"/>
  <c r="AR17" i="27"/>
  <c r="AS18" i="27"/>
  <c r="AQ19" i="27"/>
  <c r="AQ20" i="27"/>
  <c r="AS20" i="27"/>
  <c r="AT12" i="28"/>
  <c r="AV9" i="28"/>
  <c r="AT19" i="28"/>
  <c r="AT11" i="28"/>
  <c r="AT10" i="28"/>
  <c r="AT22" i="28" s="1"/>
  <c r="AS22" i="28"/>
  <c r="AQ9" i="27"/>
  <c r="AB22" i="27"/>
  <c r="AR22" i="27" s="1"/>
  <c r="W22" i="27"/>
  <c r="AQ22" i="27" s="1"/>
  <c r="AG22" i="27"/>
  <c r="AS22" i="27" s="1"/>
  <c r="AR9" i="27"/>
  <c r="AQ13" i="27"/>
  <c r="AB16" i="26"/>
  <c r="AU16" i="27" s="1"/>
  <c r="AU20" i="26" l="1"/>
  <c r="AE52" i="26"/>
  <c r="AP41" i="26"/>
  <c r="AO41" i="26"/>
  <c r="AN41" i="26"/>
  <c r="AM41" i="26"/>
  <c r="AL41" i="26"/>
  <c r="AK41" i="26"/>
  <c r="AJ41" i="26"/>
  <c r="AI41" i="26"/>
  <c r="AH41" i="26"/>
  <c r="AG41" i="26"/>
  <c r="AF41" i="26"/>
  <c r="AE41" i="26"/>
  <c r="AD41" i="26"/>
  <c r="AC41" i="26"/>
  <c r="AB41" i="26"/>
  <c r="AR41" i="26" s="1"/>
  <c r="AA41" i="26"/>
  <c r="Z41" i="26"/>
  <c r="Y41" i="26"/>
  <c r="X41" i="26"/>
  <c r="W41" i="26"/>
  <c r="V41" i="26"/>
  <c r="U41" i="26"/>
  <c r="T41" i="26"/>
  <c r="S41" i="26"/>
  <c r="R41" i="26"/>
  <c r="Q41" i="26"/>
  <c r="P41" i="26"/>
  <c r="O41" i="26"/>
  <c r="N41" i="26"/>
  <c r="M41" i="26"/>
  <c r="L41" i="26"/>
  <c r="K41" i="26"/>
  <c r="J41" i="26"/>
  <c r="I41" i="26"/>
  <c r="G41" i="26"/>
  <c r="F41" i="26"/>
  <c r="E41" i="26"/>
  <c r="D41" i="26"/>
  <c r="C41" i="26"/>
  <c r="AV40" i="26"/>
  <c r="AU40" i="26"/>
  <c r="AT40" i="26"/>
  <c r="AS40" i="26"/>
  <c r="AR40" i="26"/>
  <c r="AQ40" i="26"/>
  <c r="AV39" i="26"/>
  <c r="AU39" i="26"/>
  <c r="AT39" i="26"/>
  <c r="AS39" i="26"/>
  <c r="AR39" i="26"/>
  <c r="AQ39" i="26"/>
  <c r="AV38" i="26"/>
  <c r="AU38" i="26"/>
  <c r="AT38" i="26"/>
  <c r="AS38" i="26"/>
  <c r="AR38" i="26"/>
  <c r="AQ38" i="26"/>
  <c r="AV37" i="26"/>
  <c r="AU37" i="26"/>
  <c r="AT37" i="26"/>
  <c r="AS37" i="26"/>
  <c r="AR37" i="26"/>
  <c r="AQ37" i="26"/>
  <c r="AV36" i="26"/>
  <c r="AU36" i="26"/>
  <c r="AT36" i="26"/>
  <c r="AS36" i="26"/>
  <c r="AR36" i="26"/>
  <c r="AQ36" i="26"/>
  <c r="AV35" i="26"/>
  <c r="AU35" i="26"/>
  <c r="AT35" i="26"/>
  <c r="AS35" i="26"/>
  <c r="AR35" i="26"/>
  <c r="AQ35" i="26"/>
  <c r="AV34" i="26"/>
  <c r="AU34" i="26"/>
  <c r="AT34" i="26"/>
  <c r="AS34" i="26"/>
  <c r="AR34" i="26"/>
  <c r="AQ34" i="26"/>
  <c r="AV33" i="26"/>
  <c r="AU33" i="26"/>
  <c r="AT33" i="26"/>
  <c r="AS33" i="26"/>
  <c r="AR33" i="26"/>
  <c r="AQ33" i="26"/>
  <c r="AV32" i="26"/>
  <c r="AU32" i="26"/>
  <c r="AT32" i="26"/>
  <c r="AS32" i="26"/>
  <c r="AR32" i="26"/>
  <c r="AQ32" i="26"/>
  <c r="AV31" i="26"/>
  <c r="AU31" i="26"/>
  <c r="AT31" i="26"/>
  <c r="AS31" i="26"/>
  <c r="AR31" i="26"/>
  <c r="AQ31" i="26"/>
  <c r="AV30" i="26"/>
  <c r="AU30" i="26"/>
  <c r="AT30" i="26"/>
  <c r="AS30" i="26"/>
  <c r="AR30" i="26"/>
  <c r="AQ30" i="26"/>
  <c r="AV29" i="26"/>
  <c r="AU29" i="26"/>
  <c r="AT29" i="26"/>
  <c r="AS29" i="26"/>
  <c r="AR29" i="26"/>
  <c r="AQ29" i="26"/>
  <c r="AV28" i="26"/>
  <c r="AV41" i="26" s="1"/>
  <c r="AU28" i="26"/>
  <c r="AU41" i="26" s="1"/>
  <c r="AT28" i="26"/>
  <c r="AT41" i="26" s="1"/>
  <c r="AS28" i="26"/>
  <c r="AR28" i="26"/>
  <c r="AQ28" i="26"/>
  <c r="AP22" i="26"/>
  <c r="AO22" i="26"/>
  <c r="AN22" i="26"/>
  <c r="AM22" i="26"/>
  <c r="AL22" i="26"/>
  <c r="AK22" i="26"/>
  <c r="AJ22" i="26"/>
  <c r="AI22" i="26"/>
  <c r="AH22" i="26"/>
  <c r="AF22" i="26"/>
  <c r="AE22" i="26"/>
  <c r="AD22" i="26"/>
  <c r="AC22" i="26"/>
  <c r="AA22" i="26"/>
  <c r="Z22" i="26"/>
  <c r="Y22" i="26"/>
  <c r="X22" i="26"/>
  <c r="V22" i="26"/>
  <c r="U22" i="26"/>
  <c r="T22" i="26"/>
  <c r="S22" i="26"/>
  <c r="R22" i="26"/>
  <c r="Q22" i="26"/>
  <c r="P22" i="26"/>
  <c r="O22" i="26"/>
  <c r="N22" i="26"/>
  <c r="L22" i="26"/>
  <c r="K22" i="26"/>
  <c r="J22" i="26"/>
  <c r="I22" i="26"/>
  <c r="G22" i="26"/>
  <c r="F22" i="26"/>
  <c r="E22" i="26"/>
  <c r="D22" i="26"/>
  <c r="AR21" i="26"/>
  <c r="AG21" i="26"/>
  <c r="AB21" i="26"/>
  <c r="AU21" i="27" s="1"/>
  <c r="W21" i="26"/>
  <c r="M21" i="26"/>
  <c r="C21" i="26"/>
  <c r="AG20" i="26"/>
  <c r="W20" i="26"/>
  <c r="M20" i="26"/>
  <c r="H20" i="26"/>
  <c r="AR20" i="26" s="1"/>
  <c r="C20" i="26"/>
  <c r="AQ20" i="26" s="1"/>
  <c r="AG19" i="26"/>
  <c r="AB19" i="26"/>
  <c r="AU19" i="27" s="1"/>
  <c r="W19" i="26"/>
  <c r="M19" i="26"/>
  <c r="H19" i="26"/>
  <c r="AR19" i="26" s="1"/>
  <c r="C19" i="26"/>
  <c r="AG18" i="26"/>
  <c r="AB18" i="26"/>
  <c r="AU18" i="27" s="1"/>
  <c r="W18" i="26"/>
  <c r="M18" i="26"/>
  <c r="H18" i="26"/>
  <c r="C18" i="26"/>
  <c r="AG17" i="26"/>
  <c r="AB17" i="26"/>
  <c r="AU17" i="27" s="1"/>
  <c r="W17" i="26"/>
  <c r="M17" i="26"/>
  <c r="H17" i="26"/>
  <c r="AR17" i="26" s="1"/>
  <c r="C17" i="26"/>
  <c r="BI16" i="26"/>
  <c r="AG16" i="26"/>
  <c r="W16" i="26"/>
  <c r="M16" i="26"/>
  <c r="C16" i="26"/>
  <c r="BI15" i="26"/>
  <c r="AG15" i="26"/>
  <c r="AB15" i="26"/>
  <c r="AU15" i="27" s="1"/>
  <c r="W15" i="26"/>
  <c r="M15" i="26"/>
  <c r="H15" i="26"/>
  <c r="AR15" i="26" s="1"/>
  <c r="C15" i="26"/>
  <c r="BI14" i="26"/>
  <c r="AG14" i="26"/>
  <c r="AB14" i="26"/>
  <c r="AU14" i="27" s="1"/>
  <c r="W14" i="26"/>
  <c r="M14" i="26"/>
  <c r="C14" i="26"/>
  <c r="BI13" i="26"/>
  <c r="AG13" i="26"/>
  <c r="W13" i="26"/>
  <c r="M13" i="26"/>
  <c r="H13" i="26"/>
  <c r="AR13" i="26" s="1"/>
  <c r="C13" i="26"/>
  <c r="AR12" i="26"/>
  <c r="AG12" i="26"/>
  <c r="AB12" i="26"/>
  <c r="W12" i="26"/>
  <c r="M12" i="26"/>
  <c r="H12" i="26"/>
  <c r="C12" i="26"/>
  <c r="BI11" i="26"/>
  <c r="AS11" i="26"/>
  <c r="AG11" i="26"/>
  <c r="AV11" i="27" s="1"/>
  <c r="AB11" i="26"/>
  <c r="W11" i="26"/>
  <c r="M11" i="26"/>
  <c r="H11" i="26"/>
  <c r="C11" i="26"/>
  <c r="BI10" i="26"/>
  <c r="AG10" i="26"/>
  <c r="AB10" i="26"/>
  <c r="AU10" i="27" s="1"/>
  <c r="W10" i="26"/>
  <c r="M10" i="26"/>
  <c r="H10" i="26"/>
  <c r="AR10" i="26" s="1"/>
  <c r="C10" i="26"/>
  <c r="BI9" i="26"/>
  <c r="BB9" i="26"/>
  <c r="BA9" i="26"/>
  <c r="AG9" i="26"/>
  <c r="AB9" i="26"/>
  <c r="AU9" i="27" s="1"/>
  <c r="W9" i="26"/>
  <c r="M9" i="26"/>
  <c r="M22" i="26" s="1"/>
  <c r="H9" i="26"/>
  <c r="C9" i="26"/>
  <c r="BI8" i="26"/>
  <c r="BB8" i="26"/>
  <c r="BC8" i="26" s="1"/>
  <c r="BA8" i="26"/>
  <c r="BB7" i="26"/>
  <c r="BA7" i="26"/>
  <c r="BC7" i="26" s="1"/>
  <c r="AV19" i="26" l="1"/>
  <c r="AQ13" i="26"/>
  <c r="AT13" i="27"/>
  <c r="AQ21" i="26"/>
  <c r="AT21" i="27"/>
  <c r="AT9" i="27"/>
  <c r="AQ11" i="26"/>
  <c r="AT11" i="27"/>
  <c r="AQ12" i="26"/>
  <c r="AT12" i="27"/>
  <c r="AS13" i="26"/>
  <c r="AV13" i="27"/>
  <c r="AQ15" i="26"/>
  <c r="AT15" i="27"/>
  <c r="AQ17" i="26"/>
  <c r="AT17" i="27"/>
  <c r="AR18" i="26"/>
  <c r="AS18" i="26"/>
  <c r="AV18" i="27"/>
  <c r="AQ19" i="26"/>
  <c r="AT19" i="27"/>
  <c r="AP42" i="26"/>
  <c r="AS41" i="26"/>
  <c r="AU9" i="26"/>
  <c r="AS10" i="26"/>
  <c r="AV10" i="27"/>
  <c r="BC9" i="26"/>
  <c r="C22" i="26"/>
  <c r="AQ10" i="26"/>
  <c r="AT10" i="27"/>
  <c r="AR11" i="26"/>
  <c r="AU11" i="27"/>
  <c r="AU22" i="27" s="1"/>
  <c r="AU12" i="27"/>
  <c r="AQ14" i="26"/>
  <c r="AT14" i="27"/>
  <c r="AS21" i="26"/>
  <c r="AV21" i="27"/>
  <c r="AU14" i="26"/>
  <c r="AS14" i="26"/>
  <c r="AV14" i="27"/>
  <c r="AV16" i="27"/>
  <c r="AS20" i="26"/>
  <c r="AV20" i="27"/>
  <c r="H22" i="26"/>
  <c r="AV9" i="27"/>
  <c r="AS12" i="26"/>
  <c r="AV12" i="27"/>
  <c r="AV15" i="27"/>
  <c r="AQ16" i="26"/>
  <c r="AT16" i="27"/>
  <c r="AS17" i="26"/>
  <c r="AV17" i="27"/>
  <c r="AQ18" i="26"/>
  <c r="AT18" i="27"/>
  <c r="AS19" i="26"/>
  <c r="AV19" i="27"/>
  <c r="AT20" i="26"/>
  <c r="AT20" i="27"/>
  <c r="AQ41" i="26"/>
  <c r="AV18" i="26"/>
  <c r="AT17" i="26"/>
  <c r="AS16" i="26"/>
  <c r="AS15" i="26"/>
  <c r="AT12" i="26"/>
  <c r="AB22" i="26"/>
  <c r="AR22" i="26" s="1"/>
  <c r="W22" i="26"/>
  <c r="AQ22" i="26" s="1"/>
  <c r="AT11" i="26"/>
  <c r="AG22" i="26"/>
  <c r="AS22" i="26" s="1"/>
  <c r="AQ9" i="26"/>
  <c r="AR9" i="26"/>
  <c r="AS9" i="26"/>
  <c r="AU20" i="25"/>
  <c r="AE52" i="25"/>
  <c r="AU41" i="25"/>
  <c r="AP41" i="25"/>
  <c r="AO41" i="25"/>
  <c r="AN41" i="25"/>
  <c r="AM41" i="25"/>
  <c r="AL41" i="25"/>
  <c r="AK41" i="25"/>
  <c r="AJ41" i="25"/>
  <c r="AI41" i="25"/>
  <c r="AH41" i="25"/>
  <c r="AG41" i="25"/>
  <c r="AF41" i="25"/>
  <c r="AE41" i="25"/>
  <c r="AD41" i="25"/>
  <c r="AC41" i="25"/>
  <c r="AB41" i="25"/>
  <c r="AR41" i="25" s="1"/>
  <c r="AA41" i="25"/>
  <c r="Z41" i="25"/>
  <c r="Y41" i="25"/>
  <c r="X41" i="25"/>
  <c r="W41" i="25"/>
  <c r="AQ41" i="25" s="1"/>
  <c r="V41" i="25"/>
  <c r="U41" i="25"/>
  <c r="T41" i="25"/>
  <c r="S41" i="25"/>
  <c r="R41" i="25"/>
  <c r="Q41" i="25"/>
  <c r="P41" i="25"/>
  <c r="O41" i="25"/>
  <c r="N41" i="25"/>
  <c r="M41" i="25"/>
  <c r="L41" i="25"/>
  <c r="K41" i="25"/>
  <c r="J41" i="25"/>
  <c r="I41" i="25"/>
  <c r="G41" i="25"/>
  <c r="F41" i="25"/>
  <c r="E41" i="25"/>
  <c r="D41" i="25"/>
  <c r="C41" i="25"/>
  <c r="AV40" i="25"/>
  <c r="AU40" i="25"/>
  <c r="AT40" i="25"/>
  <c r="AS40" i="25"/>
  <c r="AR40" i="25"/>
  <c r="AQ40" i="25"/>
  <c r="AV39" i="25"/>
  <c r="AU39" i="25"/>
  <c r="AT39" i="25"/>
  <c r="AS39" i="25"/>
  <c r="AR39" i="25"/>
  <c r="AQ39" i="25"/>
  <c r="AV38" i="25"/>
  <c r="AU38" i="25"/>
  <c r="AT38" i="25"/>
  <c r="AS38" i="25"/>
  <c r="AR38" i="25"/>
  <c r="AQ38" i="25"/>
  <c r="AV37" i="25"/>
  <c r="AU37" i="25"/>
  <c r="AT37" i="25"/>
  <c r="AS37" i="25"/>
  <c r="AR37" i="25"/>
  <c r="AQ37" i="25"/>
  <c r="AV36" i="25"/>
  <c r="AU36" i="25"/>
  <c r="AT36" i="25"/>
  <c r="AS36" i="25"/>
  <c r="AR36" i="25"/>
  <c r="AQ36" i="25"/>
  <c r="AV35" i="25"/>
  <c r="AU35" i="25"/>
  <c r="AT35" i="25"/>
  <c r="AS35" i="25"/>
  <c r="AR35" i="25"/>
  <c r="AQ35" i="25"/>
  <c r="AV34" i="25"/>
  <c r="AU34" i="25"/>
  <c r="AT34" i="25"/>
  <c r="AS34" i="25"/>
  <c r="AR34" i="25"/>
  <c r="AQ34" i="25"/>
  <c r="AV33" i="25"/>
  <c r="AU33" i="25"/>
  <c r="AT33" i="25"/>
  <c r="AS33" i="25"/>
  <c r="AR33" i="25"/>
  <c r="AQ33" i="25"/>
  <c r="AV32" i="25"/>
  <c r="AU32" i="25"/>
  <c r="AT32" i="25"/>
  <c r="AS32" i="25"/>
  <c r="AR32" i="25"/>
  <c r="AQ32" i="25"/>
  <c r="AV31" i="25"/>
  <c r="AU31" i="25"/>
  <c r="AT31" i="25"/>
  <c r="AS31" i="25"/>
  <c r="AR31" i="25"/>
  <c r="AQ31" i="25"/>
  <c r="AV30" i="25"/>
  <c r="AU30" i="25"/>
  <c r="AT30" i="25"/>
  <c r="AS30" i="25"/>
  <c r="AR30" i="25"/>
  <c r="AQ30" i="25"/>
  <c r="AV29" i="25"/>
  <c r="AU29" i="25"/>
  <c r="AT29" i="25"/>
  <c r="AS29" i="25"/>
  <c r="AR29" i="25"/>
  <c r="AQ29" i="25"/>
  <c r="AV28" i="25"/>
  <c r="AV41" i="25" s="1"/>
  <c r="AU28" i="25"/>
  <c r="AT28" i="25"/>
  <c r="AS28" i="25"/>
  <c r="AR28" i="25"/>
  <c r="AQ28" i="25"/>
  <c r="AP22" i="25"/>
  <c r="AP42" i="25" s="1"/>
  <c r="AO22" i="25"/>
  <c r="AN22" i="25"/>
  <c r="AM22" i="25"/>
  <c r="AL22" i="25"/>
  <c r="AK22" i="25"/>
  <c r="AJ22" i="25"/>
  <c r="AI22" i="25"/>
  <c r="AH22" i="25"/>
  <c r="AF22" i="25"/>
  <c r="AE22" i="25"/>
  <c r="AD22" i="25"/>
  <c r="AC22" i="25"/>
  <c r="AA22" i="25"/>
  <c r="Z22" i="25"/>
  <c r="Y22" i="25"/>
  <c r="X22" i="25"/>
  <c r="V22" i="25"/>
  <c r="U22" i="25"/>
  <c r="T22" i="25"/>
  <c r="S22" i="25"/>
  <c r="R22" i="25"/>
  <c r="Q22" i="25"/>
  <c r="P22" i="25"/>
  <c r="O22" i="25"/>
  <c r="N22" i="25"/>
  <c r="L22" i="25"/>
  <c r="K22" i="25"/>
  <c r="J22" i="25"/>
  <c r="I22" i="25"/>
  <c r="G22" i="25"/>
  <c r="F22" i="25"/>
  <c r="E22" i="25"/>
  <c r="D22" i="25"/>
  <c r="AR21" i="25"/>
  <c r="AG21" i="25"/>
  <c r="AB21" i="25"/>
  <c r="AU21" i="26" s="1"/>
  <c r="W21" i="25"/>
  <c r="AQ21" i="25" s="1"/>
  <c r="M21" i="25"/>
  <c r="C21" i="25"/>
  <c r="AG20" i="25"/>
  <c r="AV20" i="26" s="1"/>
  <c r="W20" i="25"/>
  <c r="M20" i="25"/>
  <c r="H20" i="25"/>
  <c r="AR20" i="25" s="1"/>
  <c r="C20" i="25"/>
  <c r="AQ20" i="25" s="1"/>
  <c r="AG19" i="25"/>
  <c r="AB19" i="25"/>
  <c r="W19" i="25"/>
  <c r="M19" i="25"/>
  <c r="H19" i="25"/>
  <c r="C19" i="25"/>
  <c r="AG18" i="25"/>
  <c r="AB18" i="25"/>
  <c r="AU18" i="26" s="1"/>
  <c r="W18" i="25"/>
  <c r="M18" i="25"/>
  <c r="H18" i="25"/>
  <c r="C18" i="25"/>
  <c r="AG17" i="25"/>
  <c r="AV17" i="26" s="1"/>
  <c r="AB17" i="25"/>
  <c r="AU17" i="26" s="1"/>
  <c r="W17" i="25"/>
  <c r="AQ17" i="25" s="1"/>
  <c r="M17" i="25"/>
  <c r="H17" i="25"/>
  <c r="C17" i="25"/>
  <c r="BI16" i="25"/>
  <c r="AR16" i="25"/>
  <c r="AG16" i="25"/>
  <c r="AV16" i="26" s="1"/>
  <c r="AB16" i="25"/>
  <c r="AU16" i="26" s="1"/>
  <c r="W16" i="25"/>
  <c r="AQ16" i="25" s="1"/>
  <c r="M16" i="25"/>
  <c r="C16" i="25"/>
  <c r="BI15" i="25"/>
  <c r="AQ15" i="25"/>
  <c r="AG15" i="25"/>
  <c r="AV15" i="26" s="1"/>
  <c r="AB15" i="25"/>
  <c r="AU15" i="26" s="1"/>
  <c r="W15" i="25"/>
  <c r="M15" i="25"/>
  <c r="AS15" i="25" s="1"/>
  <c r="H15" i="25"/>
  <c r="C15" i="25"/>
  <c r="BI14" i="25"/>
  <c r="AR14" i="25"/>
  <c r="AG14" i="25"/>
  <c r="AB14" i="25"/>
  <c r="W14" i="25"/>
  <c r="AQ14" i="25" s="1"/>
  <c r="M14" i="25"/>
  <c r="C14" i="25"/>
  <c r="BI13" i="25"/>
  <c r="AG13" i="25"/>
  <c r="AB13" i="25"/>
  <c r="AU13" i="26" s="1"/>
  <c r="W13" i="25"/>
  <c r="AQ13" i="25" s="1"/>
  <c r="M13" i="25"/>
  <c r="H13" i="25"/>
  <c r="AR13" i="25" s="1"/>
  <c r="C13" i="25"/>
  <c r="AG12" i="25"/>
  <c r="AS12" i="25" s="1"/>
  <c r="AB12" i="25"/>
  <c r="W12" i="25"/>
  <c r="M12" i="25"/>
  <c r="H12" i="25"/>
  <c r="AR12" i="25" s="1"/>
  <c r="C12" i="25"/>
  <c r="BI11" i="25"/>
  <c r="AG11" i="25"/>
  <c r="AV11" i="26" s="1"/>
  <c r="AB11" i="25"/>
  <c r="AR11" i="25" s="1"/>
  <c r="W11" i="25"/>
  <c r="M11" i="25"/>
  <c r="H11" i="25"/>
  <c r="C11" i="25"/>
  <c r="BI10" i="25"/>
  <c r="AG10" i="25"/>
  <c r="AS10" i="25" s="1"/>
  <c r="AB10" i="25"/>
  <c r="AU10" i="26" s="1"/>
  <c r="W10" i="25"/>
  <c r="AQ10" i="25" s="1"/>
  <c r="M10" i="25"/>
  <c r="H10" i="25"/>
  <c r="C10" i="25"/>
  <c r="BI9" i="25"/>
  <c r="BB9" i="25"/>
  <c r="BA9" i="25"/>
  <c r="AG9" i="25"/>
  <c r="AB9" i="25"/>
  <c r="W9" i="25"/>
  <c r="AT9" i="26" s="1"/>
  <c r="M9" i="25"/>
  <c r="H9" i="25"/>
  <c r="H22" i="25" s="1"/>
  <c r="C9" i="25"/>
  <c r="BI8" i="25"/>
  <c r="BB8" i="25"/>
  <c r="BA8" i="25"/>
  <c r="BB7" i="25"/>
  <c r="BA7" i="25"/>
  <c r="AS13" i="25" l="1"/>
  <c r="AV13" i="26"/>
  <c r="BC8" i="25"/>
  <c r="AS9" i="25"/>
  <c r="AR18" i="25"/>
  <c r="AS18" i="25"/>
  <c r="AQ19" i="25"/>
  <c r="AT15" i="26"/>
  <c r="AT19" i="26"/>
  <c r="AT21" i="26"/>
  <c r="AV22" i="27"/>
  <c r="AU12" i="26"/>
  <c r="AT18" i="26"/>
  <c r="AR10" i="25"/>
  <c r="M22" i="25"/>
  <c r="AS11" i="25"/>
  <c r="AS20" i="25"/>
  <c r="AT41" i="25"/>
  <c r="AS41" i="25"/>
  <c r="AU11" i="26"/>
  <c r="AT16" i="26"/>
  <c r="AV12" i="26"/>
  <c r="AV9" i="26"/>
  <c r="AU19" i="26"/>
  <c r="AT22" i="27"/>
  <c r="AV10" i="26"/>
  <c r="AV22" i="26" s="1"/>
  <c r="AT10" i="26"/>
  <c r="BC7" i="25"/>
  <c r="C22" i="25"/>
  <c r="AB22" i="25"/>
  <c r="BC9" i="25"/>
  <c r="AQ11" i="25"/>
  <c r="AQ12" i="25"/>
  <c r="AS14" i="25"/>
  <c r="AR15" i="25"/>
  <c r="AS16" i="25"/>
  <c r="AR17" i="25"/>
  <c r="AS17" i="25"/>
  <c r="AQ18" i="25"/>
  <c r="AR19" i="25"/>
  <c r="AS19" i="25"/>
  <c r="AS21" i="25"/>
  <c r="AV21" i="26"/>
  <c r="AT14" i="26"/>
  <c r="AT13" i="26"/>
  <c r="AT22" i="26" s="1"/>
  <c r="AV14" i="26"/>
  <c r="AU22" i="26"/>
  <c r="W22" i="25"/>
  <c r="AQ22" i="25" s="1"/>
  <c r="AG22" i="25"/>
  <c r="AS22" i="25" s="1"/>
  <c r="AR22" i="25"/>
  <c r="AQ9" i="25"/>
  <c r="AR9" i="25"/>
  <c r="AE52" i="24"/>
  <c r="AU20" i="24" l="1"/>
  <c r="AP41" i="24"/>
  <c r="AO41" i="24"/>
  <c r="AN41" i="24"/>
  <c r="AM41" i="24"/>
  <c r="AL41" i="24"/>
  <c r="AK41" i="24"/>
  <c r="AJ41" i="24"/>
  <c r="AI41" i="24"/>
  <c r="AH41" i="24"/>
  <c r="AG41" i="24"/>
  <c r="AF41" i="24"/>
  <c r="AE41" i="24"/>
  <c r="AD41" i="24"/>
  <c r="AC41" i="24"/>
  <c r="AB41" i="24"/>
  <c r="AR41" i="24" s="1"/>
  <c r="AA41" i="24"/>
  <c r="Z41" i="24"/>
  <c r="Y41" i="24"/>
  <c r="X41" i="24"/>
  <c r="W41" i="24"/>
  <c r="V41" i="24"/>
  <c r="U41" i="24"/>
  <c r="T41" i="24"/>
  <c r="S41" i="24"/>
  <c r="R41" i="24"/>
  <c r="Q41" i="24"/>
  <c r="P41" i="24"/>
  <c r="O41" i="24"/>
  <c r="N41" i="24"/>
  <c r="M41" i="24"/>
  <c r="L41" i="24"/>
  <c r="K41" i="24"/>
  <c r="J41" i="24"/>
  <c r="I41" i="24"/>
  <c r="G41" i="24"/>
  <c r="F41" i="24"/>
  <c r="E41" i="24"/>
  <c r="D41" i="24"/>
  <c r="C41" i="24"/>
  <c r="AV40" i="24"/>
  <c r="AU40" i="24"/>
  <c r="AT40" i="24"/>
  <c r="AS40" i="24"/>
  <c r="AR40" i="24"/>
  <c r="AQ40" i="24"/>
  <c r="AV39" i="24"/>
  <c r="AU39" i="24"/>
  <c r="AT39" i="24"/>
  <c r="AS39" i="24"/>
  <c r="AR39" i="24"/>
  <c r="AQ39" i="24"/>
  <c r="AV38" i="24"/>
  <c r="AU38" i="24"/>
  <c r="AT38" i="24"/>
  <c r="AS38" i="24"/>
  <c r="AR38" i="24"/>
  <c r="AQ38" i="24"/>
  <c r="AV37" i="24"/>
  <c r="AU37" i="24"/>
  <c r="AT37" i="24"/>
  <c r="AS37" i="24"/>
  <c r="AR37" i="24"/>
  <c r="AQ37" i="24"/>
  <c r="AV36" i="24"/>
  <c r="AU36" i="24"/>
  <c r="AT36" i="24"/>
  <c r="AS36" i="24"/>
  <c r="AR36" i="24"/>
  <c r="AQ36" i="24"/>
  <c r="AV35" i="24"/>
  <c r="AU35" i="24"/>
  <c r="AT35" i="24"/>
  <c r="AS35" i="24"/>
  <c r="AR35" i="24"/>
  <c r="AQ35" i="24"/>
  <c r="AV34" i="24"/>
  <c r="AU34" i="24"/>
  <c r="AT34" i="24"/>
  <c r="AS34" i="24"/>
  <c r="AR34" i="24"/>
  <c r="AQ34" i="24"/>
  <c r="AV33" i="24"/>
  <c r="AU33" i="24"/>
  <c r="AT33" i="24"/>
  <c r="AS33" i="24"/>
  <c r="AR33" i="24"/>
  <c r="AQ33" i="24"/>
  <c r="AV32" i="24"/>
  <c r="AU32" i="24"/>
  <c r="AT32" i="24"/>
  <c r="AS32" i="24"/>
  <c r="AR32" i="24"/>
  <c r="AQ32" i="24"/>
  <c r="AV31" i="24"/>
  <c r="AU31" i="24"/>
  <c r="AT31" i="24"/>
  <c r="AS31" i="24"/>
  <c r="AR31" i="24"/>
  <c r="AQ31" i="24"/>
  <c r="AV30" i="24"/>
  <c r="AU30" i="24"/>
  <c r="AT30" i="24"/>
  <c r="AS30" i="24"/>
  <c r="AR30" i="24"/>
  <c r="AQ30" i="24"/>
  <c r="AV29" i="24"/>
  <c r="AU29" i="24"/>
  <c r="AU41" i="24" s="1"/>
  <c r="AT29" i="24"/>
  <c r="AS29" i="24"/>
  <c r="AR29" i="24"/>
  <c r="AQ29" i="24"/>
  <c r="AV28" i="24"/>
  <c r="AU28" i="24"/>
  <c r="AT28" i="24"/>
  <c r="AT41" i="24" s="1"/>
  <c r="AS28" i="24"/>
  <c r="AR28" i="24"/>
  <c r="AQ28" i="24"/>
  <c r="AP22" i="24"/>
  <c r="AO22" i="24"/>
  <c r="AN22" i="24"/>
  <c r="AM22" i="24"/>
  <c r="AL22" i="24"/>
  <c r="AK22" i="24"/>
  <c r="AJ22" i="24"/>
  <c r="AI22" i="24"/>
  <c r="AH22" i="24"/>
  <c r="AF22" i="24"/>
  <c r="AE22" i="24"/>
  <c r="AD22" i="24"/>
  <c r="AC22" i="24"/>
  <c r="AA22" i="24"/>
  <c r="Z22" i="24"/>
  <c r="Y22" i="24"/>
  <c r="X22" i="24"/>
  <c r="V22" i="24"/>
  <c r="U22" i="24"/>
  <c r="T22" i="24"/>
  <c r="S22" i="24"/>
  <c r="R22" i="24"/>
  <c r="Q22" i="24"/>
  <c r="P22" i="24"/>
  <c r="O22" i="24"/>
  <c r="N22" i="24"/>
  <c r="L22" i="24"/>
  <c r="K22" i="24"/>
  <c r="J22" i="24"/>
  <c r="I22" i="24"/>
  <c r="G22" i="24"/>
  <c r="F22" i="24"/>
  <c r="E22" i="24"/>
  <c r="D22" i="24"/>
  <c r="AR21" i="24"/>
  <c r="AG21" i="24"/>
  <c r="AV21" i="25" s="1"/>
  <c r="AB21" i="24"/>
  <c r="AU21" i="25" s="1"/>
  <c r="W21" i="24"/>
  <c r="AT21" i="25" s="1"/>
  <c r="M21" i="24"/>
  <c r="AS21" i="24" s="1"/>
  <c r="C21" i="24"/>
  <c r="AG20" i="24"/>
  <c r="W20" i="24"/>
  <c r="M20" i="24"/>
  <c r="H20" i="24"/>
  <c r="AR20" i="24" s="1"/>
  <c r="C20" i="24"/>
  <c r="AG19" i="24"/>
  <c r="AV19" i="25" s="1"/>
  <c r="AB19" i="24"/>
  <c r="AU19" i="25" s="1"/>
  <c r="W19" i="24"/>
  <c r="AT19" i="25" s="1"/>
  <c r="M19" i="24"/>
  <c r="H19" i="24"/>
  <c r="AR19" i="24" s="1"/>
  <c r="C19" i="24"/>
  <c r="AQ19" i="24" s="1"/>
  <c r="AG18" i="24"/>
  <c r="AV18" i="25" s="1"/>
  <c r="AB18" i="24"/>
  <c r="AU18" i="25" s="1"/>
  <c r="W18" i="24"/>
  <c r="AT18" i="25" s="1"/>
  <c r="M18" i="24"/>
  <c r="H18" i="24"/>
  <c r="C18" i="24"/>
  <c r="AG17" i="24"/>
  <c r="AV17" i="25" s="1"/>
  <c r="AB17" i="24"/>
  <c r="AU17" i="25" s="1"/>
  <c r="W17" i="24"/>
  <c r="AT17" i="25" s="1"/>
  <c r="M17" i="24"/>
  <c r="H17" i="24"/>
  <c r="AR17" i="24" s="1"/>
  <c r="C17" i="24"/>
  <c r="AQ17" i="24" s="1"/>
  <c r="BI16" i="24"/>
  <c r="AR16" i="24"/>
  <c r="AQ16" i="24"/>
  <c r="AG16" i="24"/>
  <c r="AB16" i="24"/>
  <c r="AU16" i="25" s="1"/>
  <c r="W16" i="24"/>
  <c r="AT16" i="25" s="1"/>
  <c r="M16" i="24"/>
  <c r="C16" i="24"/>
  <c r="BI15" i="24"/>
  <c r="AQ15" i="24"/>
  <c r="AG15" i="24"/>
  <c r="AB15" i="24"/>
  <c r="AU15" i="25" s="1"/>
  <c r="W15" i="24"/>
  <c r="AT15" i="25" s="1"/>
  <c r="M15" i="24"/>
  <c r="H15" i="24"/>
  <c r="AR15" i="24" s="1"/>
  <c r="C15" i="24"/>
  <c r="BI14" i="24"/>
  <c r="AR14" i="24"/>
  <c r="AG14" i="24"/>
  <c r="AV14" i="25" s="1"/>
  <c r="AB14" i="24"/>
  <c r="AU14" i="25" s="1"/>
  <c r="W14" i="24"/>
  <c r="M14" i="24"/>
  <c r="C14" i="24"/>
  <c r="BI13" i="24"/>
  <c r="AG13" i="24"/>
  <c r="AV13" i="25" s="1"/>
  <c r="AB13" i="24"/>
  <c r="AU13" i="25" s="1"/>
  <c r="W13" i="24"/>
  <c r="AT13" i="25" s="1"/>
  <c r="M13" i="24"/>
  <c r="H13" i="24"/>
  <c r="AR13" i="24" s="1"/>
  <c r="C13" i="24"/>
  <c r="AG12" i="24"/>
  <c r="AV12" i="25" s="1"/>
  <c r="AB12" i="24"/>
  <c r="AU12" i="25" s="1"/>
  <c r="W12" i="24"/>
  <c r="M12" i="24"/>
  <c r="AS12" i="24" s="1"/>
  <c r="H12" i="24"/>
  <c r="C12" i="24"/>
  <c r="BI11" i="24"/>
  <c r="AG11" i="24"/>
  <c r="AV11" i="25" s="1"/>
  <c r="AB11" i="24"/>
  <c r="AU11" i="25" s="1"/>
  <c r="W11" i="24"/>
  <c r="M11" i="24"/>
  <c r="AS11" i="24" s="1"/>
  <c r="H11" i="24"/>
  <c r="C11" i="24"/>
  <c r="BI10" i="24"/>
  <c r="AG10" i="24"/>
  <c r="AB10" i="24"/>
  <c r="AU10" i="25" s="1"/>
  <c r="W10" i="24"/>
  <c r="M10" i="24"/>
  <c r="H10" i="24"/>
  <c r="AR10" i="24" s="1"/>
  <c r="C10" i="24"/>
  <c r="BI9" i="24"/>
  <c r="BB9" i="24"/>
  <c r="BC9" i="24" s="1"/>
  <c r="BA9" i="24"/>
  <c r="AG9" i="24"/>
  <c r="AB9" i="24"/>
  <c r="W9" i="24"/>
  <c r="M9" i="24"/>
  <c r="H9" i="24"/>
  <c r="C9" i="24"/>
  <c r="C22" i="24" s="1"/>
  <c r="BI8" i="24"/>
  <c r="BB8" i="24"/>
  <c r="BA8" i="24"/>
  <c r="BB7" i="24"/>
  <c r="BC7" i="24" s="1"/>
  <c r="BA7" i="24"/>
  <c r="AQ11" i="24" l="1"/>
  <c r="AT11" i="25"/>
  <c r="AT20" i="24"/>
  <c r="AT20" i="25"/>
  <c r="H22" i="24"/>
  <c r="AV9" i="25"/>
  <c r="AT10" i="25"/>
  <c r="AS14" i="24"/>
  <c r="AQ18" i="24"/>
  <c r="AS20" i="24"/>
  <c r="AV20" i="25"/>
  <c r="AP42" i="24"/>
  <c r="AS41" i="24"/>
  <c r="AU15" i="24"/>
  <c r="AS15" i="24"/>
  <c r="AV15" i="25"/>
  <c r="BC8" i="24"/>
  <c r="AS9" i="24"/>
  <c r="AS13" i="24"/>
  <c r="AT14" i="25"/>
  <c r="AR18" i="24"/>
  <c r="AV17" i="24"/>
  <c r="AV11" i="24"/>
  <c r="AB22" i="24"/>
  <c r="AU9" i="25"/>
  <c r="AU22" i="25" s="1"/>
  <c r="AT12" i="25"/>
  <c r="AT9" i="25"/>
  <c r="AV10" i="24"/>
  <c r="AV10" i="25"/>
  <c r="AR12" i="24"/>
  <c r="AS16" i="24"/>
  <c r="AV16" i="25"/>
  <c r="AV41" i="24"/>
  <c r="AQ41" i="24"/>
  <c r="AV18" i="24"/>
  <c r="AT13" i="24"/>
  <c r="AQ20" i="24"/>
  <c r="AQ10" i="24"/>
  <c r="AS10" i="24"/>
  <c r="AR11" i="24"/>
  <c r="AQ12" i="24"/>
  <c r="AQ13" i="24"/>
  <c r="AQ14" i="24"/>
  <c r="AS17" i="24"/>
  <c r="AS18" i="24"/>
  <c r="AS19" i="24"/>
  <c r="AQ21" i="24"/>
  <c r="M22" i="24"/>
  <c r="AG22" i="24"/>
  <c r="AS22" i="24" s="1"/>
  <c r="AQ9" i="24"/>
  <c r="W22" i="24"/>
  <c r="AQ22" i="24" s="1"/>
  <c r="AR9" i="24"/>
  <c r="AU20" i="23"/>
  <c r="AP41" i="23"/>
  <c r="AO41" i="23"/>
  <c r="AN41" i="23"/>
  <c r="AM41" i="23"/>
  <c r="AL41" i="23"/>
  <c r="AK41" i="23"/>
  <c r="AJ41" i="23"/>
  <c r="AI41" i="23"/>
  <c r="AH41" i="23"/>
  <c r="AG41" i="23"/>
  <c r="AF41" i="23"/>
  <c r="AE41" i="23"/>
  <c r="AD41" i="23"/>
  <c r="AC41" i="23"/>
  <c r="AB41" i="23"/>
  <c r="AR41" i="23" s="1"/>
  <c r="AA41" i="23"/>
  <c r="Z41" i="23"/>
  <c r="Y41" i="23"/>
  <c r="X41" i="23"/>
  <c r="W41" i="23"/>
  <c r="V41" i="23"/>
  <c r="U41" i="23"/>
  <c r="T41" i="23"/>
  <c r="S41" i="23"/>
  <c r="R41" i="23"/>
  <c r="Q41" i="23"/>
  <c r="P41" i="23"/>
  <c r="O41" i="23"/>
  <c r="N41" i="23"/>
  <c r="M41" i="23"/>
  <c r="L41" i="23"/>
  <c r="K41" i="23"/>
  <c r="J41" i="23"/>
  <c r="I41" i="23"/>
  <c r="G41" i="23"/>
  <c r="F41" i="23"/>
  <c r="E41" i="23"/>
  <c r="D41" i="23"/>
  <c r="C41" i="23"/>
  <c r="AV40" i="23"/>
  <c r="AU40" i="23"/>
  <c r="AT40" i="23"/>
  <c r="AS40" i="23"/>
  <c r="AR40" i="23"/>
  <c r="AQ40" i="23"/>
  <c r="AV39" i="23"/>
  <c r="AU39" i="23"/>
  <c r="AT39" i="23"/>
  <c r="AS39" i="23"/>
  <c r="AR39" i="23"/>
  <c r="AQ39" i="23"/>
  <c r="AV38" i="23"/>
  <c r="AU38" i="23"/>
  <c r="AT38" i="23"/>
  <c r="AS38" i="23"/>
  <c r="AR38" i="23"/>
  <c r="AQ38" i="23"/>
  <c r="AV37" i="23"/>
  <c r="AU37" i="23"/>
  <c r="AT37" i="23"/>
  <c r="AS37" i="23"/>
  <c r="AR37" i="23"/>
  <c r="AQ37" i="23"/>
  <c r="AV36" i="23"/>
  <c r="AU36" i="23"/>
  <c r="AT36" i="23"/>
  <c r="AS36" i="23"/>
  <c r="AR36" i="23"/>
  <c r="AQ36" i="23"/>
  <c r="AV35" i="23"/>
  <c r="AU35" i="23"/>
  <c r="AT35" i="23"/>
  <c r="AS35" i="23"/>
  <c r="AR35" i="23"/>
  <c r="AQ35" i="23"/>
  <c r="AV34" i="23"/>
  <c r="AU34" i="23"/>
  <c r="AT34" i="23"/>
  <c r="AS34" i="23"/>
  <c r="AR34" i="23"/>
  <c r="AQ34" i="23"/>
  <c r="AV33" i="23"/>
  <c r="AU33" i="23"/>
  <c r="AT33" i="23"/>
  <c r="AS33" i="23"/>
  <c r="AR33" i="23"/>
  <c r="AQ33" i="23"/>
  <c r="AV32" i="23"/>
  <c r="AU32" i="23"/>
  <c r="AT32" i="23"/>
  <c r="AS32" i="23"/>
  <c r="AR32" i="23"/>
  <c r="AQ32" i="23"/>
  <c r="AV31" i="23"/>
  <c r="AU31" i="23"/>
  <c r="AT31" i="23"/>
  <c r="AS31" i="23"/>
  <c r="AR31" i="23"/>
  <c r="AQ31" i="23"/>
  <c r="AV30" i="23"/>
  <c r="AU30" i="23"/>
  <c r="AT30" i="23"/>
  <c r="AS30" i="23"/>
  <c r="AR30" i="23"/>
  <c r="AQ30" i="23"/>
  <c r="AV29" i="23"/>
  <c r="AU29" i="23"/>
  <c r="AT29" i="23"/>
  <c r="AS29" i="23"/>
  <c r="AR29" i="23"/>
  <c r="AQ29" i="23"/>
  <c r="AV28" i="23"/>
  <c r="AV41" i="23" s="1"/>
  <c r="AU28" i="23"/>
  <c r="AU41" i="23" s="1"/>
  <c r="AT28" i="23"/>
  <c r="AT41" i="23" s="1"/>
  <c r="AS28" i="23"/>
  <c r="AR28" i="23"/>
  <c r="AQ28" i="23"/>
  <c r="AP22" i="23"/>
  <c r="AP24" i="23" s="1"/>
  <c r="AO22" i="23"/>
  <c r="AN22" i="23"/>
  <c r="AM22" i="23"/>
  <c r="AL22" i="23"/>
  <c r="AK22" i="23"/>
  <c r="AJ22" i="23"/>
  <c r="AI22" i="23"/>
  <c r="AH22" i="23"/>
  <c r="AF22" i="23"/>
  <c r="AE22" i="23"/>
  <c r="AD22" i="23"/>
  <c r="AC22" i="23"/>
  <c r="AA22" i="23"/>
  <c r="Z22" i="23"/>
  <c r="Y22" i="23"/>
  <c r="X22" i="23"/>
  <c r="V22" i="23"/>
  <c r="U22" i="23"/>
  <c r="T22" i="23"/>
  <c r="S22" i="23"/>
  <c r="R22" i="23"/>
  <c r="Q22" i="23"/>
  <c r="P22" i="23"/>
  <c r="O22" i="23"/>
  <c r="N22" i="23"/>
  <c r="L22" i="23"/>
  <c r="K22" i="23"/>
  <c r="J22" i="23"/>
  <c r="I22" i="23"/>
  <c r="G22" i="23"/>
  <c r="F22" i="23"/>
  <c r="E22" i="23"/>
  <c r="D22" i="23"/>
  <c r="AR21" i="23"/>
  <c r="AG21" i="23"/>
  <c r="AV21" i="24" s="1"/>
  <c r="AB21" i="23"/>
  <c r="AU21" i="24" s="1"/>
  <c r="W21" i="23"/>
  <c r="M21" i="23"/>
  <c r="C21" i="23"/>
  <c r="AG20" i="23"/>
  <c r="W20" i="23"/>
  <c r="AQ20" i="23" s="1"/>
  <c r="M20" i="23"/>
  <c r="H20" i="23"/>
  <c r="AR20" i="23" s="1"/>
  <c r="C20" i="23"/>
  <c r="AG19" i="23"/>
  <c r="AS19" i="23" s="1"/>
  <c r="AB19" i="23"/>
  <c r="AU19" i="24" s="1"/>
  <c r="W19" i="23"/>
  <c r="AT19" i="24" s="1"/>
  <c r="M19" i="23"/>
  <c r="H19" i="23"/>
  <c r="AR19" i="23" s="1"/>
  <c r="C19" i="23"/>
  <c r="AG18" i="23"/>
  <c r="AS18" i="23" s="1"/>
  <c r="AB18" i="23"/>
  <c r="AU18" i="24" s="1"/>
  <c r="W18" i="23"/>
  <c r="AT18" i="24" s="1"/>
  <c r="M18" i="23"/>
  <c r="H18" i="23"/>
  <c r="AR18" i="23" s="1"/>
  <c r="C18" i="23"/>
  <c r="AG17" i="23"/>
  <c r="AB17" i="23"/>
  <c r="AU17" i="24" s="1"/>
  <c r="W17" i="23"/>
  <c r="M17" i="23"/>
  <c r="H17" i="23"/>
  <c r="C17" i="23"/>
  <c r="BI16" i="23"/>
  <c r="AR16" i="23"/>
  <c r="AG16" i="23"/>
  <c r="AV16" i="24" s="1"/>
  <c r="AB16" i="23"/>
  <c r="AU16" i="24" s="1"/>
  <c r="W16" i="23"/>
  <c r="AT16" i="24" s="1"/>
  <c r="M16" i="23"/>
  <c r="C16" i="23"/>
  <c r="AQ16" i="23" s="1"/>
  <c r="BI15" i="23"/>
  <c r="AG15" i="23"/>
  <c r="AV15" i="24" s="1"/>
  <c r="AB15" i="23"/>
  <c r="W15" i="23"/>
  <c r="AQ15" i="23" s="1"/>
  <c r="M15" i="23"/>
  <c r="H15" i="23"/>
  <c r="AR15" i="23" s="1"/>
  <c r="C15" i="23"/>
  <c r="BI14" i="23"/>
  <c r="AG14" i="23"/>
  <c r="AB14" i="23"/>
  <c r="AU14" i="24" s="1"/>
  <c r="W14" i="23"/>
  <c r="AT14" i="24" s="1"/>
  <c r="M14" i="23"/>
  <c r="AR14" i="23"/>
  <c r="C14" i="23"/>
  <c r="BI13" i="23"/>
  <c r="AG13" i="23"/>
  <c r="AS13" i="23" s="1"/>
  <c r="AB13" i="23"/>
  <c r="AU13" i="24" s="1"/>
  <c r="W13" i="23"/>
  <c r="M13" i="23"/>
  <c r="H13" i="23"/>
  <c r="AR13" i="23" s="1"/>
  <c r="C13" i="23"/>
  <c r="AG12" i="23"/>
  <c r="AB12" i="23"/>
  <c r="AU12" i="24" s="1"/>
  <c r="W12" i="23"/>
  <c r="AT12" i="24" s="1"/>
  <c r="M12" i="23"/>
  <c r="H12" i="23"/>
  <c r="C12" i="23"/>
  <c r="BI11" i="23"/>
  <c r="AG11" i="23"/>
  <c r="AB11" i="23"/>
  <c r="W11" i="23"/>
  <c r="M11" i="23"/>
  <c r="H11" i="23"/>
  <c r="C11" i="23"/>
  <c r="BI10" i="23"/>
  <c r="AG10" i="23"/>
  <c r="AB10" i="23"/>
  <c r="W10" i="23"/>
  <c r="M10" i="23"/>
  <c r="H10" i="23"/>
  <c r="AR10" i="23" s="1"/>
  <c r="C10" i="23"/>
  <c r="BI9" i="23"/>
  <c r="BB9" i="23"/>
  <c r="BC9" i="23" s="1"/>
  <c r="BA9" i="23"/>
  <c r="AG9" i="23"/>
  <c r="AV9" i="24" s="1"/>
  <c r="AB9" i="23"/>
  <c r="W9" i="23"/>
  <c r="AQ9" i="23" s="1"/>
  <c r="M9" i="23"/>
  <c r="H9" i="23"/>
  <c r="AR9" i="23" s="1"/>
  <c r="C9" i="23"/>
  <c r="BI8" i="23"/>
  <c r="BB8" i="23"/>
  <c r="BC8" i="23" s="1"/>
  <c r="BA8" i="23"/>
  <c r="BB7" i="23"/>
  <c r="BA7" i="23"/>
  <c r="BC7" i="23" s="1"/>
  <c r="AS46" i="22"/>
  <c r="AR46" i="22"/>
  <c r="AB22" i="23" l="1"/>
  <c r="AQ10" i="23"/>
  <c r="AR11" i="23"/>
  <c r="AS12" i="23"/>
  <c r="AV12" i="24"/>
  <c r="AV22" i="24" s="1"/>
  <c r="AS14" i="23"/>
  <c r="AS21" i="23"/>
  <c r="AQ41" i="23"/>
  <c r="AV14" i="24"/>
  <c r="AU9" i="24"/>
  <c r="AU22" i="24" s="1"/>
  <c r="AT22" i="25"/>
  <c r="AT11" i="24"/>
  <c r="AU10" i="24"/>
  <c r="AV22" i="25"/>
  <c r="AS9" i="23"/>
  <c r="AR12" i="23"/>
  <c r="AQ13" i="23"/>
  <c r="AS17" i="23"/>
  <c r="AQ19" i="23"/>
  <c r="AS20" i="23"/>
  <c r="AV20" i="24"/>
  <c r="AT9" i="24"/>
  <c r="AT15" i="24"/>
  <c r="AT21" i="24"/>
  <c r="AR22" i="24"/>
  <c r="AQ17" i="23"/>
  <c r="AT17" i="24"/>
  <c r="AS10" i="23"/>
  <c r="M22" i="23"/>
  <c r="AQ12" i="23"/>
  <c r="AS15" i="23"/>
  <c r="AS16" i="23"/>
  <c r="AR17" i="23"/>
  <c r="AQ18" i="23"/>
  <c r="AS41" i="23"/>
  <c r="AU11" i="24"/>
  <c r="AV19" i="24"/>
  <c r="AV13" i="24"/>
  <c r="AT10" i="24"/>
  <c r="AS11" i="23"/>
  <c r="AQ11" i="23"/>
  <c r="AQ14" i="23"/>
  <c r="AQ21" i="23"/>
  <c r="W22" i="23"/>
  <c r="H22" i="23"/>
  <c r="AR22" i="23" s="1"/>
  <c r="C22" i="23"/>
  <c r="AG22" i="23"/>
  <c r="AS22" i="23" s="1"/>
  <c r="AU20" i="22"/>
  <c r="AT22" i="24" l="1"/>
  <c r="AQ22" i="23"/>
  <c r="AP41" i="22"/>
  <c r="AO41" i="22"/>
  <c r="AN41" i="22"/>
  <c r="AM41" i="22"/>
  <c r="AL41" i="22"/>
  <c r="AK41" i="22"/>
  <c r="AJ41" i="22"/>
  <c r="AI41" i="22"/>
  <c r="AH41" i="22"/>
  <c r="AG41" i="22"/>
  <c r="AS41" i="22" s="1"/>
  <c r="AF41" i="22"/>
  <c r="AE41" i="22"/>
  <c r="AD41" i="22"/>
  <c r="AC41" i="22"/>
  <c r="AB41" i="22"/>
  <c r="AR41" i="22" s="1"/>
  <c r="AA41" i="22"/>
  <c r="Z41" i="22"/>
  <c r="Y41" i="22"/>
  <c r="X41" i="22"/>
  <c r="W41" i="22"/>
  <c r="V41" i="22"/>
  <c r="U41" i="22"/>
  <c r="T41" i="22"/>
  <c r="S41" i="22"/>
  <c r="R41" i="22"/>
  <c r="Q41" i="22"/>
  <c r="P41" i="22"/>
  <c r="O41" i="22"/>
  <c r="N41" i="22"/>
  <c r="M41" i="22"/>
  <c r="L41" i="22"/>
  <c r="K41" i="22"/>
  <c r="J41" i="22"/>
  <c r="I41" i="22"/>
  <c r="G41" i="22"/>
  <c r="F41" i="22"/>
  <c r="E41" i="22"/>
  <c r="D41" i="22"/>
  <c r="C41" i="22"/>
  <c r="AV40" i="22"/>
  <c r="AU40" i="22"/>
  <c r="AT40" i="22"/>
  <c r="AS40" i="22"/>
  <c r="AR40" i="22"/>
  <c r="AQ40" i="22"/>
  <c r="AV39" i="22"/>
  <c r="AU39" i="22"/>
  <c r="AT39" i="22"/>
  <c r="AS39" i="22"/>
  <c r="AR39" i="22"/>
  <c r="AQ39" i="22"/>
  <c r="AV38" i="22"/>
  <c r="AU38" i="22"/>
  <c r="AT38" i="22"/>
  <c r="AS38" i="22"/>
  <c r="AR38" i="22"/>
  <c r="AQ38" i="22"/>
  <c r="AV37" i="22"/>
  <c r="AU37" i="22"/>
  <c r="AT37" i="22"/>
  <c r="AS37" i="22"/>
  <c r="AR37" i="22"/>
  <c r="AQ37" i="22"/>
  <c r="AV36" i="22"/>
  <c r="AU36" i="22"/>
  <c r="AT36" i="22"/>
  <c r="AS36" i="22"/>
  <c r="AR36" i="22"/>
  <c r="AQ36" i="22"/>
  <c r="AV35" i="22"/>
  <c r="AU35" i="22"/>
  <c r="AT35" i="22"/>
  <c r="AS35" i="22"/>
  <c r="AR35" i="22"/>
  <c r="AQ35" i="22"/>
  <c r="AV34" i="22"/>
  <c r="AU34" i="22"/>
  <c r="AT34" i="22"/>
  <c r="AS34" i="22"/>
  <c r="AR34" i="22"/>
  <c r="AQ34" i="22"/>
  <c r="AV33" i="22"/>
  <c r="AU33" i="22"/>
  <c r="AT33" i="22"/>
  <c r="AS33" i="22"/>
  <c r="AR33" i="22"/>
  <c r="AQ33" i="22"/>
  <c r="AV32" i="22"/>
  <c r="AU32" i="22"/>
  <c r="AT32" i="22"/>
  <c r="AS32" i="22"/>
  <c r="AR32" i="22"/>
  <c r="AQ32" i="22"/>
  <c r="AV31" i="22"/>
  <c r="AU31" i="22"/>
  <c r="AT31" i="22"/>
  <c r="AS31" i="22"/>
  <c r="AR31" i="22"/>
  <c r="AQ31" i="22"/>
  <c r="AV30" i="22"/>
  <c r="AU30" i="22"/>
  <c r="AT30" i="22"/>
  <c r="AS30" i="22"/>
  <c r="AR30" i="22"/>
  <c r="AQ30" i="22"/>
  <c r="AV29" i="22"/>
  <c r="AU29" i="22"/>
  <c r="AT29" i="22"/>
  <c r="AS29" i="22"/>
  <c r="AR29" i="22"/>
  <c r="AQ29" i="22"/>
  <c r="AV28" i="22"/>
  <c r="AU28" i="22"/>
  <c r="AU41" i="22" s="1"/>
  <c r="AT28" i="22"/>
  <c r="AT41" i="22" s="1"/>
  <c r="AS28" i="22"/>
  <c r="AR28" i="22"/>
  <c r="AQ28" i="22"/>
  <c r="AP22" i="22"/>
  <c r="AP24" i="22" s="1"/>
  <c r="AO22" i="22"/>
  <c r="AN22" i="22"/>
  <c r="AM22" i="22"/>
  <c r="AL22" i="22"/>
  <c r="AK22" i="22"/>
  <c r="AJ22" i="22"/>
  <c r="AI22" i="22"/>
  <c r="AH22" i="22"/>
  <c r="AF22" i="22"/>
  <c r="AE22" i="22"/>
  <c r="AD22" i="22"/>
  <c r="AC22" i="22"/>
  <c r="AA22" i="22"/>
  <c r="Z22" i="22"/>
  <c r="Y22" i="22"/>
  <c r="X22" i="22"/>
  <c r="V22" i="22"/>
  <c r="U22" i="22"/>
  <c r="T22" i="22"/>
  <c r="S22" i="22"/>
  <c r="R22" i="22"/>
  <c r="Q22" i="22"/>
  <c r="P22" i="22"/>
  <c r="O22" i="22"/>
  <c r="N22" i="22"/>
  <c r="L22" i="22"/>
  <c r="K22" i="22"/>
  <c r="J22" i="22"/>
  <c r="I22" i="22"/>
  <c r="G22" i="22"/>
  <c r="F22" i="22"/>
  <c r="E22" i="22"/>
  <c r="D22" i="22"/>
  <c r="AG21" i="22"/>
  <c r="AB21" i="22"/>
  <c r="W21" i="22"/>
  <c r="M21" i="22"/>
  <c r="H21" i="22"/>
  <c r="AR21" i="22" s="1"/>
  <c r="C21" i="22"/>
  <c r="AQ21" i="22" s="1"/>
  <c r="AG20" i="22"/>
  <c r="W20" i="22"/>
  <c r="M20" i="22"/>
  <c r="H20" i="22"/>
  <c r="AR20" i="22" s="1"/>
  <c r="C20" i="22"/>
  <c r="AG19" i="22"/>
  <c r="AB19" i="22"/>
  <c r="W19" i="22"/>
  <c r="M19" i="22"/>
  <c r="H19" i="22"/>
  <c r="C19" i="22"/>
  <c r="AG18" i="22"/>
  <c r="AB18" i="22"/>
  <c r="W18" i="22"/>
  <c r="M18" i="22"/>
  <c r="H18" i="22"/>
  <c r="C18" i="22"/>
  <c r="AG17" i="22"/>
  <c r="AB17" i="22"/>
  <c r="W17" i="22"/>
  <c r="M17" i="22"/>
  <c r="H17" i="22"/>
  <c r="C17" i="22"/>
  <c r="BI16" i="22"/>
  <c r="AG16" i="22"/>
  <c r="AB16" i="22"/>
  <c r="W16" i="22"/>
  <c r="M16" i="22"/>
  <c r="H16" i="22"/>
  <c r="AR16" i="22" s="1"/>
  <c r="C16" i="22"/>
  <c r="BI15" i="22"/>
  <c r="AG15" i="22"/>
  <c r="AB15" i="22"/>
  <c r="W15" i="22"/>
  <c r="M15" i="22"/>
  <c r="H15" i="22"/>
  <c r="AR15" i="22" s="1"/>
  <c r="C15" i="22"/>
  <c r="BI14" i="22"/>
  <c r="AG14" i="22"/>
  <c r="AB14" i="22"/>
  <c r="W14" i="22"/>
  <c r="M14" i="22"/>
  <c r="H14" i="22"/>
  <c r="AR14" i="22" s="1"/>
  <c r="C14" i="22"/>
  <c r="BI13" i="22"/>
  <c r="AG13" i="22"/>
  <c r="AB13" i="22"/>
  <c r="W13" i="22"/>
  <c r="M13" i="22"/>
  <c r="H13" i="22"/>
  <c r="C13" i="22"/>
  <c r="AG12" i="22"/>
  <c r="AB12" i="22"/>
  <c r="W12" i="22"/>
  <c r="M12" i="22"/>
  <c r="H12" i="22"/>
  <c r="AR12" i="22" s="1"/>
  <c r="C12" i="22"/>
  <c r="BI11" i="22"/>
  <c r="AG11" i="22"/>
  <c r="AB11" i="22"/>
  <c r="W11" i="22"/>
  <c r="M11" i="22"/>
  <c r="H11" i="22"/>
  <c r="C11" i="22"/>
  <c r="BI10" i="22"/>
  <c r="AG10" i="22"/>
  <c r="AB10" i="22"/>
  <c r="W10" i="22"/>
  <c r="M10" i="22"/>
  <c r="H10" i="22"/>
  <c r="AR10" i="22" s="1"/>
  <c r="C10" i="22"/>
  <c r="BI9" i="22"/>
  <c r="BB9" i="22"/>
  <c r="BC9" i="22" s="1"/>
  <c r="BA9" i="22"/>
  <c r="AG9" i="22"/>
  <c r="AB9" i="22"/>
  <c r="W9" i="22"/>
  <c r="M9" i="22"/>
  <c r="H9" i="22"/>
  <c r="C9" i="22"/>
  <c r="BI8" i="22"/>
  <c r="BB8" i="22"/>
  <c r="BC8" i="22" s="1"/>
  <c r="BA8" i="22"/>
  <c r="BB7" i="22"/>
  <c r="BA7" i="22"/>
  <c r="AU10" i="23" l="1"/>
  <c r="AB22" i="22"/>
  <c r="AU11" i="23"/>
  <c r="AQ13" i="22"/>
  <c r="AT13" i="23"/>
  <c r="AT16" i="23"/>
  <c r="AU21" i="23"/>
  <c r="H22" i="22"/>
  <c r="AS9" i="22"/>
  <c r="AV9" i="23"/>
  <c r="AS10" i="22"/>
  <c r="AV10" i="23"/>
  <c r="AR11" i="22"/>
  <c r="AS11" i="22"/>
  <c r="AV11" i="23"/>
  <c r="AU13" i="23"/>
  <c r="AV14" i="23"/>
  <c r="AU15" i="23"/>
  <c r="AU16" i="23"/>
  <c r="AR17" i="22"/>
  <c r="AS17" i="22"/>
  <c r="AV17" i="23"/>
  <c r="AQ18" i="22"/>
  <c r="AT18" i="23"/>
  <c r="AR19" i="22"/>
  <c r="AS19" i="22"/>
  <c r="AV19" i="23"/>
  <c r="AT20" i="23"/>
  <c r="AS21" i="22"/>
  <c r="AV21" i="23"/>
  <c r="AU9" i="23"/>
  <c r="AU17" i="23"/>
  <c r="AU19" i="23"/>
  <c r="M22" i="22"/>
  <c r="AR9" i="22"/>
  <c r="AQ12" i="22"/>
  <c r="AT12" i="23"/>
  <c r="AR13" i="22"/>
  <c r="AS13" i="22"/>
  <c r="AV13" i="23"/>
  <c r="AS15" i="22"/>
  <c r="AV15" i="23"/>
  <c r="AS16" i="22"/>
  <c r="AV16" i="23"/>
  <c r="AU18" i="23"/>
  <c r="AS20" i="22"/>
  <c r="AV20" i="23"/>
  <c r="AV41" i="22"/>
  <c r="AQ41" i="22"/>
  <c r="C22" i="22"/>
  <c r="AS12" i="22"/>
  <c r="AV12" i="23"/>
  <c r="AU14" i="23"/>
  <c r="AQ15" i="22"/>
  <c r="AT15" i="23"/>
  <c r="BC7" i="22"/>
  <c r="AT9" i="23"/>
  <c r="AQ10" i="22"/>
  <c r="AT10" i="23"/>
  <c r="AT11" i="23"/>
  <c r="AU12" i="23"/>
  <c r="AQ14" i="22"/>
  <c r="AT14" i="23"/>
  <c r="AS14" i="22"/>
  <c r="AQ17" i="22"/>
  <c r="AT17" i="23"/>
  <c r="AR18" i="22"/>
  <c r="AS18" i="22"/>
  <c r="AV18" i="23"/>
  <c r="AQ19" i="22"/>
  <c r="AT19" i="23"/>
  <c r="AQ20" i="22"/>
  <c r="AT21" i="23"/>
  <c r="AQ11" i="22"/>
  <c r="W22" i="22"/>
  <c r="AQ9" i="22"/>
  <c r="AQ16" i="22"/>
  <c r="AR22" i="22"/>
  <c r="AG22" i="22"/>
  <c r="AS22" i="22" s="1"/>
  <c r="AU20" i="20"/>
  <c r="AV22" i="23" l="1"/>
  <c r="AT22" i="23"/>
  <c r="AQ22" i="22"/>
  <c r="AU22" i="23"/>
  <c r="AP41" i="20"/>
  <c r="AO41" i="20"/>
  <c r="AN41" i="20"/>
  <c r="AM41" i="20"/>
  <c r="AL41" i="20"/>
  <c r="AK41" i="20"/>
  <c r="AJ41" i="20"/>
  <c r="AI41" i="20"/>
  <c r="AH41" i="20"/>
  <c r="AG41" i="20"/>
  <c r="AF41" i="20"/>
  <c r="AE41" i="20"/>
  <c r="AD41" i="20"/>
  <c r="AC41" i="20"/>
  <c r="AB41" i="20"/>
  <c r="AR41" i="20" s="1"/>
  <c r="AA41" i="20"/>
  <c r="Z41" i="20"/>
  <c r="Y41" i="20"/>
  <c r="X41" i="20"/>
  <c r="W41" i="20"/>
  <c r="V41" i="20"/>
  <c r="U41" i="20"/>
  <c r="T41" i="20"/>
  <c r="S41" i="20"/>
  <c r="R41" i="20"/>
  <c r="Q41" i="20"/>
  <c r="P41" i="20"/>
  <c r="O41" i="20"/>
  <c r="N41" i="20"/>
  <c r="M41" i="20"/>
  <c r="L41" i="20"/>
  <c r="K41" i="20"/>
  <c r="J41" i="20"/>
  <c r="I41" i="20"/>
  <c r="G41" i="20"/>
  <c r="F41" i="20"/>
  <c r="E41" i="20"/>
  <c r="D41" i="20"/>
  <c r="C41" i="20"/>
  <c r="AV40" i="20"/>
  <c r="AU40" i="20"/>
  <c r="AT40" i="20"/>
  <c r="AS40" i="20"/>
  <c r="AR40" i="20"/>
  <c r="AQ40" i="20"/>
  <c r="AV39" i="20"/>
  <c r="AU39" i="20"/>
  <c r="AT39" i="20"/>
  <c r="AS39" i="20"/>
  <c r="AR39" i="20"/>
  <c r="AQ39" i="20"/>
  <c r="AV38" i="20"/>
  <c r="AU38" i="20"/>
  <c r="AT38" i="20"/>
  <c r="AS38" i="20"/>
  <c r="AR38" i="20"/>
  <c r="AQ38" i="20"/>
  <c r="AV37" i="20"/>
  <c r="AU37" i="20"/>
  <c r="AT37" i="20"/>
  <c r="AS37" i="20"/>
  <c r="AR37" i="20"/>
  <c r="AQ37" i="20"/>
  <c r="AV36" i="20"/>
  <c r="AU36" i="20"/>
  <c r="AT36" i="20"/>
  <c r="AS36" i="20"/>
  <c r="AR36" i="20"/>
  <c r="AQ36" i="20"/>
  <c r="AV35" i="20"/>
  <c r="AU35" i="20"/>
  <c r="AT35" i="20"/>
  <c r="AS35" i="20"/>
  <c r="AR35" i="20"/>
  <c r="AQ35" i="20"/>
  <c r="AV34" i="20"/>
  <c r="AU34" i="20"/>
  <c r="AT34" i="20"/>
  <c r="AS34" i="20"/>
  <c r="AR34" i="20"/>
  <c r="AQ34" i="20"/>
  <c r="AV33" i="20"/>
  <c r="AU33" i="20"/>
  <c r="AT33" i="20"/>
  <c r="AS33" i="20"/>
  <c r="AR33" i="20"/>
  <c r="AQ33" i="20"/>
  <c r="AV32" i="20"/>
  <c r="AU32" i="20"/>
  <c r="AT32" i="20"/>
  <c r="AS32" i="20"/>
  <c r="AR32" i="20"/>
  <c r="AQ32" i="20"/>
  <c r="AV31" i="20"/>
  <c r="AU31" i="20"/>
  <c r="AT31" i="20"/>
  <c r="AS31" i="20"/>
  <c r="AR31" i="20"/>
  <c r="AQ31" i="20"/>
  <c r="AV30" i="20"/>
  <c r="AU30" i="20"/>
  <c r="AT30" i="20"/>
  <c r="AS30" i="20"/>
  <c r="AR30" i="20"/>
  <c r="AQ30" i="20"/>
  <c r="AV29" i="20"/>
  <c r="AU29" i="20"/>
  <c r="AT29" i="20"/>
  <c r="AS29" i="20"/>
  <c r="AR29" i="20"/>
  <c r="AQ29" i="20"/>
  <c r="AV28" i="20"/>
  <c r="AU28" i="20"/>
  <c r="AT28" i="20"/>
  <c r="AT41" i="20" s="1"/>
  <c r="AS28" i="20"/>
  <c r="AR28" i="20"/>
  <c r="AQ28" i="20"/>
  <c r="AP22" i="20"/>
  <c r="AP24" i="20" s="1"/>
  <c r="AO22" i="20"/>
  <c r="AN22" i="20"/>
  <c r="AM22" i="20"/>
  <c r="AL22" i="20"/>
  <c r="AK22" i="20"/>
  <c r="AJ22" i="20"/>
  <c r="AI22" i="20"/>
  <c r="AH22" i="20"/>
  <c r="AF22" i="20"/>
  <c r="AE22" i="20"/>
  <c r="AD22" i="20"/>
  <c r="AC22" i="20"/>
  <c r="AA22" i="20"/>
  <c r="Z22" i="20"/>
  <c r="Y22" i="20"/>
  <c r="X22" i="20"/>
  <c r="V22" i="20"/>
  <c r="U22" i="20"/>
  <c r="T22" i="20"/>
  <c r="S22" i="20"/>
  <c r="R22" i="20"/>
  <c r="Q22" i="20"/>
  <c r="P22" i="20"/>
  <c r="O22" i="20"/>
  <c r="N22" i="20"/>
  <c r="L22" i="20"/>
  <c r="K22" i="20"/>
  <c r="J22" i="20"/>
  <c r="I22" i="20"/>
  <c r="G22" i="20"/>
  <c r="F22" i="20"/>
  <c r="E22" i="20"/>
  <c r="D22" i="20"/>
  <c r="AG21" i="20"/>
  <c r="AV21" i="22" s="1"/>
  <c r="AB21" i="20"/>
  <c r="AU21" i="22" s="1"/>
  <c r="W21" i="20"/>
  <c r="AT21" i="22" s="1"/>
  <c r="M21" i="20"/>
  <c r="H21" i="20"/>
  <c r="AR21" i="20" s="1"/>
  <c r="C21" i="20"/>
  <c r="AG20" i="20"/>
  <c r="AV20" i="22" s="1"/>
  <c r="W20" i="20"/>
  <c r="AT20" i="22" s="1"/>
  <c r="M20" i="20"/>
  <c r="H20" i="20"/>
  <c r="AR20" i="20" s="1"/>
  <c r="C20" i="20"/>
  <c r="AG19" i="20"/>
  <c r="AV19" i="22" s="1"/>
  <c r="AB19" i="20"/>
  <c r="AU19" i="22" s="1"/>
  <c r="W19" i="20"/>
  <c r="AT19" i="22" s="1"/>
  <c r="M19" i="20"/>
  <c r="H19" i="20"/>
  <c r="C19" i="20"/>
  <c r="AG18" i="20"/>
  <c r="AV18" i="22" s="1"/>
  <c r="AB18" i="20"/>
  <c r="AU18" i="22" s="1"/>
  <c r="W18" i="20"/>
  <c r="AT18" i="22" s="1"/>
  <c r="M18" i="20"/>
  <c r="H18" i="20"/>
  <c r="C18" i="20"/>
  <c r="AG17" i="20"/>
  <c r="AV17" i="22" s="1"/>
  <c r="AB17" i="20"/>
  <c r="AU17" i="22" s="1"/>
  <c r="W17" i="20"/>
  <c r="AT17" i="22" s="1"/>
  <c r="M17" i="20"/>
  <c r="H17" i="20"/>
  <c r="C17" i="20"/>
  <c r="BI16" i="20"/>
  <c r="AG16" i="20"/>
  <c r="AV16" i="22" s="1"/>
  <c r="AB16" i="20"/>
  <c r="AU16" i="22" s="1"/>
  <c r="W16" i="20"/>
  <c r="AT16" i="22" s="1"/>
  <c r="M16" i="20"/>
  <c r="H16" i="20"/>
  <c r="AR16" i="20" s="1"/>
  <c r="C16" i="20"/>
  <c r="BI15" i="20"/>
  <c r="AG15" i="20"/>
  <c r="AV15" i="22" s="1"/>
  <c r="AB15" i="20"/>
  <c r="AU15" i="22" s="1"/>
  <c r="W15" i="20"/>
  <c r="AT15" i="22" s="1"/>
  <c r="M15" i="20"/>
  <c r="H15" i="20"/>
  <c r="C15" i="20"/>
  <c r="BI14" i="20"/>
  <c r="AG14" i="20"/>
  <c r="AV14" i="22" s="1"/>
  <c r="AB14" i="20"/>
  <c r="AU14" i="22" s="1"/>
  <c r="W14" i="20"/>
  <c r="AT14" i="22" s="1"/>
  <c r="M14" i="20"/>
  <c r="H14" i="20"/>
  <c r="AR14" i="20" s="1"/>
  <c r="C14" i="20"/>
  <c r="BI13" i="20"/>
  <c r="AG13" i="20"/>
  <c r="AV13" i="22" s="1"/>
  <c r="AB13" i="20"/>
  <c r="AU13" i="22" s="1"/>
  <c r="W13" i="20"/>
  <c r="AT13" i="22" s="1"/>
  <c r="M13" i="20"/>
  <c r="H13" i="20"/>
  <c r="C13" i="20"/>
  <c r="AG12" i="20"/>
  <c r="AV12" i="22" s="1"/>
  <c r="AB12" i="20"/>
  <c r="AU12" i="22" s="1"/>
  <c r="W12" i="20"/>
  <c r="AT12" i="22" s="1"/>
  <c r="M12" i="20"/>
  <c r="H12" i="20"/>
  <c r="C12" i="20"/>
  <c r="BI11" i="20"/>
  <c r="AG11" i="20"/>
  <c r="AV11" i="22" s="1"/>
  <c r="AB11" i="20"/>
  <c r="AU11" i="22" s="1"/>
  <c r="W11" i="20"/>
  <c r="AT11" i="22" s="1"/>
  <c r="M11" i="20"/>
  <c r="H11" i="20"/>
  <c r="AR11" i="20" s="1"/>
  <c r="C11" i="20"/>
  <c r="BI10" i="20"/>
  <c r="AG10" i="20"/>
  <c r="AV10" i="22" s="1"/>
  <c r="AB10" i="20"/>
  <c r="AU10" i="22" s="1"/>
  <c r="W10" i="20"/>
  <c r="AT10" i="22" s="1"/>
  <c r="M10" i="20"/>
  <c r="H10" i="20"/>
  <c r="C10" i="20"/>
  <c r="BI9" i="20"/>
  <c r="BB9" i="20"/>
  <c r="BC9" i="20" s="1"/>
  <c r="BA9" i="20"/>
  <c r="AG9" i="20"/>
  <c r="AV9" i="22" s="1"/>
  <c r="AV22" i="22" s="1"/>
  <c r="AB9" i="20"/>
  <c r="AU9" i="22" s="1"/>
  <c r="W9" i="20"/>
  <c r="AT9" i="22" s="1"/>
  <c r="AT22" i="22" s="1"/>
  <c r="M9" i="20"/>
  <c r="H9" i="20"/>
  <c r="C9" i="20"/>
  <c r="BI8" i="20"/>
  <c r="BB8" i="20"/>
  <c r="BA8" i="20"/>
  <c r="BB7" i="20"/>
  <c r="BA7" i="20"/>
  <c r="BC7" i="20" s="1"/>
  <c r="AU22" i="22" l="1"/>
  <c r="BC8" i="20"/>
  <c r="AR10" i="20"/>
  <c r="AR13" i="20"/>
  <c r="AQ16" i="20"/>
  <c r="AR17" i="20"/>
  <c r="AR19" i="20"/>
  <c r="H22" i="20"/>
  <c r="AS9" i="20"/>
  <c r="AV41" i="20"/>
  <c r="AQ41" i="20"/>
  <c r="AQ9" i="20"/>
  <c r="AS10" i="20"/>
  <c r="M22" i="20"/>
  <c r="AQ12" i="20"/>
  <c r="AS13" i="20"/>
  <c r="AQ15" i="20"/>
  <c r="AS17" i="20"/>
  <c r="AQ18" i="20"/>
  <c r="AS19" i="20"/>
  <c r="AS41" i="20"/>
  <c r="AB22" i="20"/>
  <c r="AQ10" i="20"/>
  <c r="C22" i="20"/>
  <c r="AR12" i="20"/>
  <c r="AS12" i="20"/>
  <c r="AQ13" i="20"/>
  <c r="AR15" i="20"/>
  <c r="AS15" i="20"/>
  <c r="AS16" i="20"/>
  <c r="AQ17" i="20"/>
  <c r="AR18" i="20"/>
  <c r="AS18" i="20"/>
  <c r="AQ19" i="20"/>
  <c r="AU41" i="20"/>
  <c r="AS21" i="20"/>
  <c r="AQ21" i="20"/>
  <c r="AS14" i="20"/>
  <c r="AQ14" i="20"/>
  <c r="AS20" i="20"/>
  <c r="AR22" i="20"/>
  <c r="AR9" i="20"/>
  <c r="AS11" i="20"/>
  <c r="AQ11" i="20"/>
  <c r="AQ20" i="20"/>
  <c r="W22" i="20"/>
  <c r="AQ22" i="20" s="1"/>
  <c r="AG22" i="20"/>
  <c r="AS22" i="20" s="1"/>
  <c r="AU20" i="18"/>
  <c r="AP41" i="18"/>
  <c r="AO41" i="18"/>
  <c r="AN41" i="18"/>
  <c r="AM41" i="18"/>
  <c r="AL41" i="18"/>
  <c r="AK41" i="18"/>
  <c r="AJ41" i="18"/>
  <c r="AI41" i="18"/>
  <c r="AH41" i="18"/>
  <c r="AG41" i="18"/>
  <c r="AF41" i="18"/>
  <c r="AE41" i="18"/>
  <c r="AD41" i="18"/>
  <c r="AC41" i="18"/>
  <c r="AB41" i="18"/>
  <c r="AR41" i="18" s="1"/>
  <c r="AA41" i="18"/>
  <c r="Z41" i="18"/>
  <c r="Y41" i="18"/>
  <c r="X41" i="18"/>
  <c r="W41" i="18"/>
  <c r="V41" i="18"/>
  <c r="U41" i="18"/>
  <c r="T41" i="18"/>
  <c r="S41" i="18"/>
  <c r="R41" i="18"/>
  <c r="Q41" i="18"/>
  <c r="P41" i="18"/>
  <c r="O41" i="18"/>
  <c r="N41" i="18"/>
  <c r="M41" i="18"/>
  <c r="L41" i="18"/>
  <c r="K41" i="18"/>
  <c r="J41" i="18"/>
  <c r="I41" i="18"/>
  <c r="G41" i="18"/>
  <c r="F41" i="18"/>
  <c r="E41" i="18"/>
  <c r="D41" i="18"/>
  <c r="C41" i="18"/>
  <c r="AV40" i="18"/>
  <c r="AU40" i="18"/>
  <c r="AT40" i="18"/>
  <c r="AS40" i="18"/>
  <c r="AR40" i="18"/>
  <c r="AQ40" i="18"/>
  <c r="AV39" i="18"/>
  <c r="AU39" i="18"/>
  <c r="AT39" i="18"/>
  <c r="AS39" i="18"/>
  <c r="AR39" i="18"/>
  <c r="AQ39" i="18"/>
  <c r="AV38" i="18"/>
  <c r="AU38" i="18"/>
  <c r="AT38" i="18"/>
  <c r="AS38" i="18"/>
  <c r="AR38" i="18"/>
  <c r="AQ38" i="18"/>
  <c r="AV37" i="18"/>
  <c r="AU37" i="18"/>
  <c r="AT37" i="18"/>
  <c r="AS37" i="18"/>
  <c r="AR37" i="18"/>
  <c r="AQ37" i="18"/>
  <c r="AV36" i="18"/>
  <c r="AU36" i="18"/>
  <c r="AT36" i="18"/>
  <c r="AS36" i="18"/>
  <c r="AR36" i="18"/>
  <c r="AQ36" i="18"/>
  <c r="AV35" i="18"/>
  <c r="AU35" i="18"/>
  <c r="AT35" i="18"/>
  <c r="AS35" i="18"/>
  <c r="AR35" i="18"/>
  <c r="AQ35" i="18"/>
  <c r="AV34" i="18"/>
  <c r="AU34" i="18"/>
  <c r="AT34" i="18"/>
  <c r="AS34" i="18"/>
  <c r="AR34" i="18"/>
  <c r="AQ34" i="18"/>
  <c r="AV33" i="18"/>
  <c r="AU33" i="18"/>
  <c r="AT33" i="18"/>
  <c r="AS33" i="18"/>
  <c r="AR33" i="18"/>
  <c r="AQ33" i="18"/>
  <c r="AV32" i="18"/>
  <c r="AU32" i="18"/>
  <c r="AT32" i="18"/>
  <c r="AS32" i="18"/>
  <c r="AR32" i="18"/>
  <c r="AQ32" i="18"/>
  <c r="AV31" i="18"/>
  <c r="AU31" i="18"/>
  <c r="AT31" i="18"/>
  <c r="AS31" i="18"/>
  <c r="AR31" i="18"/>
  <c r="AQ31" i="18"/>
  <c r="AV30" i="18"/>
  <c r="AU30" i="18"/>
  <c r="AT30" i="18"/>
  <c r="AS30" i="18"/>
  <c r="AR30" i="18"/>
  <c r="AQ30" i="18"/>
  <c r="AV29" i="18"/>
  <c r="AU29" i="18"/>
  <c r="AT29" i="18"/>
  <c r="AS29" i="18"/>
  <c r="AR29" i="18"/>
  <c r="AQ29" i="18"/>
  <c r="AV28" i="18"/>
  <c r="AV41" i="18" s="1"/>
  <c r="AU28" i="18"/>
  <c r="AU41" i="18" s="1"/>
  <c r="AT28" i="18"/>
  <c r="AS28" i="18"/>
  <c r="AR28" i="18"/>
  <c r="AQ28" i="18"/>
  <c r="AP22" i="18"/>
  <c r="AP24" i="18" s="1"/>
  <c r="AO22" i="18"/>
  <c r="AN22" i="18"/>
  <c r="AM22" i="18"/>
  <c r="AL22" i="18"/>
  <c r="AK22" i="18"/>
  <c r="AJ22" i="18"/>
  <c r="AI22" i="18"/>
  <c r="AH22" i="18"/>
  <c r="AF22" i="18"/>
  <c r="AE22" i="18"/>
  <c r="AD22" i="18"/>
  <c r="AC22" i="18"/>
  <c r="AA22" i="18"/>
  <c r="Z22" i="18"/>
  <c r="Y22" i="18"/>
  <c r="X22" i="18"/>
  <c r="V22" i="18"/>
  <c r="U22" i="18"/>
  <c r="T22" i="18"/>
  <c r="S22" i="18"/>
  <c r="R22" i="18"/>
  <c r="Q22" i="18"/>
  <c r="P22" i="18"/>
  <c r="O22" i="18"/>
  <c r="N22" i="18"/>
  <c r="L22" i="18"/>
  <c r="K22" i="18"/>
  <c r="J22" i="18"/>
  <c r="I22" i="18"/>
  <c r="G22" i="18"/>
  <c r="F22" i="18"/>
  <c r="E22" i="18"/>
  <c r="D22" i="18"/>
  <c r="AG21" i="18"/>
  <c r="AB21" i="18"/>
  <c r="AU21" i="20" s="1"/>
  <c r="W21" i="18"/>
  <c r="AT21" i="20" s="1"/>
  <c r="M21" i="18"/>
  <c r="H21" i="18"/>
  <c r="AR21" i="18" s="1"/>
  <c r="C21" i="18"/>
  <c r="AQ21" i="18" s="1"/>
  <c r="AG20" i="18"/>
  <c r="W20" i="18"/>
  <c r="AT20" i="20" s="1"/>
  <c r="M20" i="18"/>
  <c r="H20" i="18"/>
  <c r="AR20" i="18" s="1"/>
  <c r="C20" i="18"/>
  <c r="AG19" i="18"/>
  <c r="AB19" i="18"/>
  <c r="AU19" i="20" s="1"/>
  <c r="W19" i="18"/>
  <c r="AT19" i="20" s="1"/>
  <c r="M19" i="18"/>
  <c r="H19" i="18"/>
  <c r="AR19" i="18" s="1"/>
  <c r="C19" i="18"/>
  <c r="AG18" i="18"/>
  <c r="AV18" i="20" s="1"/>
  <c r="AB18" i="18"/>
  <c r="W18" i="18"/>
  <c r="M18" i="18"/>
  <c r="H18" i="18"/>
  <c r="C18" i="18"/>
  <c r="AG17" i="18"/>
  <c r="AV17" i="20" s="1"/>
  <c r="AB17" i="18"/>
  <c r="AU17" i="20" s="1"/>
  <c r="W17" i="18"/>
  <c r="AQ17" i="18" s="1"/>
  <c r="M17" i="18"/>
  <c r="H17" i="18"/>
  <c r="C17" i="18"/>
  <c r="BI16" i="18"/>
  <c r="AG16" i="18"/>
  <c r="AV16" i="20" s="1"/>
  <c r="AB16" i="18"/>
  <c r="AU16" i="20" s="1"/>
  <c r="W16" i="18"/>
  <c r="AT16" i="20" s="1"/>
  <c r="M16" i="18"/>
  <c r="H16" i="18"/>
  <c r="AR16" i="18" s="1"/>
  <c r="C16" i="18"/>
  <c r="BI15" i="18"/>
  <c r="AG15" i="18"/>
  <c r="AV15" i="20" s="1"/>
  <c r="AB15" i="18"/>
  <c r="AU15" i="20" s="1"/>
  <c r="W15" i="18"/>
  <c r="M15" i="18"/>
  <c r="H15" i="18"/>
  <c r="C15" i="18"/>
  <c r="BI14" i="18"/>
  <c r="AG14" i="18"/>
  <c r="AV14" i="20" s="1"/>
  <c r="AB14" i="18"/>
  <c r="AU14" i="20" s="1"/>
  <c r="W14" i="18"/>
  <c r="AT14" i="20" s="1"/>
  <c r="M14" i="18"/>
  <c r="H14" i="18"/>
  <c r="AR14" i="18" s="1"/>
  <c r="C14" i="18"/>
  <c r="BI13" i="18"/>
  <c r="AG13" i="18"/>
  <c r="AV13" i="20" s="1"/>
  <c r="AB13" i="18"/>
  <c r="W13" i="18"/>
  <c r="AT13" i="20" s="1"/>
  <c r="M13" i="18"/>
  <c r="H13" i="18"/>
  <c r="C13" i="18"/>
  <c r="AG12" i="18"/>
  <c r="AV12" i="20" s="1"/>
  <c r="AB12" i="18"/>
  <c r="AU12" i="20" s="1"/>
  <c r="W12" i="18"/>
  <c r="M12" i="18"/>
  <c r="AS12" i="18" s="1"/>
  <c r="H12" i="18"/>
  <c r="C12" i="18"/>
  <c r="BI11" i="18"/>
  <c r="AG11" i="18"/>
  <c r="AV11" i="20" s="1"/>
  <c r="AB11" i="18"/>
  <c r="AU11" i="20" s="1"/>
  <c r="W11" i="18"/>
  <c r="AT11" i="20" s="1"/>
  <c r="M11" i="18"/>
  <c r="H11" i="18"/>
  <c r="C11" i="18"/>
  <c r="BI10" i="18"/>
  <c r="AG10" i="18"/>
  <c r="AB10" i="18"/>
  <c r="AU10" i="20" s="1"/>
  <c r="W10" i="18"/>
  <c r="AT10" i="20" s="1"/>
  <c r="M10" i="18"/>
  <c r="H10" i="18"/>
  <c r="AR10" i="18" s="1"/>
  <c r="C10" i="18"/>
  <c r="BI9" i="18"/>
  <c r="BB9" i="18"/>
  <c r="BA9" i="18"/>
  <c r="BC9" i="18" s="1"/>
  <c r="AG9" i="18"/>
  <c r="AV9" i="20" s="1"/>
  <c r="AB9" i="18"/>
  <c r="W9" i="18"/>
  <c r="AQ9" i="18" s="1"/>
  <c r="M9" i="18"/>
  <c r="H9" i="18"/>
  <c r="AR9" i="18" s="1"/>
  <c r="C9" i="18"/>
  <c r="BI8" i="18"/>
  <c r="BB8" i="18"/>
  <c r="BA8" i="18"/>
  <c r="BC8" i="18" s="1"/>
  <c r="BB7" i="18"/>
  <c r="BA7" i="18"/>
  <c r="AQ12" i="18" l="1"/>
  <c r="AQ15" i="18"/>
  <c r="AS21" i="18"/>
  <c r="BC7" i="18"/>
  <c r="AQ41" i="18"/>
  <c r="AS17" i="18"/>
  <c r="AS14" i="18"/>
  <c r="AR15" i="18"/>
  <c r="AT15" i="20"/>
  <c r="AT9" i="20"/>
  <c r="AR18" i="18"/>
  <c r="AT17" i="20"/>
  <c r="AU9" i="20"/>
  <c r="AV19" i="20"/>
  <c r="AU13" i="20"/>
  <c r="AS9" i="18"/>
  <c r="AS10" i="18"/>
  <c r="AR12" i="18"/>
  <c r="AS13" i="18"/>
  <c r="AS15" i="18"/>
  <c r="AR17" i="18"/>
  <c r="AS18" i="18"/>
  <c r="AQ19" i="18"/>
  <c r="AQ20" i="18"/>
  <c r="AS20" i="18"/>
  <c r="AU18" i="20"/>
  <c r="AT12" i="20"/>
  <c r="AV21" i="20"/>
  <c r="C22" i="18"/>
  <c r="AR13" i="18"/>
  <c r="AS19" i="18"/>
  <c r="M22" i="18"/>
  <c r="AQ10" i="18"/>
  <c r="AS11" i="18"/>
  <c r="AQ13" i="18"/>
  <c r="AQ14" i="18"/>
  <c r="AS16" i="18"/>
  <c r="AQ18" i="18"/>
  <c r="AT41" i="18"/>
  <c r="AS41" i="18"/>
  <c r="AT18" i="20"/>
  <c r="AV10" i="20"/>
  <c r="AV20" i="20"/>
  <c r="AR11" i="18"/>
  <c r="AQ11" i="18"/>
  <c r="W22" i="18"/>
  <c r="AQ22" i="18" s="1"/>
  <c r="AQ16" i="18"/>
  <c r="H22" i="18"/>
  <c r="AB22" i="18"/>
  <c r="AG22" i="18"/>
  <c r="AB13" i="17"/>
  <c r="AU13" i="18" s="1"/>
  <c r="AV22" i="20" l="1"/>
  <c r="AT22" i="20"/>
  <c r="AS22" i="18"/>
  <c r="AU22" i="20"/>
  <c r="AR22" i="18"/>
  <c r="AB20" i="15"/>
  <c r="AP41" i="17" l="1"/>
  <c r="AO41" i="17"/>
  <c r="AN41" i="17"/>
  <c r="AM41" i="17"/>
  <c r="AL41" i="17"/>
  <c r="AK41" i="17"/>
  <c r="AJ41" i="17"/>
  <c r="AI41" i="17"/>
  <c r="AH41" i="17"/>
  <c r="AG41" i="17"/>
  <c r="AF41" i="17"/>
  <c r="AE41" i="17"/>
  <c r="AD41" i="17"/>
  <c r="AC41" i="17"/>
  <c r="AB41" i="17"/>
  <c r="AR41" i="17" s="1"/>
  <c r="AA41" i="17"/>
  <c r="Z41" i="17"/>
  <c r="Y41" i="17"/>
  <c r="X41" i="17"/>
  <c r="W41" i="17"/>
  <c r="V41" i="17"/>
  <c r="U41" i="17"/>
  <c r="T41" i="17"/>
  <c r="S41" i="17"/>
  <c r="R41" i="17"/>
  <c r="Q41" i="17"/>
  <c r="P41" i="17"/>
  <c r="O41" i="17"/>
  <c r="N41" i="17"/>
  <c r="M41" i="17"/>
  <c r="L41" i="17"/>
  <c r="K41" i="17"/>
  <c r="J41" i="17"/>
  <c r="I41" i="17"/>
  <c r="G41" i="17"/>
  <c r="F41" i="17"/>
  <c r="E41" i="17"/>
  <c r="D41" i="17"/>
  <c r="C41" i="17"/>
  <c r="AV40" i="17"/>
  <c r="AU40" i="17"/>
  <c r="AT40" i="17"/>
  <c r="AS40" i="17"/>
  <c r="AR40" i="17"/>
  <c r="AQ40" i="17"/>
  <c r="AV39" i="17"/>
  <c r="AU39" i="17"/>
  <c r="AT39" i="17"/>
  <c r="AS39" i="17"/>
  <c r="AR39" i="17"/>
  <c r="AQ39" i="17"/>
  <c r="AV38" i="17"/>
  <c r="AU38" i="17"/>
  <c r="AT38" i="17"/>
  <c r="AS38" i="17"/>
  <c r="AR38" i="17"/>
  <c r="AQ38" i="17"/>
  <c r="AV37" i="17"/>
  <c r="AU37" i="17"/>
  <c r="AT37" i="17"/>
  <c r="AS37" i="17"/>
  <c r="AR37" i="17"/>
  <c r="AQ37" i="17"/>
  <c r="AV36" i="17"/>
  <c r="AU36" i="17"/>
  <c r="AT36" i="17"/>
  <c r="AS36" i="17"/>
  <c r="AR36" i="17"/>
  <c r="AQ36" i="17"/>
  <c r="AV35" i="17"/>
  <c r="AU35" i="17"/>
  <c r="AT35" i="17"/>
  <c r="AS35" i="17"/>
  <c r="AR35" i="17"/>
  <c r="AQ35" i="17"/>
  <c r="AV34" i="17"/>
  <c r="AU34" i="17"/>
  <c r="AT34" i="17"/>
  <c r="AS34" i="17"/>
  <c r="AR34" i="17"/>
  <c r="AQ34" i="17"/>
  <c r="AV33" i="17"/>
  <c r="AU33" i="17"/>
  <c r="AT33" i="17"/>
  <c r="AS33" i="17"/>
  <c r="AR33" i="17"/>
  <c r="AQ33" i="17"/>
  <c r="AV32" i="17"/>
  <c r="AU32" i="17"/>
  <c r="AT32" i="17"/>
  <c r="AS32" i="17"/>
  <c r="AR32" i="17"/>
  <c r="AQ32" i="17"/>
  <c r="AV31" i="17"/>
  <c r="AU31" i="17"/>
  <c r="AT31" i="17"/>
  <c r="AS31" i="17"/>
  <c r="AR31" i="17"/>
  <c r="AQ31" i="17"/>
  <c r="AV30" i="17"/>
  <c r="AU30" i="17"/>
  <c r="AT30" i="17"/>
  <c r="AS30" i="17"/>
  <c r="AR30" i="17"/>
  <c r="AQ30" i="17"/>
  <c r="AV29" i="17"/>
  <c r="AU29" i="17"/>
  <c r="AT29" i="17"/>
  <c r="AS29" i="17"/>
  <c r="AR29" i="17"/>
  <c r="AQ29" i="17"/>
  <c r="AV28" i="17"/>
  <c r="AU28" i="17"/>
  <c r="AT28" i="17"/>
  <c r="AT41" i="17" s="1"/>
  <c r="AS28" i="17"/>
  <c r="AR28" i="17"/>
  <c r="AQ28" i="17"/>
  <c r="AP22" i="17"/>
  <c r="AO22" i="17"/>
  <c r="AN22" i="17"/>
  <c r="AM22" i="17"/>
  <c r="AL22" i="17"/>
  <c r="AK22" i="17"/>
  <c r="AJ22" i="17"/>
  <c r="AI22" i="17"/>
  <c r="AH22" i="17"/>
  <c r="AF22" i="17"/>
  <c r="AE22" i="17"/>
  <c r="AD22" i="17"/>
  <c r="AC22" i="17"/>
  <c r="AA22" i="17"/>
  <c r="Z22" i="17"/>
  <c r="Y22" i="17"/>
  <c r="X22" i="17"/>
  <c r="V22" i="17"/>
  <c r="U22" i="17"/>
  <c r="T22" i="17"/>
  <c r="S22" i="17"/>
  <c r="R22" i="17"/>
  <c r="Q22" i="17"/>
  <c r="P22" i="17"/>
  <c r="O22" i="17"/>
  <c r="N22" i="17"/>
  <c r="L22" i="17"/>
  <c r="K22" i="17"/>
  <c r="J22" i="17"/>
  <c r="I22" i="17"/>
  <c r="G22" i="17"/>
  <c r="F22" i="17"/>
  <c r="E22" i="17"/>
  <c r="D22" i="17"/>
  <c r="AG21" i="17"/>
  <c r="AV21" i="18" s="1"/>
  <c r="AB21" i="17"/>
  <c r="AU21" i="18" s="1"/>
  <c r="W21" i="17"/>
  <c r="AT21" i="18" s="1"/>
  <c r="M21" i="17"/>
  <c r="H21" i="17"/>
  <c r="AR21" i="17" s="1"/>
  <c r="C21" i="17"/>
  <c r="AG20" i="17"/>
  <c r="W20" i="17"/>
  <c r="M20" i="17"/>
  <c r="H20" i="17"/>
  <c r="AR20" i="17" s="1"/>
  <c r="C20" i="17"/>
  <c r="AG19" i="17"/>
  <c r="AV19" i="18" s="1"/>
  <c r="AB19" i="17"/>
  <c r="AU19" i="18" s="1"/>
  <c r="W19" i="17"/>
  <c r="AT19" i="18" s="1"/>
  <c r="M19" i="17"/>
  <c r="AS19" i="17" s="1"/>
  <c r="H19" i="17"/>
  <c r="C19" i="17"/>
  <c r="AG18" i="17"/>
  <c r="AV18" i="18" s="1"/>
  <c r="AB18" i="17"/>
  <c r="AU18" i="18" s="1"/>
  <c r="W18" i="17"/>
  <c r="AT18" i="18" s="1"/>
  <c r="M18" i="17"/>
  <c r="H18" i="17"/>
  <c r="C18" i="17"/>
  <c r="AQ18" i="17" s="1"/>
  <c r="AG17" i="17"/>
  <c r="AB17" i="17"/>
  <c r="AU17" i="18" s="1"/>
  <c r="W17" i="17"/>
  <c r="AT17" i="18" s="1"/>
  <c r="M17" i="17"/>
  <c r="H17" i="17"/>
  <c r="C17" i="17"/>
  <c r="BI16" i="17"/>
  <c r="AG16" i="17"/>
  <c r="AB16" i="17"/>
  <c r="AU16" i="18" s="1"/>
  <c r="W16" i="17"/>
  <c r="M16" i="17"/>
  <c r="H16" i="17"/>
  <c r="AR16" i="17" s="1"/>
  <c r="C16" i="17"/>
  <c r="BI15" i="17"/>
  <c r="AG15" i="17"/>
  <c r="AV15" i="18" s="1"/>
  <c r="AB15" i="17"/>
  <c r="AU15" i="18" s="1"/>
  <c r="W15" i="17"/>
  <c r="M15" i="17"/>
  <c r="H15" i="17"/>
  <c r="C15" i="17"/>
  <c r="BI14" i="17"/>
  <c r="AG14" i="17"/>
  <c r="AB14" i="17"/>
  <c r="AU14" i="18" s="1"/>
  <c r="W14" i="17"/>
  <c r="M14" i="17"/>
  <c r="H14" i="17"/>
  <c r="AR14" i="17" s="1"/>
  <c r="C14" i="17"/>
  <c r="BI13" i="17"/>
  <c r="AG13" i="17"/>
  <c r="AV13" i="18" s="1"/>
  <c r="W13" i="17"/>
  <c r="M13" i="17"/>
  <c r="AS13" i="17" s="1"/>
  <c r="H13" i="17"/>
  <c r="AR13" i="17" s="1"/>
  <c r="C13" i="17"/>
  <c r="AG12" i="17"/>
  <c r="AB12" i="17"/>
  <c r="W12" i="17"/>
  <c r="M12" i="17"/>
  <c r="H12" i="17"/>
  <c r="C12" i="17"/>
  <c r="BI11" i="17"/>
  <c r="AG11" i="17"/>
  <c r="AB11" i="17"/>
  <c r="AU11" i="18" s="1"/>
  <c r="W11" i="17"/>
  <c r="M11" i="17"/>
  <c r="H11" i="17"/>
  <c r="C11" i="17"/>
  <c r="BI10" i="17"/>
  <c r="AG10" i="17"/>
  <c r="AB10" i="17"/>
  <c r="AU10" i="18" s="1"/>
  <c r="W10" i="17"/>
  <c r="M10" i="17"/>
  <c r="H10" i="17"/>
  <c r="AR10" i="17" s="1"/>
  <c r="C10" i="17"/>
  <c r="BI9" i="17"/>
  <c r="BB9" i="17"/>
  <c r="BA9" i="17"/>
  <c r="AG9" i="17"/>
  <c r="AB9" i="17"/>
  <c r="W9" i="17"/>
  <c r="M9" i="17"/>
  <c r="M22" i="17" s="1"/>
  <c r="H9" i="17"/>
  <c r="C9" i="17"/>
  <c r="BI8" i="17"/>
  <c r="BB8" i="17"/>
  <c r="BA8" i="17"/>
  <c r="BB7" i="17"/>
  <c r="BA7" i="17"/>
  <c r="AU41" i="17" l="1"/>
  <c r="AQ14" i="17"/>
  <c r="AT14" i="18"/>
  <c r="AS16" i="17"/>
  <c r="AV16" i="18"/>
  <c r="AS41" i="17"/>
  <c r="BC9" i="17"/>
  <c r="AQ21" i="17"/>
  <c r="BC7" i="17"/>
  <c r="C22" i="17"/>
  <c r="AB22" i="17"/>
  <c r="AU9" i="18"/>
  <c r="AU22" i="18" s="1"/>
  <c r="AT10" i="18"/>
  <c r="AV12" i="18"/>
  <c r="AT13" i="18"/>
  <c r="AS14" i="17"/>
  <c r="AV14" i="18"/>
  <c r="AS15" i="17"/>
  <c r="AQ16" i="17"/>
  <c r="AT16" i="18"/>
  <c r="AQ17" i="17"/>
  <c r="AS18" i="17"/>
  <c r="AQ19" i="17"/>
  <c r="AS20" i="17"/>
  <c r="AV41" i="17"/>
  <c r="AQ41" i="17"/>
  <c r="AV10" i="18"/>
  <c r="AT12" i="18"/>
  <c r="AV20" i="18"/>
  <c r="AT9" i="18"/>
  <c r="AQ11" i="17"/>
  <c r="AT11" i="18"/>
  <c r="AU12" i="18"/>
  <c r="AR15" i="17"/>
  <c r="AR18" i="17"/>
  <c r="BC8" i="17"/>
  <c r="H22" i="17"/>
  <c r="AV9" i="18"/>
  <c r="AR11" i="17"/>
  <c r="AS11" i="17"/>
  <c r="AV11" i="18"/>
  <c r="AQ13" i="17"/>
  <c r="AT15" i="18"/>
  <c r="AR17" i="17"/>
  <c r="AV17" i="18"/>
  <c r="AR19" i="17"/>
  <c r="AT20" i="18"/>
  <c r="AS21" i="17"/>
  <c r="AS17" i="17"/>
  <c r="AS10" i="17"/>
  <c r="AQ10" i="17"/>
  <c r="AQ20" i="17"/>
  <c r="AQ15" i="17"/>
  <c r="AP24" i="17"/>
  <c r="AS12" i="17"/>
  <c r="AR12" i="17"/>
  <c r="AQ12" i="17"/>
  <c r="AQ9" i="17"/>
  <c r="AS9" i="17"/>
  <c r="W22" i="17"/>
  <c r="AQ22" i="17" s="1"/>
  <c r="AG22" i="17"/>
  <c r="AS22" i="17" s="1"/>
  <c r="AR9" i="17"/>
  <c r="AB13" i="16"/>
  <c r="AR22" i="17" l="1"/>
  <c r="AU13" i="17"/>
  <c r="AV22" i="18"/>
  <c r="AT22" i="18"/>
  <c r="AP41" i="16"/>
  <c r="AO41" i="16"/>
  <c r="AN41" i="16"/>
  <c r="AM41" i="16"/>
  <c r="AL41" i="16"/>
  <c r="AK41" i="16"/>
  <c r="AJ41" i="16"/>
  <c r="AI41" i="16"/>
  <c r="AH41" i="16"/>
  <c r="AG41" i="16"/>
  <c r="AF41" i="16"/>
  <c r="AE41" i="16"/>
  <c r="AD41" i="16"/>
  <c r="AC41" i="16"/>
  <c r="AB41" i="16"/>
  <c r="AR41" i="16" s="1"/>
  <c r="AA41" i="16"/>
  <c r="Z41" i="16"/>
  <c r="Y41" i="16"/>
  <c r="X41" i="16"/>
  <c r="W41" i="16"/>
  <c r="V41" i="16"/>
  <c r="U41" i="16"/>
  <c r="T41" i="16"/>
  <c r="S41" i="16"/>
  <c r="R41" i="16"/>
  <c r="Q41" i="16"/>
  <c r="P41" i="16"/>
  <c r="O41" i="16"/>
  <c r="N41" i="16"/>
  <c r="M41" i="16"/>
  <c r="L41" i="16"/>
  <c r="K41" i="16"/>
  <c r="J41" i="16"/>
  <c r="I41" i="16"/>
  <c r="G41" i="16"/>
  <c r="F41" i="16"/>
  <c r="E41" i="16"/>
  <c r="D41" i="16"/>
  <c r="C41" i="16"/>
  <c r="AV40" i="16"/>
  <c r="AU40" i="16"/>
  <c r="AT40" i="16"/>
  <c r="AS40" i="16"/>
  <c r="AR40" i="16"/>
  <c r="AQ40" i="16"/>
  <c r="AV39" i="16"/>
  <c r="AU39" i="16"/>
  <c r="AT39" i="16"/>
  <c r="AS39" i="16"/>
  <c r="AR39" i="16"/>
  <c r="AQ39" i="16"/>
  <c r="AV38" i="16"/>
  <c r="AU38" i="16"/>
  <c r="AT38" i="16"/>
  <c r="AS38" i="16"/>
  <c r="AR38" i="16"/>
  <c r="AQ38" i="16"/>
  <c r="AV37" i="16"/>
  <c r="AU37" i="16"/>
  <c r="AT37" i="16"/>
  <c r="AS37" i="16"/>
  <c r="AR37" i="16"/>
  <c r="AQ37" i="16"/>
  <c r="AV36" i="16"/>
  <c r="AU36" i="16"/>
  <c r="AT36" i="16"/>
  <c r="AS36" i="16"/>
  <c r="AR36" i="16"/>
  <c r="AQ36" i="16"/>
  <c r="AV35" i="16"/>
  <c r="AU35" i="16"/>
  <c r="AT35" i="16"/>
  <c r="AS35" i="16"/>
  <c r="AR35" i="16"/>
  <c r="AQ35" i="16"/>
  <c r="AV34" i="16"/>
  <c r="AU34" i="16"/>
  <c r="AT34" i="16"/>
  <c r="AS34" i="16"/>
  <c r="AR34" i="16"/>
  <c r="AQ34" i="16"/>
  <c r="AV33" i="16"/>
  <c r="AU33" i="16"/>
  <c r="AT33" i="16"/>
  <c r="AS33" i="16"/>
  <c r="AR33" i="16"/>
  <c r="AQ33" i="16"/>
  <c r="AV32" i="16"/>
  <c r="AU32" i="16"/>
  <c r="AT32" i="16"/>
  <c r="AS32" i="16"/>
  <c r="AR32" i="16"/>
  <c r="AQ32" i="16"/>
  <c r="AV31" i="16"/>
  <c r="AU31" i="16"/>
  <c r="AT31" i="16"/>
  <c r="AS31" i="16"/>
  <c r="AR31" i="16"/>
  <c r="AQ31" i="16"/>
  <c r="AV30" i="16"/>
  <c r="AU30" i="16"/>
  <c r="AT30" i="16"/>
  <c r="AS30" i="16"/>
  <c r="AR30" i="16"/>
  <c r="AQ30" i="16"/>
  <c r="AV29" i="16"/>
  <c r="AU29" i="16"/>
  <c r="AT29" i="16"/>
  <c r="AS29" i="16"/>
  <c r="AR29" i="16"/>
  <c r="AQ29" i="16"/>
  <c r="AV28" i="16"/>
  <c r="AV41" i="16" s="1"/>
  <c r="AU28" i="16"/>
  <c r="AT28" i="16"/>
  <c r="AT41" i="16" s="1"/>
  <c r="AS28" i="16"/>
  <c r="AR28" i="16"/>
  <c r="AQ28" i="16"/>
  <c r="AP22" i="16"/>
  <c r="AO22" i="16"/>
  <c r="AN22" i="16"/>
  <c r="AM22" i="16"/>
  <c r="AL22" i="16"/>
  <c r="AK22" i="16"/>
  <c r="AJ22" i="16"/>
  <c r="AI22" i="16"/>
  <c r="AH22" i="16"/>
  <c r="AF22" i="16"/>
  <c r="AE22" i="16"/>
  <c r="AD22" i="16"/>
  <c r="AC22" i="16"/>
  <c r="AA22" i="16"/>
  <c r="Z22" i="16"/>
  <c r="Y22" i="16"/>
  <c r="X22" i="16"/>
  <c r="V22" i="16"/>
  <c r="U22" i="16"/>
  <c r="T22" i="16"/>
  <c r="S22" i="16"/>
  <c r="R22" i="16"/>
  <c r="Q22" i="16"/>
  <c r="P22" i="16"/>
  <c r="O22" i="16"/>
  <c r="N22" i="16"/>
  <c r="L22" i="16"/>
  <c r="K22" i="16"/>
  <c r="J22" i="16"/>
  <c r="I22" i="16"/>
  <c r="G22" i="16"/>
  <c r="F22" i="16"/>
  <c r="E22" i="16"/>
  <c r="D22" i="16"/>
  <c r="AG21" i="16"/>
  <c r="AB21" i="16"/>
  <c r="W21" i="16"/>
  <c r="M21" i="16"/>
  <c r="H21" i="16"/>
  <c r="AR21" i="16" s="1"/>
  <c r="C21" i="16"/>
  <c r="AG20" i="16"/>
  <c r="AB20" i="16"/>
  <c r="W20" i="16"/>
  <c r="AT20" i="17" s="1"/>
  <c r="M20" i="16"/>
  <c r="H20" i="16"/>
  <c r="C20" i="16"/>
  <c r="AG19" i="16"/>
  <c r="AB19" i="16"/>
  <c r="W19" i="16"/>
  <c r="M19" i="16"/>
  <c r="H19" i="16"/>
  <c r="AR19" i="16" s="1"/>
  <c r="C19" i="16"/>
  <c r="AG18" i="16"/>
  <c r="AB18" i="16"/>
  <c r="W18" i="16"/>
  <c r="M18" i="16"/>
  <c r="H18" i="16"/>
  <c r="C18" i="16"/>
  <c r="AG17" i="16"/>
  <c r="AB17" i="16"/>
  <c r="W17" i="16"/>
  <c r="M17" i="16"/>
  <c r="H17" i="16"/>
  <c r="AR17" i="16" s="1"/>
  <c r="C17" i="16"/>
  <c r="BI16" i="16"/>
  <c r="AG16" i="16"/>
  <c r="AB16" i="16"/>
  <c r="W16" i="16"/>
  <c r="M16" i="16"/>
  <c r="H16" i="16"/>
  <c r="AR16" i="16" s="1"/>
  <c r="C16" i="16"/>
  <c r="BI15" i="16"/>
  <c r="AG15" i="16"/>
  <c r="AB15" i="16"/>
  <c r="W15" i="16"/>
  <c r="M15" i="16"/>
  <c r="H15" i="16"/>
  <c r="C15" i="16"/>
  <c r="BI14" i="16"/>
  <c r="AG14" i="16"/>
  <c r="AB14" i="16"/>
  <c r="W14" i="16"/>
  <c r="M14" i="16"/>
  <c r="H14" i="16"/>
  <c r="AR14" i="16" s="1"/>
  <c r="C14" i="16"/>
  <c r="BI13" i="16"/>
  <c r="AG13" i="16"/>
  <c r="W13" i="16"/>
  <c r="M13" i="16"/>
  <c r="H13" i="16"/>
  <c r="AR13" i="16" s="1"/>
  <c r="C13" i="16"/>
  <c r="AQ13" i="16" s="1"/>
  <c r="AG12" i="16"/>
  <c r="AB12" i="16"/>
  <c r="W12" i="16"/>
  <c r="M12" i="16"/>
  <c r="H12" i="16"/>
  <c r="C12" i="16"/>
  <c r="BI11" i="16"/>
  <c r="AG11" i="16"/>
  <c r="AV11" i="17" s="1"/>
  <c r="AB11" i="16"/>
  <c r="W11" i="16"/>
  <c r="AT11" i="17" s="1"/>
  <c r="M11" i="16"/>
  <c r="H11" i="16"/>
  <c r="C11" i="16"/>
  <c r="BI10" i="16"/>
  <c r="AG10" i="16"/>
  <c r="AB10" i="16"/>
  <c r="W10" i="16"/>
  <c r="M10" i="16"/>
  <c r="H10" i="16"/>
  <c r="C10" i="16"/>
  <c r="BI9" i="16"/>
  <c r="BB9" i="16"/>
  <c r="BA9" i="16"/>
  <c r="AG9" i="16"/>
  <c r="AB9" i="16"/>
  <c r="W9" i="16"/>
  <c r="M9" i="16"/>
  <c r="M22" i="16" s="1"/>
  <c r="H9" i="16"/>
  <c r="C9" i="16"/>
  <c r="BI8" i="16"/>
  <c r="BB8" i="16"/>
  <c r="BC8" i="16" s="1"/>
  <c r="BA8" i="16"/>
  <c r="BB7" i="16"/>
  <c r="BA7" i="16"/>
  <c r="AR10" i="16" l="1"/>
  <c r="AQ15" i="16"/>
  <c r="AS17" i="16"/>
  <c r="AQ18" i="16"/>
  <c r="AS19" i="16"/>
  <c r="AQ20" i="16"/>
  <c r="AS21" i="16"/>
  <c r="AV10" i="17"/>
  <c r="AT12" i="17"/>
  <c r="AU18" i="17"/>
  <c r="AT9" i="17"/>
  <c r="BC9" i="16"/>
  <c r="AU12" i="17"/>
  <c r="AU14" i="17"/>
  <c r="AR15" i="16"/>
  <c r="AV15" i="17"/>
  <c r="AT17" i="17"/>
  <c r="AR18" i="16"/>
  <c r="AV18" i="17"/>
  <c r="AT19" i="17"/>
  <c r="AR20" i="16"/>
  <c r="AV20" i="17"/>
  <c r="AT21" i="17"/>
  <c r="AS41" i="16"/>
  <c r="AQ14" i="16"/>
  <c r="AT14" i="17"/>
  <c r="AU15" i="17"/>
  <c r="AS16" i="16"/>
  <c r="AV16" i="17"/>
  <c r="AU20" i="17"/>
  <c r="AU20" i="16"/>
  <c r="BC7" i="16"/>
  <c r="C22" i="16"/>
  <c r="AB22" i="16"/>
  <c r="AU9" i="17"/>
  <c r="AT10" i="17"/>
  <c r="AU11" i="17"/>
  <c r="AR12" i="16"/>
  <c r="AV12" i="17"/>
  <c r="AT13" i="17"/>
  <c r="AS14" i="16"/>
  <c r="AV14" i="17"/>
  <c r="AS15" i="16"/>
  <c r="AQ16" i="16"/>
  <c r="AT16" i="17"/>
  <c r="AQ17" i="16"/>
  <c r="AU17" i="17"/>
  <c r="AS18" i="16"/>
  <c r="AQ19" i="16"/>
  <c r="AU19" i="17"/>
  <c r="AS20" i="16"/>
  <c r="AU21" i="17"/>
  <c r="AU41" i="16"/>
  <c r="H22" i="16"/>
  <c r="AV9" i="17"/>
  <c r="AU10" i="17"/>
  <c r="AV13" i="17"/>
  <c r="AT15" i="17"/>
  <c r="AU16" i="17"/>
  <c r="AV17" i="17"/>
  <c r="AT18" i="17"/>
  <c r="AV19" i="17"/>
  <c r="AV21" i="17"/>
  <c r="AQ41" i="16"/>
  <c r="AS12" i="16"/>
  <c r="AQ21" i="16"/>
  <c r="AS10" i="16"/>
  <c r="AQ10" i="16"/>
  <c r="AQ12" i="16"/>
  <c r="AS11" i="16"/>
  <c r="AR11" i="16"/>
  <c r="AQ11" i="16"/>
  <c r="AP24" i="16"/>
  <c r="AS13" i="16"/>
  <c r="AR22" i="16"/>
  <c r="AQ9" i="16"/>
  <c r="AS9" i="16"/>
  <c r="W22" i="16"/>
  <c r="AQ22" i="16" s="1"/>
  <c r="AG22" i="16"/>
  <c r="AS22" i="16" s="1"/>
  <c r="AR9" i="16"/>
  <c r="AB12" i="15"/>
  <c r="AU12" i="16" s="1"/>
  <c r="AU22" i="17" l="1"/>
  <c r="AU12" i="15"/>
  <c r="AV22" i="17"/>
  <c r="AT22" i="17"/>
  <c r="AP41" i="15"/>
  <c r="AO41" i="15"/>
  <c r="AN41" i="15"/>
  <c r="AM41" i="15"/>
  <c r="AL41" i="15"/>
  <c r="AK41" i="15"/>
  <c r="AJ41" i="15"/>
  <c r="AI41" i="15"/>
  <c r="AH41" i="15"/>
  <c r="AG41" i="15"/>
  <c r="AF41" i="15"/>
  <c r="AE41" i="15"/>
  <c r="AD41" i="15"/>
  <c r="AC41" i="15"/>
  <c r="AB41" i="15"/>
  <c r="AR41" i="15" s="1"/>
  <c r="AA41" i="15"/>
  <c r="Z41" i="15"/>
  <c r="Y41" i="15"/>
  <c r="X41" i="15"/>
  <c r="W41" i="15"/>
  <c r="V41" i="15"/>
  <c r="U41" i="15"/>
  <c r="T41" i="15"/>
  <c r="S41" i="15"/>
  <c r="R41" i="15"/>
  <c r="Q41" i="15"/>
  <c r="P41" i="15"/>
  <c r="O41" i="15"/>
  <c r="N41" i="15"/>
  <c r="M41" i="15"/>
  <c r="L41" i="15"/>
  <c r="K41" i="15"/>
  <c r="J41" i="15"/>
  <c r="I41" i="15"/>
  <c r="G41" i="15"/>
  <c r="F41" i="15"/>
  <c r="E41" i="15"/>
  <c r="D41" i="15"/>
  <c r="C41" i="15"/>
  <c r="AV40" i="15"/>
  <c r="AU40" i="15"/>
  <c r="AT40" i="15"/>
  <c r="AS40" i="15"/>
  <c r="AR40" i="15"/>
  <c r="AQ40" i="15"/>
  <c r="AV39" i="15"/>
  <c r="AU39" i="15"/>
  <c r="AT39" i="15"/>
  <c r="AS39" i="15"/>
  <c r="AR39" i="15"/>
  <c r="AQ39" i="15"/>
  <c r="AV38" i="15"/>
  <c r="AU38" i="15"/>
  <c r="AT38" i="15"/>
  <c r="AS38" i="15"/>
  <c r="AR38" i="15"/>
  <c r="AQ38" i="15"/>
  <c r="AV37" i="15"/>
  <c r="AU37" i="15"/>
  <c r="AT37" i="15"/>
  <c r="AS37" i="15"/>
  <c r="AR37" i="15"/>
  <c r="AQ37" i="15"/>
  <c r="AV36" i="15"/>
  <c r="AU36" i="15"/>
  <c r="AT36" i="15"/>
  <c r="AS36" i="15"/>
  <c r="AR36" i="15"/>
  <c r="AQ36" i="15"/>
  <c r="AV35" i="15"/>
  <c r="AU35" i="15"/>
  <c r="AT35" i="15"/>
  <c r="AS35" i="15"/>
  <c r="AR35" i="15"/>
  <c r="AQ35" i="15"/>
  <c r="AV34" i="15"/>
  <c r="AU34" i="15"/>
  <c r="AT34" i="15"/>
  <c r="AS34" i="15"/>
  <c r="AR34" i="15"/>
  <c r="AQ34" i="15"/>
  <c r="AV33" i="15"/>
  <c r="AU33" i="15"/>
  <c r="AT33" i="15"/>
  <c r="AS33" i="15"/>
  <c r="AR33" i="15"/>
  <c r="AQ33" i="15"/>
  <c r="AV32" i="15"/>
  <c r="AU32" i="15"/>
  <c r="AT32" i="15"/>
  <c r="AS32" i="15"/>
  <c r="AR32" i="15"/>
  <c r="AQ32" i="15"/>
  <c r="AV31" i="15"/>
  <c r="AU31" i="15"/>
  <c r="AT31" i="15"/>
  <c r="AS31" i="15"/>
  <c r="AR31" i="15"/>
  <c r="AQ31" i="15"/>
  <c r="AV30" i="15"/>
  <c r="AU30" i="15"/>
  <c r="AT30" i="15"/>
  <c r="AS30" i="15"/>
  <c r="AR30" i="15"/>
  <c r="AQ30" i="15"/>
  <c r="AV29" i="15"/>
  <c r="AU29" i="15"/>
  <c r="AT29" i="15"/>
  <c r="AS29" i="15"/>
  <c r="AR29" i="15"/>
  <c r="AQ29" i="15"/>
  <c r="AV28" i="15"/>
  <c r="AV41" i="15" s="1"/>
  <c r="AU28" i="15"/>
  <c r="AT28" i="15"/>
  <c r="AS28" i="15"/>
  <c r="AR28" i="15"/>
  <c r="AQ28" i="15"/>
  <c r="AP22" i="15"/>
  <c r="AO22" i="15"/>
  <c r="AN22" i="15"/>
  <c r="AM22" i="15"/>
  <c r="AL22" i="15"/>
  <c r="AK22" i="15"/>
  <c r="AJ22" i="15"/>
  <c r="AI22" i="15"/>
  <c r="AH22" i="15"/>
  <c r="AF22" i="15"/>
  <c r="AE22" i="15"/>
  <c r="AD22" i="15"/>
  <c r="AC22" i="15"/>
  <c r="AA22" i="15"/>
  <c r="Z22" i="15"/>
  <c r="Y22" i="15"/>
  <c r="X22" i="15"/>
  <c r="V22" i="15"/>
  <c r="U22" i="15"/>
  <c r="T22" i="15"/>
  <c r="S22" i="15"/>
  <c r="R22" i="15"/>
  <c r="Q22" i="15"/>
  <c r="P22" i="15"/>
  <c r="O22" i="15"/>
  <c r="N22" i="15"/>
  <c r="L22" i="15"/>
  <c r="K22" i="15"/>
  <c r="J22" i="15"/>
  <c r="I22" i="15"/>
  <c r="G22" i="15"/>
  <c r="F22" i="15"/>
  <c r="E22" i="15"/>
  <c r="D22" i="15"/>
  <c r="AG21" i="15"/>
  <c r="AB21" i="15"/>
  <c r="W21" i="15"/>
  <c r="M21" i="15"/>
  <c r="H21" i="15"/>
  <c r="AR21" i="15" s="1"/>
  <c r="C21" i="15"/>
  <c r="AG20" i="15"/>
  <c r="W20" i="15"/>
  <c r="M20" i="15"/>
  <c r="AS20" i="15" s="1"/>
  <c r="H20" i="15"/>
  <c r="AR20" i="15" s="1"/>
  <c r="C20" i="15"/>
  <c r="AG19" i="15"/>
  <c r="AB19" i="15"/>
  <c r="W19" i="15"/>
  <c r="M19" i="15"/>
  <c r="AS19" i="15" s="1"/>
  <c r="H19" i="15"/>
  <c r="C19" i="15"/>
  <c r="AG18" i="15"/>
  <c r="AB18" i="15"/>
  <c r="W18" i="15"/>
  <c r="M18" i="15"/>
  <c r="H18" i="15"/>
  <c r="AR18" i="15" s="1"/>
  <c r="C18" i="15"/>
  <c r="AG17" i="15"/>
  <c r="AB17" i="15"/>
  <c r="W17" i="15"/>
  <c r="M17" i="15"/>
  <c r="AS17" i="15" s="1"/>
  <c r="H17" i="15"/>
  <c r="C17" i="15"/>
  <c r="BI16" i="15"/>
  <c r="AG16" i="15"/>
  <c r="AB16" i="15"/>
  <c r="W16" i="15"/>
  <c r="M16" i="15"/>
  <c r="H16" i="15"/>
  <c r="AR16" i="15" s="1"/>
  <c r="C16" i="15"/>
  <c r="BI15" i="15"/>
  <c r="AG15" i="15"/>
  <c r="AB15" i="15"/>
  <c r="W15" i="15"/>
  <c r="M15" i="15"/>
  <c r="H15" i="15"/>
  <c r="AR15" i="15" s="1"/>
  <c r="C15" i="15"/>
  <c r="BI14" i="15"/>
  <c r="AG14" i="15"/>
  <c r="AB14" i="15"/>
  <c r="W14" i="15"/>
  <c r="M14" i="15"/>
  <c r="H14" i="15"/>
  <c r="AR14" i="15" s="1"/>
  <c r="C14" i="15"/>
  <c r="BI13" i="15"/>
  <c r="AG13" i="15"/>
  <c r="AB13" i="15"/>
  <c r="W13" i="15"/>
  <c r="M13" i="15"/>
  <c r="AS13" i="15" s="1"/>
  <c r="H13" i="15"/>
  <c r="C13" i="15"/>
  <c r="AG12" i="15"/>
  <c r="AS12" i="15" s="1"/>
  <c r="W12" i="15"/>
  <c r="M12" i="15"/>
  <c r="H12" i="15"/>
  <c r="AR12" i="15" s="1"/>
  <c r="C12" i="15"/>
  <c r="BI11" i="15"/>
  <c r="AG11" i="15"/>
  <c r="AB11" i="15"/>
  <c r="W11" i="15"/>
  <c r="M11" i="15"/>
  <c r="H11" i="15"/>
  <c r="C11" i="15"/>
  <c r="BI10" i="15"/>
  <c r="AG10" i="15"/>
  <c r="AV10" i="16" s="1"/>
  <c r="AB10" i="15"/>
  <c r="W10" i="15"/>
  <c r="AT10" i="16" s="1"/>
  <c r="M10" i="15"/>
  <c r="H10" i="15"/>
  <c r="C10" i="15"/>
  <c r="BI9" i="15"/>
  <c r="BB9" i="15"/>
  <c r="BC9" i="15" s="1"/>
  <c r="BA9" i="15"/>
  <c r="AG9" i="15"/>
  <c r="AV9" i="16" s="1"/>
  <c r="AB9" i="15"/>
  <c r="W9" i="15"/>
  <c r="AT9" i="16" s="1"/>
  <c r="M9" i="15"/>
  <c r="H9" i="15"/>
  <c r="C9" i="15"/>
  <c r="C22" i="15" s="1"/>
  <c r="BI8" i="15"/>
  <c r="BB8" i="15"/>
  <c r="BA8" i="15"/>
  <c r="BB7" i="15"/>
  <c r="BA7" i="15"/>
  <c r="BC7" i="15" l="1"/>
  <c r="AQ21" i="15"/>
  <c r="AU41" i="15"/>
  <c r="AT13" i="16"/>
  <c r="AV15" i="16"/>
  <c r="AV18" i="16"/>
  <c r="H22" i="15"/>
  <c r="AU10" i="16"/>
  <c r="AR11" i="15"/>
  <c r="AV11" i="16"/>
  <c r="AQ13" i="15"/>
  <c r="AU13" i="16"/>
  <c r="AS14" i="15"/>
  <c r="AV14" i="16"/>
  <c r="AS15" i="15"/>
  <c r="AQ16" i="15"/>
  <c r="AT16" i="16"/>
  <c r="AU17" i="16"/>
  <c r="AS18" i="15"/>
  <c r="AQ19" i="15"/>
  <c r="AU19" i="16"/>
  <c r="AV21" i="16"/>
  <c r="AQ41" i="15"/>
  <c r="AB22" i="15"/>
  <c r="AR22" i="15" s="1"/>
  <c r="AU9" i="16"/>
  <c r="AU11" i="16"/>
  <c r="BC8" i="15"/>
  <c r="M22" i="15"/>
  <c r="AR10" i="15"/>
  <c r="AS11" i="15"/>
  <c r="AT12" i="16"/>
  <c r="AR13" i="15"/>
  <c r="AV13" i="16"/>
  <c r="AT15" i="16"/>
  <c r="AU16" i="16"/>
  <c r="AV17" i="16"/>
  <c r="AT18" i="16"/>
  <c r="AR19" i="15"/>
  <c r="AV19" i="16"/>
  <c r="AS21" i="15"/>
  <c r="AU14" i="16"/>
  <c r="AT17" i="16"/>
  <c r="AT19" i="16"/>
  <c r="AU21" i="16"/>
  <c r="AT11" i="16"/>
  <c r="AV12" i="16"/>
  <c r="AQ14" i="15"/>
  <c r="AT14" i="16"/>
  <c r="AU15" i="16"/>
  <c r="AS16" i="15"/>
  <c r="AV16" i="16"/>
  <c r="AU18" i="16"/>
  <c r="AV20" i="16"/>
  <c r="AT21" i="16"/>
  <c r="AT41" i="15"/>
  <c r="AS41" i="15"/>
  <c r="AQ20" i="15"/>
  <c r="AT20" i="16"/>
  <c r="AS9" i="15"/>
  <c r="AQ9" i="15"/>
  <c r="AQ18" i="15"/>
  <c r="AQ15" i="15"/>
  <c r="AQ11" i="15"/>
  <c r="AR17" i="15"/>
  <c r="AQ17" i="15"/>
  <c r="AS10" i="15"/>
  <c r="AQ10" i="15"/>
  <c r="AP24" i="15"/>
  <c r="AR9" i="15"/>
  <c r="AQ12" i="15"/>
  <c r="W22" i="15"/>
  <c r="AQ22" i="15" s="1"/>
  <c r="AG22" i="15"/>
  <c r="AS22" i="15" s="1"/>
  <c r="AP41" i="14"/>
  <c r="AO41" i="14"/>
  <c r="AN41" i="14"/>
  <c r="AM41" i="14"/>
  <c r="AL41" i="14"/>
  <c r="AK41" i="14"/>
  <c r="AJ41" i="14"/>
  <c r="AI41" i="14"/>
  <c r="AH41" i="14"/>
  <c r="AG41" i="14"/>
  <c r="AF41" i="14"/>
  <c r="AE41" i="14"/>
  <c r="AD41" i="14"/>
  <c r="AC41" i="14"/>
  <c r="AB41" i="14"/>
  <c r="AR41" i="14" s="1"/>
  <c r="AA41" i="14"/>
  <c r="Z41" i="14"/>
  <c r="Y41" i="14"/>
  <c r="X41" i="14"/>
  <c r="W41" i="14"/>
  <c r="V41" i="14"/>
  <c r="U41" i="14"/>
  <c r="T41" i="14"/>
  <c r="S41" i="14"/>
  <c r="R41" i="14"/>
  <c r="Q41" i="14"/>
  <c r="P41" i="14"/>
  <c r="O41" i="14"/>
  <c r="N41" i="14"/>
  <c r="M41" i="14"/>
  <c r="L41" i="14"/>
  <c r="K41" i="14"/>
  <c r="J41" i="14"/>
  <c r="I41" i="14"/>
  <c r="G41" i="14"/>
  <c r="F41" i="14"/>
  <c r="E41" i="14"/>
  <c r="D41" i="14"/>
  <c r="C41" i="14"/>
  <c r="AV40" i="14"/>
  <c r="AU40" i="14"/>
  <c r="AT40" i="14"/>
  <c r="AS40" i="14"/>
  <c r="AR40" i="14"/>
  <c r="AQ40" i="14"/>
  <c r="AV39" i="14"/>
  <c r="AU39" i="14"/>
  <c r="AT39" i="14"/>
  <c r="AS39" i="14"/>
  <c r="AR39" i="14"/>
  <c r="AQ39" i="14"/>
  <c r="AV38" i="14"/>
  <c r="AU38" i="14"/>
  <c r="AT38" i="14"/>
  <c r="AS38" i="14"/>
  <c r="AR38" i="14"/>
  <c r="AQ38" i="14"/>
  <c r="AV37" i="14"/>
  <c r="AU37" i="14"/>
  <c r="AT37" i="14"/>
  <c r="AS37" i="14"/>
  <c r="AR37" i="14"/>
  <c r="AQ37" i="14"/>
  <c r="AV36" i="14"/>
  <c r="AU36" i="14"/>
  <c r="AT36" i="14"/>
  <c r="AS36" i="14"/>
  <c r="AR36" i="14"/>
  <c r="AQ36" i="14"/>
  <c r="AV35" i="14"/>
  <c r="AU35" i="14"/>
  <c r="AT35" i="14"/>
  <c r="AS35" i="14"/>
  <c r="AR35" i="14"/>
  <c r="AQ35" i="14"/>
  <c r="AV34" i="14"/>
  <c r="AU34" i="14"/>
  <c r="AT34" i="14"/>
  <c r="AS34" i="14"/>
  <c r="AR34" i="14"/>
  <c r="AQ34" i="14"/>
  <c r="AV33" i="14"/>
  <c r="AU33" i="14"/>
  <c r="AT33" i="14"/>
  <c r="AS33" i="14"/>
  <c r="AR33" i="14"/>
  <c r="AQ33" i="14"/>
  <c r="AV32" i="14"/>
  <c r="AU32" i="14"/>
  <c r="AT32" i="14"/>
  <c r="AS32" i="14"/>
  <c r="AR32" i="14"/>
  <c r="AQ32" i="14"/>
  <c r="AV31" i="14"/>
  <c r="AU31" i="14"/>
  <c r="AT31" i="14"/>
  <c r="AS31" i="14"/>
  <c r="AR31" i="14"/>
  <c r="AQ31" i="14"/>
  <c r="AV30" i="14"/>
  <c r="AU30" i="14"/>
  <c r="AT30" i="14"/>
  <c r="AS30" i="14"/>
  <c r="AR30" i="14"/>
  <c r="AQ30" i="14"/>
  <c r="AV29" i="14"/>
  <c r="AU29" i="14"/>
  <c r="AT29" i="14"/>
  <c r="AS29" i="14"/>
  <c r="AR29" i="14"/>
  <c r="AQ29" i="14"/>
  <c r="AV28" i="14"/>
  <c r="AV41" i="14" s="1"/>
  <c r="AU28" i="14"/>
  <c r="AT28" i="14"/>
  <c r="AS28" i="14"/>
  <c r="AR28" i="14"/>
  <c r="AQ28" i="14"/>
  <c r="AP22" i="14"/>
  <c r="AO22" i="14"/>
  <c r="AN22" i="14"/>
  <c r="AM22" i="14"/>
  <c r="AL22" i="14"/>
  <c r="AK22" i="14"/>
  <c r="AJ22" i="14"/>
  <c r="AI22" i="14"/>
  <c r="AH22" i="14"/>
  <c r="AF22" i="14"/>
  <c r="AE22" i="14"/>
  <c r="AD22" i="14"/>
  <c r="AC22" i="14"/>
  <c r="AA22" i="14"/>
  <c r="Z22" i="14"/>
  <c r="Y22" i="14"/>
  <c r="X22" i="14"/>
  <c r="V22" i="14"/>
  <c r="U22" i="14"/>
  <c r="T22" i="14"/>
  <c r="S22" i="14"/>
  <c r="R22" i="14"/>
  <c r="Q22" i="14"/>
  <c r="P22" i="14"/>
  <c r="O22" i="14"/>
  <c r="N22" i="14"/>
  <c r="L22" i="14"/>
  <c r="K22" i="14"/>
  <c r="J22" i="14"/>
  <c r="I22" i="14"/>
  <c r="G22" i="14"/>
  <c r="F22" i="14"/>
  <c r="E22" i="14"/>
  <c r="D22" i="14"/>
  <c r="AG21" i="14"/>
  <c r="AV21" i="15" s="1"/>
  <c r="AB21" i="14"/>
  <c r="AU21" i="15" s="1"/>
  <c r="W21" i="14"/>
  <c r="M21" i="14"/>
  <c r="H21" i="14"/>
  <c r="AR21" i="14" s="1"/>
  <c r="C21" i="14"/>
  <c r="AG20" i="14"/>
  <c r="AB20" i="14"/>
  <c r="AU20" i="15" s="1"/>
  <c r="W20" i="14"/>
  <c r="M20" i="14"/>
  <c r="H20" i="14"/>
  <c r="AR20" i="14" s="1"/>
  <c r="C20" i="14"/>
  <c r="AG19" i="14"/>
  <c r="AV19" i="15" s="1"/>
  <c r="AB19" i="14"/>
  <c r="W19" i="14"/>
  <c r="M19" i="14"/>
  <c r="H19" i="14"/>
  <c r="AR19" i="14" s="1"/>
  <c r="C19" i="14"/>
  <c r="AG18" i="14"/>
  <c r="AV18" i="15" s="1"/>
  <c r="AB18" i="14"/>
  <c r="AU18" i="15" s="1"/>
  <c r="W18" i="14"/>
  <c r="M18" i="14"/>
  <c r="H18" i="14"/>
  <c r="AR18" i="14" s="1"/>
  <c r="C18" i="14"/>
  <c r="AG17" i="14"/>
  <c r="AB17" i="14"/>
  <c r="AU17" i="15" s="1"/>
  <c r="W17" i="14"/>
  <c r="AT17" i="15" s="1"/>
  <c r="M17" i="14"/>
  <c r="H17" i="14"/>
  <c r="AR17" i="14" s="1"/>
  <c r="C17" i="14"/>
  <c r="BI16" i="14"/>
  <c r="AG16" i="14"/>
  <c r="AB16" i="14"/>
  <c r="W16" i="14"/>
  <c r="AT16" i="15" s="1"/>
  <c r="M16" i="14"/>
  <c r="H16" i="14"/>
  <c r="AR16" i="14" s="1"/>
  <c r="C16" i="14"/>
  <c r="BI15" i="14"/>
  <c r="AG15" i="14"/>
  <c r="AV15" i="15" s="1"/>
  <c r="AB15" i="14"/>
  <c r="AU15" i="15" s="1"/>
  <c r="W15" i="14"/>
  <c r="AT15" i="15" s="1"/>
  <c r="M15" i="14"/>
  <c r="H15" i="14"/>
  <c r="C15" i="14"/>
  <c r="BI14" i="14"/>
  <c r="AG14" i="14"/>
  <c r="AB14" i="14"/>
  <c r="AU14" i="15" s="1"/>
  <c r="W14" i="14"/>
  <c r="AQ14" i="14" s="1"/>
  <c r="M14" i="14"/>
  <c r="H14" i="14"/>
  <c r="AR14" i="14" s="1"/>
  <c r="C14" i="14"/>
  <c r="BI13" i="14"/>
  <c r="AG13" i="14"/>
  <c r="AV13" i="15" s="1"/>
  <c r="AB13" i="14"/>
  <c r="W13" i="14"/>
  <c r="M13" i="14"/>
  <c r="H13" i="14"/>
  <c r="C13" i="14"/>
  <c r="AG12" i="14"/>
  <c r="AV12" i="15" s="1"/>
  <c r="W12" i="14"/>
  <c r="M12" i="14"/>
  <c r="AS12" i="14" s="1"/>
  <c r="H12" i="14"/>
  <c r="AR12" i="14" s="1"/>
  <c r="C12" i="14"/>
  <c r="BI11" i="14"/>
  <c r="AG11" i="14"/>
  <c r="AS11" i="14" s="1"/>
  <c r="AB11" i="14"/>
  <c r="AU11" i="15" s="1"/>
  <c r="W11" i="14"/>
  <c r="M11" i="14"/>
  <c r="H11" i="14"/>
  <c r="AR11" i="14" s="1"/>
  <c r="C11" i="14"/>
  <c r="BI10" i="14"/>
  <c r="AG10" i="14"/>
  <c r="AV10" i="15" s="1"/>
  <c r="AB10" i="14"/>
  <c r="AU10" i="15" s="1"/>
  <c r="W10" i="14"/>
  <c r="M10" i="14"/>
  <c r="H10" i="14"/>
  <c r="C10" i="14"/>
  <c r="AQ10" i="14" s="1"/>
  <c r="BI9" i="14"/>
  <c r="BB9" i="14"/>
  <c r="BA9" i="14"/>
  <c r="AG9" i="14"/>
  <c r="AB9" i="14"/>
  <c r="W9" i="14"/>
  <c r="AT9" i="15" s="1"/>
  <c r="M9" i="14"/>
  <c r="H9" i="14"/>
  <c r="H22" i="14" s="1"/>
  <c r="C9" i="14"/>
  <c r="BI8" i="14"/>
  <c r="BB8" i="14"/>
  <c r="BA8" i="14"/>
  <c r="BB7" i="14"/>
  <c r="BA7" i="14"/>
  <c r="AR13" i="14" l="1"/>
  <c r="AQ41" i="14"/>
  <c r="AT20" i="15"/>
  <c r="M22" i="14"/>
  <c r="AR10" i="14"/>
  <c r="AS13" i="14"/>
  <c r="AS16" i="14"/>
  <c r="AS17" i="14"/>
  <c r="AQ18" i="14"/>
  <c r="AS19" i="14"/>
  <c r="AS21" i="14"/>
  <c r="AT22" i="16"/>
  <c r="AT14" i="15"/>
  <c r="AU19" i="15"/>
  <c r="AU13" i="15"/>
  <c r="AV11" i="15"/>
  <c r="AT18" i="15"/>
  <c r="AV22" i="16"/>
  <c r="BC9" i="14"/>
  <c r="AS10" i="14"/>
  <c r="AQ11" i="14"/>
  <c r="AR15" i="14"/>
  <c r="AT41" i="14"/>
  <c r="AS41" i="14"/>
  <c r="AT10" i="15"/>
  <c r="AV9" i="15"/>
  <c r="AT21" i="15"/>
  <c r="AT11" i="15"/>
  <c r="AT19" i="15"/>
  <c r="AV17" i="15"/>
  <c r="AU22" i="16"/>
  <c r="AT13" i="15"/>
  <c r="AU16" i="15"/>
  <c r="BC8" i="14"/>
  <c r="BC7" i="14"/>
  <c r="C22" i="14"/>
  <c r="AB22" i="14"/>
  <c r="AS14" i="14"/>
  <c r="AS15" i="14"/>
  <c r="AQ16" i="14"/>
  <c r="AQ17" i="14"/>
  <c r="AS18" i="14"/>
  <c r="AQ19" i="14"/>
  <c r="AQ21" i="14"/>
  <c r="AU41" i="14"/>
  <c r="AV20" i="15"/>
  <c r="AV16" i="15"/>
  <c r="AT12" i="15"/>
  <c r="AU9" i="15"/>
  <c r="AU22" i="15" s="1"/>
  <c r="AV14" i="15"/>
  <c r="AR22" i="14"/>
  <c r="AQ12" i="14"/>
  <c r="AQ15" i="14"/>
  <c r="AS20" i="14"/>
  <c r="AQ20" i="14"/>
  <c r="AP24" i="14"/>
  <c r="AQ13" i="14"/>
  <c r="AQ9" i="14"/>
  <c r="AS9" i="14"/>
  <c r="W22" i="14"/>
  <c r="AG22" i="14"/>
  <c r="AS22" i="14" s="1"/>
  <c r="AR9" i="14"/>
  <c r="AB13" i="13"/>
  <c r="AU13" i="14" s="1"/>
  <c r="AV22" i="15" l="1"/>
  <c r="AT22" i="15"/>
  <c r="AQ22" i="14"/>
  <c r="AP41" i="13" l="1"/>
  <c r="AO41" i="13"/>
  <c r="AN41" i="13"/>
  <c r="AM41" i="13"/>
  <c r="AL41" i="13"/>
  <c r="AK41" i="13"/>
  <c r="AJ41" i="13"/>
  <c r="AI41" i="13"/>
  <c r="AH41" i="13"/>
  <c r="AG41" i="13"/>
  <c r="AF41" i="13"/>
  <c r="AE41" i="13"/>
  <c r="AD41" i="13"/>
  <c r="AC41" i="13"/>
  <c r="AB41" i="13"/>
  <c r="AR41" i="13" s="1"/>
  <c r="AA41" i="13"/>
  <c r="Z41" i="13"/>
  <c r="Y41" i="13"/>
  <c r="X41" i="13"/>
  <c r="W41" i="13"/>
  <c r="V41" i="13"/>
  <c r="U41" i="13"/>
  <c r="T41" i="13"/>
  <c r="S41" i="13"/>
  <c r="R41" i="13"/>
  <c r="Q41" i="13"/>
  <c r="P41" i="13"/>
  <c r="O41" i="13"/>
  <c r="N41" i="13"/>
  <c r="M41" i="13"/>
  <c r="L41" i="13"/>
  <c r="K41" i="13"/>
  <c r="J41" i="13"/>
  <c r="I41" i="13"/>
  <c r="G41" i="13"/>
  <c r="F41" i="13"/>
  <c r="E41" i="13"/>
  <c r="D41" i="13"/>
  <c r="C41" i="13"/>
  <c r="AV40" i="13"/>
  <c r="AU40" i="13"/>
  <c r="AT40" i="13"/>
  <c r="AS40" i="13"/>
  <c r="AR40" i="13"/>
  <c r="AQ40" i="13"/>
  <c r="AV39" i="13"/>
  <c r="AU39" i="13"/>
  <c r="AT39" i="13"/>
  <c r="AS39" i="13"/>
  <c r="AR39" i="13"/>
  <c r="AQ39" i="13"/>
  <c r="AV38" i="13"/>
  <c r="AU38" i="13"/>
  <c r="AT38" i="13"/>
  <c r="AS38" i="13"/>
  <c r="AR38" i="13"/>
  <c r="AQ38" i="13"/>
  <c r="AV37" i="13"/>
  <c r="AU37" i="13"/>
  <c r="AT37" i="13"/>
  <c r="AS37" i="13"/>
  <c r="AR37" i="13"/>
  <c r="AQ37" i="13"/>
  <c r="AV36" i="13"/>
  <c r="AU36" i="13"/>
  <c r="AT36" i="13"/>
  <c r="AS36" i="13"/>
  <c r="AR36" i="13"/>
  <c r="AQ36" i="13"/>
  <c r="AV35" i="13"/>
  <c r="AU35" i="13"/>
  <c r="AT35" i="13"/>
  <c r="AS35" i="13"/>
  <c r="AR35" i="13"/>
  <c r="AQ35" i="13"/>
  <c r="AV34" i="13"/>
  <c r="AU34" i="13"/>
  <c r="AT34" i="13"/>
  <c r="AS34" i="13"/>
  <c r="AR34" i="13"/>
  <c r="AQ34" i="13"/>
  <c r="AV33" i="13"/>
  <c r="AU33" i="13"/>
  <c r="AT33" i="13"/>
  <c r="AS33" i="13"/>
  <c r="AR33" i="13"/>
  <c r="AQ33" i="13"/>
  <c r="AV32" i="13"/>
  <c r="AU32" i="13"/>
  <c r="AT32" i="13"/>
  <c r="AS32" i="13"/>
  <c r="AR32" i="13"/>
  <c r="AQ32" i="13"/>
  <c r="AV31" i="13"/>
  <c r="AU31" i="13"/>
  <c r="AT31" i="13"/>
  <c r="AS31" i="13"/>
  <c r="AR31" i="13"/>
  <c r="AQ31" i="13"/>
  <c r="AV30" i="13"/>
  <c r="AU30" i="13"/>
  <c r="AT30" i="13"/>
  <c r="AS30" i="13"/>
  <c r="AR30" i="13"/>
  <c r="AQ30" i="13"/>
  <c r="AV29" i="13"/>
  <c r="AU29" i="13"/>
  <c r="AT29" i="13"/>
  <c r="AS29" i="13"/>
  <c r="AR29" i="13"/>
  <c r="AQ29" i="13"/>
  <c r="AV28" i="13"/>
  <c r="AU28" i="13"/>
  <c r="AT28" i="13"/>
  <c r="AS28" i="13"/>
  <c r="AR28" i="13"/>
  <c r="AQ28" i="13"/>
  <c r="AP22" i="13"/>
  <c r="AO22" i="13"/>
  <c r="AN22" i="13"/>
  <c r="AM22" i="13"/>
  <c r="AL22" i="13"/>
  <c r="AK22" i="13"/>
  <c r="AJ22" i="13"/>
  <c r="AI22" i="13"/>
  <c r="AH22" i="13"/>
  <c r="AF22" i="13"/>
  <c r="AE22" i="13"/>
  <c r="AD22" i="13"/>
  <c r="AC22" i="13"/>
  <c r="AA22" i="13"/>
  <c r="Z22" i="13"/>
  <c r="Y22" i="13"/>
  <c r="X22" i="13"/>
  <c r="V22" i="13"/>
  <c r="U22" i="13"/>
  <c r="T22" i="13"/>
  <c r="S22" i="13"/>
  <c r="R22" i="13"/>
  <c r="Q22" i="13"/>
  <c r="P22" i="13"/>
  <c r="O22" i="13"/>
  <c r="N22" i="13"/>
  <c r="L22" i="13"/>
  <c r="K22" i="13"/>
  <c r="J22" i="13"/>
  <c r="I22" i="13"/>
  <c r="G22" i="13"/>
  <c r="F22" i="13"/>
  <c r="E22" i="13"/>
  <c r="D22" i="13"/>
  <c r="AG21" i="13"/>
  <c r="AB21" i="13"/>
  <c r="W21" i="13"/>
  <c r="M21" i="13"/>
  <c r="H21" i="13"/>
  <c r="AR21" i="13" s="1"/>
  <c r="C21" i="13"/>
  <c r="AG20" i="13"/>
  <c r="AB20" i="13"/>
  <c r="W20" i="13"/>
  <c r="M20" i="13"/>
  <c r="H20" i="13"/>
  <c r="AR20" i="13" s="1"/>
  <c r="C20" i="13"/>
  <c r="AG19" i="13"/>
  <c r="AB19" i="13"/>
  <c r="W19" i="13"/>
  <c r="M19" i="13"/>
  <c r="H19" i="13"/>
  <c r="AR19" i="13" s="1"/>
  <c r="C19" i="13"/>
  <c r="AG18" i="13"/>
  <c r="AB18" i="13"/>
  <c r="W18" i="13"/>
  <c r="M18" i="13"/>
  <c r="H18" i="13"/>
  <c r="AR18" i="13" s="1"/>
  <c r="C18" i="13"/>
  <c r="AG17" i="13"/>
  <c r="AB17" i="13"/>
  <c r="W17" i="13"/>
  <c r="M17" i="13"/>
  <c r="H17" i="13"/>
  <c r="AR17" i="13" s="1"/>
  <c r="C17" i="13"/>
  <c r="BI16" i="13"/>
  <c r="AG16" i="13"/>
  <c r="AB16" i="13"/>
  <c r="W16" i="13"/>
  <c r="M16" i="13"/>
  <c r="H16" i="13"/>
  <c r="AR16" i="13" s="1"/>
  <c r="C16" i="13"/>
  <c r="BI15" i="13"/>
  <c r="AG15" i="13"/>
  <c r="AB15" i="13"/>
  <c r="W15" i="13"/>
  <c r="M15" i="13"/>
  <c r="H15" i="13"/>
  <c r="C15" i="13"/>
  <c r="BI14" i="13"/>
  <c r="AG14" i="13"/>
  <c r="AB14" i="13"/>
  <c r="W14" i="13"/>
  <c r="M14" i="13"/>
  <c r="H14" i="13"/>
  <c r="AR14" i="13" s="1"/>
  <c r="C14" i="13"/>
  <c r="BI13" i="13"/>
  <c r="AG13" i="13"/>
  <c r="W13" i="13"/>
  <c r="M13" i="13"/>
  <c r="H13" i="13"/>
  <c r="AR13" i="13" s="1"/>
  <c r="C13" i="13"/>
  <c r="AG12" i="13"/>
  <c r="AB12" i="13"/>
  <c r="W12" i="13"/>
  <c r="M12" i="13"/>
  <c r="AS12" i="13" s="1"/>
  <c r="H12" i="13"/>
  <c r="AR12" i="13" s="1"/>
  <c r="C12" i="13"/>
  <c r="BI11" i="13"/>
  <c r="AG11" i="13"/>
  <c r="AB11" i="13"/>
  <c r="W11" i="13"/>
  <c r="M11" i="13"/>
  <c r="H11" i="13"/>
  <c r="AR11" i="13" s="1"/>
  <c r="C11" i="13"/>
  <c r="BI10" i="13"/>
  <c r="AG10" i="13"/>
  <c r="AB10" i="13"/>
  <c r="W10" i="13"/>
  <c r="M10" i="13"/>
  <c r="H10" i="13"/>
  <c r="C10" i="13"/>
  <c r="AQ10" i="13" s="1"/>
  <c r="BI9" i="13"/>
  <c r="BB9" i="13"/>
  <c r="BA9" i="13"/>
  <c r="AG9" i="13"/>
  <c r="AB9" i="13"/>
  <c r="W9" i="13"/>
  <c r="M9" i="13"/>
  <c r="H9" i="13"/>
  <c r="H22" i="13" s="1"/>
  <c r="C9" i="13"/>
  <c r="BI8" i="13"/>
  <c r="BB8" i="13"/>
  <c r="BA8" i="13"/>
  <c r="BB7" i="13"/>
  <c r="BA7" i="13"/>
  <c r="AV41" i="13" l="1"/>
  <c r="AQ41" i="13"/>
  <c r="AV9" i="14"/>
  <c r="AU10" i="14"/>
  <c r="AS11" i="13"/>
  <c r="AV11" i="14"/>
  <c r="AV13" i="14"/>
  <c r="AT15" i="14"/>
  <c r="AU16" i="14"/>
  <c r="AT18" i="14"/>
  <c r="AV19" i="14"/>
  <c r="BC8" i="13"/>
  <c r="AR10" i="13"/>
  <c r="AV10" i="14"/>
  <c r="AT12" i="14"/>
  <c r="AQ14" i="13"/>
  <c r="AT14" i="14"/>
  <c r="AQ15" i="13"/>
  <c r="AU15" i="14"/>
  <c r="AS16" i="13"/>
  <c r="AV16" i="14"/>
  <c r="AS17" i="13"/>
  <c r="AQ18" i="13"/>
  <c r="AU18" i="14"/>
  <c r="AS19" i="13"/>
  <c r="AQ20" i="13"/>
  <c r="AU20" i="14"/>
  <c r="AS21" i="13"/>
  <c r="AV17" i="14"/>
  <c r="AT9" i="14"/>
  <c r="BC9" i="13"/>
  <c r="AS10" i="13"/>
  <c r="AQ11" i="13"/>
  <c r="AT11" i="14"/>
  <c r="AU12" i="14"/>
  <c r="AU14" i="14"/>
  <c r="AR15" i="13"/>
  <c r="AV15" i="14"/>
  <c r="AT17" i="14"/>
  <c r="AV18" i="14"/>
  <c r="AT19" i="14"/>
  <c r="AV20" i="14"/>
  <c r="AT21" i="14"/>
  <c r="AT41" i="13"/>
  <c r="AS41" i="13"/>
  <c r="AT20" i="14"/>
  <c r="AV21" i="14"/>
  <c r="M22" i="13"/>
  <c r="BC7" i="13"/>
  <c r="C22" i="13"/>
  <c r="AB22" i="13"/>
  <c r="AR22" i="13" s="1"/>
  <c r="AU9" i="14"/>
  <c r="AT10" i="14"/>
  <c r="AU11" i="14"/>
  <c r="AV12" i="14"/>
  <c r="AT13" i="14"/>
  <c r="AS14" i="13"/>
  <c r="AV14" i="14"/>
  <c r="AS15" i="13"/>
  <c r="AQ16" i="13"/>
  <c r="AT16" i="14"/>
  <c r="AQ17" i="13"/>
  <c r="AU17" i="14"/>
  <c r="AS18" i="13"/>
  <c r="AQ19" i="13"/>
  <c r="AU19" i="14"/>
  <c r="AS20" i="13"/>
  <c r="AQ21" i="13"/>
  <c r="AU21" i="14"/>
  <c r="AU41" i="13"/>
  <c r="AQ12" i="13"/>
  <c r="AS13" i="13"/>
  <c r="AQ13" i="13"/>
  <c r="AP24" i="13"/>
  <c r="AQ9" i="13"/>
  <c r="AS9" i="13"/>
  <c r="W22" i="13"/>
  <c r="AQ22" i="13" s="1"/>
  <c r="AG22" i="13"/>
  <c r="AS22" i="13" s="1"/>
  <c r="AR9" i="13"/>
  <c r="BI16" i="12"/>
  <c r="BI15" i="12"/>
  <c r="BI14" i="12"/>
  <c r="BI13" i="12"/>
  <c r="BI11" i="12"/>
  <c r="BI10" i="12"/>
  <c r="BI9" i="12"/>
  <c r="BI8" i="12"/>
  <c r="BB9" i="12"/>
  <c r="BC9" i="12" s="1"/>
  <c r="BA9" i="12"/>
  <c r="BB8" i="12"/>
  <c r="BA8" i="12"/>
  <c r="BB7" i="12"/>
  <c r="BC7" i="12" s="1"/>
  <c r="BA7" i="12"/>
  <c r="AU22" i="14" l="1"/>
  <c r="BC8" i="12"/>
  <c r="AT22" i="14"/>
  <c r="AV22" i="14"/>
  <c r="AP41" i="12"/>
  <c r="AO41" i="12"/>
  <c r="AN41" i="12"/>
  <c r="AM41" i="12"/>
  <c r="AL41" i="12"/>
  <c r="AK41" i="12"/>
  <c r="AJ41" i="12"/>
  <c r="AI41" i="12"/>
  <c r="AH41" i="12"/>
  <c r="AG41" i="12"/>
  <c r="AF41" i="12"/>
  <c r="AE41" i="12"/>
  <c r="AD41" i="12"/>
  <c r="AC41" i="12"/>
  <c r="AB41" i="12"/>
  <c r="AR41" i="12" s="1"/>
  <c r="AA41" i="12"/>
  <c r="Z41" i="12"/>
  <c r="Y41" i="12"/>
  <c r="X41" i="12"/>
  <c r="W41" i="12"/>
  <c r="V41" i="12"/>
  <c r="U41" i="12"/>
  <c r="T41" i="12"/>
  <c r="S41" i="12"/>
  <c r="R41" i="12"/>
  <c r="Q41" i="12"/>
  <c r="P41" i="12"/>
  <c r="O41" i="12"/>
  <c r="N41" i="12"/>
  <c r="M41" i="12"/>
  <c r="L41" i="12"/>
  <c r="K41" i="12"/>
  <c r="J41" i="12"/>
  <c r="I41" i="12"/>
  <c r="G41" i="12"/>
  <c r="F41" i="12"/>
  <c r="E41" i="12"/>
  <c r="D41" i="12"/>
  <c r="C41" i="12"/>
  <c r="AV40" i="12"/>
  <c r="AU40" i="12"/>
  <c r="AT40" i="12"/>
  <c r="AS40" i="12"/>
  <c r="AR40" i="12"/>
  <c r="AQ40" i="12"/>
  <c r="AV39" i="12"/>
  <c r="AU39" i="12"/>
  <c r="AT39" i="12"/>
  <c r="AS39" i="12"/>
  <c r="AR39" i="12"/>
  <c r="AQ39" i="12"/>
  <c r="AV38" i="12"/>
  <c r="AU38" i="12"/>
  <c r="AT38" i="12"/>
  <c r="AS38" i="12"/>
  <c r="AR38" i="12"/>
  <c r="AQ38" i="12"/>
  <c r="AV37" i="12"/>
  <c r="AU37" i="12"/>
  <c r="AT37" i="12"/>
  <c r="AS37" i="12"/>
  <c r="AR37" i="12"/>
  <c r="AQ37" i="12"/>
  <c r="AV36" i="12"/>
  <c r="AU36" i="12"/>
  <c r="AT36" i="12"/>
  <c r="AS36" i="12"/>
  <c r="AR36" i="12"/>
  <c r="AQ36" i="12"/>
  <c r="AV35" i="12"/>
  <c r="AU35" i="12"/>
  <c r="AT35" i="12"/>
  <c r="AS35" i="12"/>
  <c r="AR35" i="12"/>
  <c r="AQ35" i="12"/>
  <c r="AV34" i="12"/>
  <c r="AU34" i="12"/>
  <c r="AT34" i="12"/>
  <c r="AS34" i="12"/>
  <c r="AR34" i="12"/>
  <c r="AQ34" i="12"/>
  <c r="AV33" i="12"/>
  <c r="AU33" i="12"/>
  <c r="AT33" i="12"/>
  <c r="AS33" i="12"/>
  <c r="AR33" i="12"/>
  <c r="AQ33" i="12"/>
  <c r="AV32" i="12"/>
  <c r="AU32" i="12"/>
  <c r="AT32" i="12"/>
  <c r="AS32" i="12"/>
  <c r="AR32" i="12"/>
  <c r="AQ32" i="12"/>
  <c r="AV31" i="12"/>
  <c r="AU31" i="12"/>
  <c r="AT31" i="12"/>
  <c r="AS31" i="12"/>
  <c r="AR31" i="12"/>
  <c r="AQ31" i="12"/>
  <c r="AV30" i="12"/>
  <c r="AU30" i="12"/>
  <c r="AT30" i="12"/>
  <c r="AS30" i="12"/>
  <c r="AR30" i="12"/>
  <c r="AQ30" i="12"/>
  <c r="AV29" i="12"/>
  <c r="AU29" i="12"/>
  <c r="AT29" i="12"/>
  <c r="AS29" i="12"/>
  <c r="AR29" i="12"/>
  <c r="AQ29" i="12"/>
  <c r="AV28" i="12"/>
  <c r="AU28" i="12"/>
  <c r="AT28" i="12"/>
  <c r="AT41" i="12" s="1"/>
  <c r="AS28" i="12"/>
  <c r="AR28" i="12"/>
  <c r="AQ28" i="12"/>
  <c r="AP22" i="12"/>
  <c r="AO22" i="12"/>
  <c r="AN22" i="12"/>
  <c r="AM22" i="12"/>
  <c r="AL22" i="12"/>
  <c r="AK22" i="12"/>
  <c r="AJ22" i="12"/>
  <c r="AI22" i="12"/>
  <c r="AH22" i="12"/>
  <c r="AF22" i="12"/>
  <c r="AE22" i="12"/>
  <c r="AD22" i="12"/>
  <c r="AC22" i="12"/>
  <c r="AA22" i="12"/>
  <c r="Z22" i="12"/>
  <c r="Y22" i="12"/>
  <c r="X22" i="12"/>
  <c r="U22" i="12"/>
  <c r="T22" i="12"/>
  <c r="S22" i="12"/>
  <c r="R22" i="12"/>
  <c r="Q22" i="12"/>
  <c r="P22" i="12"/>
  <c r="O22" i="12"/>
  <c r="N22" i="12"/>
  <c r="L22" i="12"/>
  <c r="K22" i="12"/>
  <c r="J22" i="12"/>
  <c r="I22" i="12"/>
  <c r="G22" i="12"/>
  <c r="F22" i="12"/>
  <c r="E22" i="12"/>
  <c r="D22" i="12"/>
  <c r="AG21" i="12"/>
  <c r="AV21" i="13" s="1"/>
  <c r="AB21" i="12"/>
  <c r="AU21" i="13" s="1"/>
  <c r="W21" i="12"/>
  <c r="AT21" i="13" s="1"/>
  <c r="M21" i="12"/>
  <c r="H21" i="12"/>
  <c r="AR21" i="12" s="1"/>
  <c r="C21" i="12"/>
  <c r="AQ21" i="12" s="1"/>
  <c r="AG20" i="12"/>
  <c r="AV20" i="13" s="1"/>
  <c r="AB20" i="12"/>
  <c r="AU20" i="13" s="1"/>
  <c r="W20" i="12"/>
  <c r="M20" i="12"/>
  <c r="H20" i="12"/>
  <c r="AR20" i="12" s="1"/>
  <c r="C20" i="12"/>
  <c r="AG19" i="12"/>
  <c r="AB19" i="12"/>
  <c r="AU19" i="13" s="1"/>
  <c r="W19" i="12"/>
  <c r="M19" i="12"/>
  <c r="H19" i="12"/>
  <c r="AR19" i="12" s="1"/>
  <c r="C19" i="12"/>
  <c r="AG18" i="12"/>
  <c r="AB18" i="12"/>
  <c r="AU18" i="13" s="1"/>
  <c r="W18" i="12"/>
  <c r="M18" i="12"/>
  <c r="H18" i="12"/>
  <c r="AR18" i="12" s="1"/>
  <c r="C18" i="12"/>
  <c r="AG17" i="12"/>
  <c r="AV17" i="13" s="1"/>
  <c r="AB17" i="12"/>
  <c r="AU17" i="13" s="1"/>
  <c r="W17" i="12"/>
  <c r="AT17" i="13" s="1"/>
  <c r="M17" i="12"/>
  <c r="H17" i="12"/>
  <c r="C17" i="12"/>
  <c r="AQ17" i="12" s="1"/>
  <c r="AG16" i="12"/>
  <c r="AV16" i="13" s="1"/>
  <c r="AB16" i="12"/>
  <c r="AU16" i="13" s="1"/>
  <c r="W16" i="12"/>
  <c r="M16" i="12"/>
  <c r="H16" i="12"/>
  <c r="AR16" i="12" s="1"/>
  <c r="C16" i="12"/>
  <c r="AG15" i="12"/>
  <c r="AV15" i="13" s="1"/>
  <c r="AB15" i="12"/>
  <c r="AU15" i="13" s="1"/>
  <c r="W15" i="12"/>
  <c r="M15" i="12"/>
  <c r="AS15" i="12" s="1"/>
  <c r="H15" i="12"/>
  <c r="C15" i="12"/>
  <c r="AQ15" i="12" s="1"/>
  <c r="AG14" i="12"/>
  <c r="AV14" i="13" s="1"/>
  <c r="AB14" i="12"/>
  <c r="AU14" i="13" s="1"/>
  <c r="W14" i="12"/>
  <c r="M14" i="12"/>
  <c r="H14" i="12"/>
  <c r="AR14" i="12" s="1"/>
  <c r="C14" i="12"/>
  <c r="AG13" i="12"/>
  <c r="AB13" i="12"/>
  <c r="AU13" i="13" s="1"/>
  <c r="W13" i="12"/>
  <c r="M13" i="12"/>
  <c r="H13" i="12"/>
  <c r="C13" i="12"/>
  <c r="AQ13" i="12" s="1"/>
  <c r="AG12" i="12"/>
  <c r="AB12" i="12"/>
  <c r="AU12" i="13" s="1"/>
  <c r="W12" i="12"/>
  <c r="M12" i="12"/>
  <c r="H12" i="12"/>
  <c r="C12" i="12"/>
  <c r="AG11" i="12"/>
  <c r="AB11" i="12"/>
  <c r="W11" i="12"/>
  <c r="M11" i="12"/>
  <c r="H11" i="12"/>
  <c r="C11" i="12"/>
  <c r="AG10" i="12"/>
  <c r="AB10" i="12"/>
  <c r="AU10" i="13" s="1"/>
  <c r="W10" i="12"/>
  <c r="M10" i="12"/>
  <c r="H10" i="12"/>
  <c r="C10" i="12"/>
  <c r="AG9" i="12"/>
  <c r="AB9" i="12"/>
  <c r="AU9" i="13" s="1"/>
  <c r="W9" i="12"/>
  <c r="V22" i="12"/>
  <c r="AP24" i="12" s="1"/>
  <c r="M9" i="12"/>
  <c r="H9" i="12"/>
  <c r="C9" i="12"/>
  <c r="AR11" i="12" l="1"/>
  <c r="AR10" i="12"/>
  <c r="AR12" i="12"/>
  <c r="AU41" i="12"/>
  <c r="C22" i="12"/>
  <c r="AS11" i="12"/>
  <c r="AV13" i="13"/>
  <c r="AT15" i="13"/>
  <c r="AR17" i="12"/>
  <c r="AS18" i="12"/>
  <c r="AV18" i="13"/>
  <c r="AQ12" i="12"/>
  <c r="AT12" i="13"/>
  <c r="AQ16" i="12"/>
  <c r="AT16" i="13"/>
  <c r="AV19" i="13"/>
  <c r="AS41" i="12"/>
  <c r="AS12" i="12"/>
  <c r="AV12" i="13"/>
  <c r="AQ14" i="12"/>
  <c r="AT14" i="13"/>
  <c r="AT19" i="13"/>
  <c r="AV41" i="12"/>
  <c r="AQ41" i="12"/>
  <c r="AV11" i="13"/>
  <c r="AQ20" i="12"/>
  <c r="AT20" i="13"/>
  <c r="AQ9" i="12"/>
  <c r="AT9" i="13"/>
  <c r="AS10" i="12"/>
  <c r="AV10" i="13"/>
  <c r="AR13" i="12"/>
  <c r="H22" i="12"/>
  <c r="AT11" i="13"/>
  <c r="M22" i="12"/>
  <c r="AV9" i="13"/>
  <c r="AQ10" i="12"/>
  <c r="AT10" i="13"/>
  <c r="AU11" i="13"/>
  <c r="AU22" i="13" s="1"/>
  <c r="AT13" i="13"/>
  <c r="AR15" i="12"/>
  <c r="AS17" i="12"/>
  <c r="AQ18" i="12"/>
  <c r="AT18" i="13"/>
  <c r="AS21" i="12"/>
  <c r="AS19" i="12"/>
  <c r="AQ19" i="12"/>
  <c r="AS16" i="12"/>
  <c r="AS20" i="12"/>
  <c r="AS14" i="12"/>
  <c r="AB22" i="12"/>
  <c r="AR22" i="12" s="1"/>
  <c r="AQ11" i="12"/>
  <c r="AS9" i="12"/>
  <c r="AS13" i="12"/>
  <c r="W22" i="12"/>
  <c r="AQ22" i="12" s="1"/>
  <c r="AG22" i="12"/>
  <c r="AR9" i="12"/>
  <c r="AP41" i="11"/>
  <c r="AO41" i="11"/>
  <c r="AN41" i="11"/>
  <c r="AM41" i="11"/>
  <c r="AL41" i="11"/>
  <c r="AK41" i="11"/>
  <c r="AJ41" i="11"/>
  <c r="AI41" i="11"/>
  <c r="AH41" i="11"/>
  <c r="AF41" i="11"/>
  <c r="AE41" i="11"/>
  <c r="AD41" i="11"/>
  <c r="AC41" i="11"/>
  <c r="AA41" i="11"/>
  <c r="Z41" i="11"/>
  <c r="Y41" i="11"/>
  <c r="X41" i="11"/>
  <c r="U41" i="11"/>
  <c r="T41" i="11"/>
  <c r="S41" i="11"/>
  <c r="R41" i="11"/>
  <c r="Q41" i="11"/>
  <c r="P41" i="11"/>
  <c r="O41" i="11"/>
  <c r="N41" i="11"/>
  <c r="L41" i="11"/>
  <c r="K41" i="11"/>
  <c r="J41" i="11"/>
  <c r="I41" i="11"/>
  <c r="G41" i="11"/>
  <c r="F41" i="11"/>
  <c r="E41" i="11"/>
  <c r="D41" i="11"/>
  <c r="AR40" i="11"/>
  <c r="AS40" i="11"/>
  <c r="AU40" i="11"/>
  <c r="AQ40" i="11"/>
  <c r="AS39" i="11"/>
  <c r="AQ39" i="11"/>
  <c r="AV39" i="11"/>
  <c r="AU39" i="11"/>
  <c r="AT39" i="11"/>
  <c r="AR39" i="11"/>
  <c r="AR38" i="11"/>
  <c r="AS38" i="11"/>
  <c r="AU38" i="11"/>
  <c r="AQ38" i="11"/>
  <c r="AS37" i="11"/>
  <c r="AQ37" i="11"/>
  <c r="AV37" i="11"/>
  <c r="AU37" i="11"/>
  <c r="AT37" i="11"/>
  <c r="AR37" i="11"/>
  <c r="AR36" i="11"/>
  <c r="AS36" i="11"/>
  <c r="AU36" i="11"/>
  <c r="AQ36" i="11"/>
  <c r="AS35" i="11"/>
  <c r="AQ35" i="11"/>
  <c r="AV35" i="11"/>
  <c r="AU35" i="11"/>
  <c r="AT35" i="11"/>
  <c r="AR35" i="11"/>
  <c r="AR34" i="11"/>
  <c r="AS34" i="11"/>
  <c r="AU34" i="11"/>
  <c r="AQ34" i="11"/>
  <c r="AS33" i="11"/>
  <c r="AQ33" i="11"/>
  <c r="AV33" i="11"/>
  <c r="AU33" i="11"/>
  <c r="AT33" i="11"/>
  <c r="AR33" i="11"/>
  <c r="AR32" i="11"/>
  <c r="AS32" i="11"/>
  <c r="AU32" i="11"/>
  <c r="AQ32" i="11"/>
  <c r="AS31" i="11"/>
  <c r="AQ31" i="11"/>
  <c r="AV31" i="11"/>
  <c r="AU31" i="11"/>
  <c r="AT31" i="11"/>
  <c r="AR31" i="11"/>
  <c r="AR30" i="11"/>
  <c r="AS30" i="11"/>
  <c r="AU30" i="11"/>
  <c r="AQ30" i="11"/>
  <c r="AS29" i="11"/>
  <c r="AQ29" i="11"/>
  <c r="AV29" i="11"/>
  <c r="AB41" i="11"/>
  <c r="AT29" i="11"/>
  <c r="AR29" i="11"/>
  <c r="AR28" i="11"/>
  <c r="AG41" i="11"/>
  <c r="AU28" i="11"/>
  <c r="W41" i="11"/>
  <c r="M41" i="11"/>
  <c r="C41" i="11"/>
  <c r="AV22" i="13" l="1"/>
  <c r="AT22" i="13"/>
  <c r="AS22" i="12"/>
  <c r="V41" i="11"/>
  <c r="AQ41" i="11"/>
  <c r="AS41" i="11"/>
  <c r="AT28" i="11"/>
  <c r="AV28" i="11"/>
  <c r="AU29" i="11"/>
  <c r="AU41" i="11" s="1"/>
  <c r="AT30" i="11"/>
  <c r="AV30" i="11"/>
  <c r="AT32" i="11"/>
  <c r="AV32" i="11"/>
  <c r="AT34" i="11"/>
  <c r="AV34" i="11"/>
  <c r="AT36" i="11"/>
  <c r="AV36" i="11"/>
  <c r="AT38" i="11"/>
  <c r="AV38" i="11"/>
  <c r="AT40" i="11"/>
  <c r="AV40" i="11"/>
  <c r="AR41" i="11"/>
  <c r="AQ28" i="11"/>
  <c r="AS28" i="11"/>
  <c r="AV41" i="11" l="1"/>
  <c r="AT41" i="11"/>
  <c r="AB12" i="11"/>
  <c r="AB13" i="11"/>
  <c r="AU13" i="12" l="1"/>
  <c r="AU13" i="11"/>
  <c r="AU12" i="12"/>
  <c r="AP22" i="11"/>
  <c r="AO22" i="11"/>
  <c r="AN22" i="11"/>
  <c r="AM22" i="11"/>
  <c r="AL22" i="11"/>
  <c r="AK22" i="11"/>
  <c r="AJ22" i="11"/>
  <c r="AI22" i="11"/>
  <c r="AH22" i="11"/>
  <c r="AF22" i="11"/>
  <c r="AE22" i="11"/>
  <c r="AC22" i="11"/>
  <c r="AA22" i="11"/>
  <c r="Z22" i="11"/>
  <c r="Y22" i="11"/>
  <c r="X22" i="11"/>
  <c r="U22" i="11"/>
  <c r="T22" i="11"/>
  <c r="S22" i="11"/>
  <c r="R22" i="11"/>
  <c r="Q22" i="11"/>
  <c r="P22" i="11"/>
  <c r="O22" i="11"/>
  <c r="N22" i="11"/>
  <c r="L22" i="11"/>
  <c r="K22" i="11"/>
  <c r="J22" i="11"/>
  <c r="I22" i="11"/>
  <c r="G22" i="11"/>
  <c r="F22" i="11"/>
  <c r="E22" i="11"/>
  <c r="D22" i="11"/>
  <c r="AG21" i="11"/>
  <c r="AB21" i="11"/>
  <c r="W21" i="11"/>
  <c r="V21" i="11"/>
  <c r="M21" i="11"/>
  <c r="H21" i="11"/>
  <c r="AR21" i="11" s="1"/>
  <c r="C21" i="11"/>
  <c r="AG20" i="11"/>
  <c r="AB20" i="11"/>
  <c r="W20" i="11"/>
  <c r="V20" i="11"/>
  <c r="M20" i="11"/>
  <c r="H20" i="11"/>
  <c r="AR20" i="11" s="1"/>
  <c r="C20" i="11"/>
  <c r="AG19" i="11"/>
  <c r="AB19" i="11"/>
  <c r="W19" i="11"/>
  <c r="V19" i="11"/>
  <c r="M19" i="11"/>
  <c r="H19" i="11"/>
  <c r="AR19" i="11" s="1"/>
  <c r="C19" i="11"/>
  <c r="AG18" i="11"/>
  <c r="AB18" i="11"/>
  <c r="W18" i="11"/>
  <c r="V18" i="11"/>
  <c r="M18" i="11"/>
  <c r="H18" i="11"/>
  <c r="AR18" i="11" s="1"/>
  <c r="C18" i="11"/>
  <c r="AG17" i="11"/>
  <c r="AB17" i="11"/>
  <c r="W17" i="11"/>
  <c r="V17" i="11"/>
  <c r="M17" i="11"/>
  <c r="H17" i="11"/>
  <c r="AR17" i="11" s="1"/>
  <c r="C17" i="11"/>
  <c r="AG16" i="11"/>
  <c r="AB16" i="11"/>
  <c r="W16" i="11"/>
  <c r="V16" i="11"/>
  <c r="M16" i="11"/>
  <c r="H16" i="11"/>
  <c r="AR16" i="11" s="1"/>
  <c r="C16" i="11"/>
  <c r="AG15" i="11"/>
  <c r="AB15" i="11"/>
  <c r="W15" i="11"/>
  <c r="V15" i="11"/>
  <c r="M15" i="11"/>
  <c r="H15" i="11"/>
  <c r="AR15" i="11" s="1"/>
  <c r="C15" i="11"/>
  <c r="AG14" i="11"/>
  <c r="AB14" i="11"/>
  <c r="W14" i="11"/>
  <c r="V14" i="11"/>
  <c r="M14" i="11"/>
  <c r="H14" i="11"/>
  <c r="AR14" i="11" s="1"/>
  <c r="C14" i="11"/>
  <c r="AG13" i="11"/>
  <c r="W13" i="11"/>
  <c r="V13" i="11"/>
  <c r="M13" i="11"/>
  <c r="H13" i="11"/>
  <c r="AR13" i="11" s="1"/>
  <c r="C13" i="11"/>
  <c r="AG12" i="11"/>
  <c r="W12" i="11"/>
  <c r="AQ12" i="11" s="1"/>
  <c r="V12" i="11"/>
  <c r="M12" i="11"/>
  <c r="H12" i="11"/>
  <c r="AR12" i="11" s="1"/>
  <c r="C12" i="11"/>
  <c r="AG11" i="11"/>
  <c r="AD22" i="11"/>
  <c r="AB11" i="11"/>
  <c r="W11" i="11"/>
  <c r="V11" i="11"/>
  <c r="M11" i="11"/>
  <c r="H11" i="11"/>
  <c r="AR11" i="11" s="1"/>
  <c r="C11" i="11"/>
  <c r="AG10" i="11"/>
  <c r="AB10" i="11"/>
  <c r="W10" i="11"/>
  <c r="V10" i="11"/>
  <c r="M10" i="11"/>
  <c r="H10" i="11"/>
  <c r="C10" i="11"/>
  <c r="AG9" i="11"/>
  <c r="AB9" i="11"/>
  <c r="W9" i="11"/>
  <c r="V9" i="11"/>
  <c r="M9" i="11"/>
  <c r="H9" i="11"/>
  <c r="C9" i="11"/>
  <c r="V22" i="11" l="1"/>
  <c r="AV16" i="12"/>
  <c r="AV20" i="12"/>
  <c r="AQ9" i="11"/>
  <c r="AT9" i="12"/>
  <c r="AU14" i="12"/>
  <c r="AS15" i="11"/>
  <c r="AV15" i="12"/>
  <c r="AQ17" i="11"/>
  <c r="AT17" i="12"/>
  <c r="AU18" i="12"/>
  <c r="AS19" i="11"/>
  <c r="AV19" i="12"/>
  <c r="AQ21" i="11"/>
  <c r="AT21" i="12"/>
  <c r="AT18" i="12"/>
  <c r="AU19" i="12"/>
  <c r="H22" i="11"/>
  <c r="AS11" i="11"/>
  <c r="AV11" i="12"/>
  <c r="AT13" i="12"/>
  <c r="AV14" i="12"/>
  <c r="AT16" i="12"/>
  <c r="AU17" i="12"/>
  <c r="AV18" i="12"/>
  <c r="AT20" i="12"/>
  <c r="AU21" i="12"/>
  <c r="AQ10" i="11"/>
  <c r="AT10" i="12"/>
  <c r="AU11" i="12"/>
  <c r="AV12" i="12"/>
  <c r="AT14" i="12"/>
  <c r="AU15" i="12"/>
  <c r="C22" i="11"/>
  <c r="AU10" i="12"/>
  <c r="AU9" i="12"/>
  <c r="AS10" i="11"/>
  <c r="AV10" i="12"/>
  <c r="M22" i="11"/>
  <c r="AS9" i="11"/>
  <c r="AV9" i="12"/>
  <c r="AQ11" i="11"/>
  <c r="AT11" i="12"/>
  <c r="AT12" i="12"/>
  <c r="AV13" i="12"/>
  <c r="AQ15" i="11"/>
  <c r="AT15" i="12"/>
  <c r="AU16" i="12"/>
  <c r="AS17" i="11"/>
  <c r="AV17" i="12"/>
  <c r="AQ19" i="11"/>
  <c r="AT19" i="12"/>
  <c r="AU20" i="12"/>
  <c r="AS21" i="11"/>
  <c r="AV21" i="12"/>
  <c r="AP24" i="11"/>
  <c r="AS13" i="11"/>
  <c r="AS12" i="11"/>
  <c r="AG22" i="11"/>
  <c r="AS22" i="11" s="1"/>
  <c r="AR10" i="11"/>
  <c r="W22" i="11"/>
  <c r="AQ13" i="11"/>
  <c r="AR9" i="11"/>
  <c r="AQ14" i="11"/>
  <c r="AS14" i="11"/>
  <c r="AQ16" i="11"/>
  <c r="AS16" i="11"/>
  <c r="AQ18" i="11"/>
  <c r="AS18" i="11"/>
  <c r="AQ20" i="11"/>
  <c r="AS20" i="11"/>
  <c r="AB22" i="11"/>
  <c r="AJ22" i="10"/>
  <c r="AU22" i="12" l="1"/>
  <c r="AQ22" i="11"/>
  <c r="AV22" i="12"/>
  <c r="AT22" i="12"/>
  <c r="AR22" i="11"/>
  <c r="AP22" i="10"/>
  <c r="AO22" i="10"/>
  <c r="AN22" i="10"/>
  <c r="AM22" i="10"/>
  <c r="AL22" i="10"/>
  <c r="AK22" i="10"/>
  <c r="AI22" i="10"/>
  <c r="AH22" i="10"/>
  <c r="AF22" i="10"/>
  <c r="AE22" i="10"/>
  <c r="AC22" i="10"/>
  <c r="AA22" i="10"/>
  <c r="Z22" i="10"/>
  <c r="Y22" i="10"/>
  <c r="X22" i="10"/>
  <c r="U22" i="10"/>
  <c r="T22" i="10"/>
  <c r="S22" i="10"/>
  <c r="R22" i="10"/>
  <c r="Q22" i="10"/>
  <c r="P22" i="10"/>
  <c r="O22" i="10"/>
  <c r="N22" i="10"/>
  <c r="L22" i="10"/>
  <c r="K22" i="10"/>
  <c r="J22" i="10"/>
  <c r="I22" i="10"/>
  <c r="G22" i="10"/>
  <c r="F22" i="10"/>
  <c r="E22" i="10"/>
  <c r="D22" i="10"/>
  <c r="AG21" i="10"/>
  <c r="AB21" i="10"/>
  <c r="AU21" i="11" s="1"/>
  <c r="W21" i="10"/>
  <c r="V21" i="10"/>
  <c r="M21" i="10"/>
  <c r="H21" i="10"/>
  <c r="AR21" i="10" s="1"/>
  <c r="C21" i="10"/>
  <c r="AG20" i="10"/>
  <c r="AV20" i="11" s="1"/>
  <c r="AB20" i="10"/>
  <c r="AU20" i="11" s="1"/>
  <c r="W20" i="10"/>
  <c r="V20" i="10"/>
  <c r="M20" i="10"/>
  <c r="H20" i="10"/>
  <c r="AR20" i="10" s="1"/>
  <c r="C20" i="10"/>
  <c r="AG19" i="10"/>
  <c r="AB19" i="10"/>
  <c r="AU19" i="11" s="1"/>
  <c r="W19" i="10"/>
  <c r="V19" i="10"/>
  <c r="M19" i="10"/>
  <c r="H19" i="10"/>
  <c r="AR19" i="10" s="1"/>
  <c r="C19" i="10"/>
  <c r="AG18" i="10"/>
  <c r="AV18" i="11" s="1"/>
  <c r="AB18" i="10"/>
  <c r="AU18" i="11" s="1"/>
  <c r="W18" i="10"/>
  <c r="AT18" i="11" s="1"/>
  <c r="V18" i="10"/>
  <c r="M18" i="10"/>
  <c r="H18" i="10"/>
  <c r="AR18" i="10" s="1"/>
  <c r="C18" i="10"/>
  <c r="AG17" i="10"/>
  <c r="AB17" i="10"/>
  <c r="AU17" i="11" s="1"/>
  <c r="W17" i="10"/>
  <c r="V17" i="10"/>
  <c r="M17" i="10"/>
  <c r="H17" i="10"/>
  <c r="AR17" i="10" s="1"/>
  <c r="C17" i="10"/>
  <c r="AG16" i="10"/>
  <c r="AB16" i="10"/>
  <c r="AU16" i="11" s="1"/>
  <c r="W16" i="10"/>
  <c r="V16" i="10"/>
  <c r="M16" i="10"/>
  <c r="H16" i="10"/>
  <c r="AR16" i="10" s="1"/>
  <c r="C16" i="10"/>
  <c r="AG15" i="10"/>
  <c r="AB15" i="10"/>
  <c r="AU15" i="11" s="1"/>
  <c r="W15" i="10"/>
  <c r="V15" i="10"/>
  <c r="M15" i="10"/>
  <c r="H15" i="10"/>
  <c r="AR15" i="10" s="1"/>
  <c r="C15" i="10"/>
  <c r="AG14" i="10"/>
  <c r="AV14" i="11" s="1"/>
  <c r="AB14" i="10"/>
  <c r="AU14" i="11" s="1"/>
  <c r="W14" i="10"/>
  <c r="V14" i="10"/>
  <c r="M14" i="10"/>
  <c r="H14" i="10"/>
  <c r="AR14" i="10" s="1"/>
  <c r="C14" i="10"/>
  <c r="AG13" i="10"/>
  <c r="W13" i="10"/>
  <c r="V13" i="10"/>
  <c r="M13" i="10"/>
  <c r="H13" i="10"/>
  <c r="AR13" i="10" s="1"/>
  <c r="C13" i="10"/>
  <c r="AG12" i="10"/>
  <c r="AV12" i="11" s="1"/>
  <c r="AB12" i="10"/>
  <c r="AU12" i="11" s="1"/>
  <c r="W12" i="10"/>
  <c r="AT12" i="11" s="1"/>
  <c r="V12" i="10"/>
  <c r="M12" i="10"/>
  <c r="H12" i="10"/>
  <c r="AR12" i="10" s="1"/>
  <c r="C12" i="10"/>
  <c r="AG11" i="10"/>
  <c r="AD11" i="10"/>
  <c r="AD22" i="10" s="1"/>
  <c r="AB11" i="10"/>
  <c r="AU11" i="11" s="1"/>
  <c r="W11" i="10"/>
  <c r="V11" i="10"/>
  <c r="M11" i="10"/>
  <c r="H11" i="10"/>
  <c r="AR11" i="10" s="1"/>
  <c r="C11" i="10"/>
  <c r="AG10" i="10"/>
  <c r="AB10" i="10"/>
  <c r="AU10" i="11" s="1"/>
  <c r="W10" i="10"/>
  <c r="V10" i="10"/>
  <c r="M10" i="10"/>
  <c r="H10" i="10"/>
  <c r="AR10" i="10" s="1"/>
  <c r="C10" i="10"/>
  <c r="AG9" i="10"/>
  <c r="AB9" i="10"/>
  <c r="W9" i="10"/>
  <c r="AT9" i="11" s="1"/>
  <c r="V9" i="10"/>
  <c r="V22" i="10" s="1"/>
  <c r="M9" i="10"/>
  <c r="H9" i="10"/>
  <c r="AR9" i="10" s="1"/>
  <c r="C9" i="10"/>
  <c r="AS15" i="10" l="1"/>
  <c r="AV15" i="11"/>
  <c r="AQ17" i="10"/>
  <c r="AT17" i="11"/>
  <c r="AS19" i="10"/>
  <c r="AV19" i="11"/>
  <c r="AQ21" i="10"/>
  <c r="AT21" i="11"/>
  <c r="AQ10" i="10"/>
  <c r="AT10" i="11"/>
  <c r="AV16" i="11"/>
  <c r="AS11" i="10"/>
  <c r="AV11" i="11"/>
  <c r="AQ13" i="10"/>
  <c r="AT13" i="11"/>
  <c r="AT16" i="11"/>
  <c r="AT20" i="11"/>
  <c r="AT14" i="11"/>
  <c r="C22" i="10"/>
  <c r="AB22" i="10"/>
  <c r="AU9" i="11"/>
  <c r="AU22" i="11" s="1"/>
  <c r="AS10" i="10"/>
  <c r="AV10" i="11"/>
  <c r="M22" i="10"/>
  <c r="AG22" i="10"/>
  <c r="AV9" i="11"/>
  <c r="AQ11" i="10"/>
  <c r="AT11" i="11"/>
  <c r="AT22" i="11" s="1"/>
  <c r="AS13" i="10"/>
  <c r="AV13" i="11"/>
  <c r="AQ15" i="10"/>
  <c r="AT15" i="11"/>
  <c r="AS17" i="10"/>
  <c r="AV17" i="11"/>
  <c r="AQ19" i="10"/>
  <c r="AT19" i="11"/>
  <c r="AS21" i="10"/>
  <c r="AV21" i="11"/>
  <c r="W22" i="10"/>
  <c r="AP24" i="10"/>
  <c r="AQ9" i="10"/>
  <c r="AS9" i="10"/>
  <c r="AQ12" i="10"/>
  <c r="AS12" i="10"/>
  <c r="AQ14" i="10"/>
  <c r="AS14" i="10"/>
  <c r="AQ16" i="10"/>
  <c r="AS16" i="10"/>
  <c r="AQ18" i="10"/>
  <c r="AS18" i="10"/>
  <c r="AQ20" i="10"/>
  <c r="AS20" i="10"/>
  <c r="H22" i="10"/>
  <c r="AD11" i="9"/>
  <c r="AR22" i="10" l="1"/>
  <c r="AS22" i="10"/>
  <c r="AQ22" i="10"/>
  <c r="AV22" i="11"/>
  <c r="AP22" i="9"/>
  <c r="AO22" i="9"/>
  <c r="AN22" i="9"/>
  <c r="AM22" i="9"/>
  <c r="AL22" i="9"/>
  <c r="AK22" i="9"/>
  <c r="AJ22" i="9"/>
  <c r="AI22" i="9"/>
  <c r="AH22" i="9"/>
  <c r="AF22" i="9"/>
  <c r="AE22" i="9"/>
  <c r="AD22" i="9"/>
  <c r="AC22" i="9"/>
  <c r="AA22" i="9"/>
  <c r="Z22" i="9"/>
  <c r="Y22" i="9"/>
  <c r="X22" i="9"/>
  <c r="U22" i="9"/>
  <c r="T22" i="9"/>
  <c r="S22" i="9"/>
  <c r="R22" i="9"/>
  <c r="Q22" i="9"/>
  <c r="P22" i="9"/>
  <c r="O22" i="9"/>
  <c r="N22" i="9"/>
  <c r="L22" i="9"/>
  <c r="K22" i="9"/>
  <c r="J22" i="9"/>
  <c r="I22" i="9"/>
  <c r="G22" i="9"/>
  <c r="F22" i="9"/>
  <c r="E22" i="9"/>
  <c r="D22" i="9"/>
  <c r="AG21" i="9"/>
  <c r="AV21" i="10" s="1"/>
  <c r="AB21" i="9"/>
  <c r="AU21" i="10" s="1"/>
  <c r="W21" i="9"/>
  <c r="AT21" i="10" s="1"/>
  <c r="V21" i="9"/>
  <c r="M21" i="9"/>
  <c r="H21" i="9"/>
  <c r="AR21" i="9" s="1"/>
  <c r="C21" i="9"/>
  <c r="AG20" i="9"/>
  <c r="AB20" i="9"/>
  <c r="AU20" i="10" s="1"/>
  <c r="W20" i="9"/>
  <c r="V20" i="9"/>
  <c r="M20" i="9"/>
  <c r="H20" i="9"/>
  <c r="AR20" i="9" s="1"/>
  <c r="C20" i="9"/>
  <c r="AG19" i="9"/>
  <c r="AV19" i="10" s="1"/>
  <c r="AB19" i="9"/>
  <c r="AU19" i="10" s="1"/>
  <c r="W19" i="9"/>
  <c r="AT19" i="10" s="1"/>
  <c r="V19" i="9"/>
  <c r="M19" i="9"/>
  <c r="H19" i="9"/>
  <c r="AR19" i="9" s="1"/>
  <c r="C19" i="9"/>
  <c r="AG18" i="9"/>
  <c r="AB18" i="9"/>
  <c r="AU18" i="10" s="1"/>
  <c r="W18" i="9"/>
  <c r="V18" i="9"/>
  <c r="M18" i="9"/>
  <c r="H18" i="9"/>
  <c r="AR18" i="9" s="1"/>
  <c r="C18" i="9"/>
  <c r="AQ17" i="9"/>
  <c r="AG17" i="9"/>
  <c r="AV17" i="10" s="1"/>
  <c r="AB17" i="9"/>
  <c r="W17" i="9"/>
  <c r="AT17" i="10" s="1"/>
  <c r="V17" i="9"/>
  <c r="M17" i="9"/>
  <c r="H17" i="9"/>
  <c r="AR17" i="9" s="1"/>
  <c r="C17" i="9"/>
  <c r="AR16" i="9"/>
  <c r="AG16" i="9"/>
  <c r="AB16" i="9"/>
  <c r="AU16" i="10" s="1"/>
  <c r="W16" i="9"/>
  <c r="V16" i="9"/>
  <c r="M16" i="9"/>
  <c r="H16" i="9"/>
  <c r="C16" i="9"/>
  <c r="AS15" i="9"/>
  <c r="AQ15" i="9"/>
  <c r="AG15" i="9"/>
  <c r="AV15" i="10" s="1"/>
  <c r="AB15" i="9"/>
  <c r="AU15" i="10" s="1"/>
  <c r="W15" i="9"/>
  <c r="AT15" i="10" s="1"/>
  <c r="V15" i="9"/>
  <c r="M15" i="9"/>
  <c r="H15" i="9"/>
  <c r="AR15" i="9" s="1"/>
  <c r="C15" i="9"/>
  <c r="AR14" i="9"/>
  <c r="AG14" i="9"/>
  <c r="AB14" i="9"/>
  <c r="AU14" i="10" s="1"/>
  <c r="W14" i="9"/>
  <c r="V14" i="9"/>
  <c r="M14" i="9"/>
  <c r="H14" i="9"/>
  <c r="C14" i="9"/>
  <c r="AQ13" i="9"/>
  <c r="AG13" i="9"/>
  <c r="AB13" i="9"/>
  <c r="AU13" i="10" s="1"/>
  <c r="W13" i="9"/>
  <c r="V13" i="9"/>
  <c r="M13" i="9"/>
  <c r="H13" i="9"/>
  <c r="AR13" i="9" s="1"/>
  <c r="C13" i="9"/>
  <c r="AR12" i="9"/>
  <c r="AG12" i="9"/>
  <c r="AB12" i="9"/>
  <c r="AU12" i="10" s="1"/>
  <c r="W12" i="9"/>
  <c r="V12" i="9"/>
  <c r="M12" i="9"/>
  <c r="H12" i="9"/>
  <c r="C12" i="9"/>
  <c r="AS11" i="9"/>
  <c r="AG11" i="9"/>
  <c r="AV11" i="10" s="1"/>
  <c r="AB11" i="9"/>
  <c r="W11" i="9"/>
  <c r="AT11" i="10" s="1"/>
  <c r="V11" i="9"/>
  <c r="M11" i="9"/>
  <c r="H11" i="9"/>
  <c r="C11" i="9"/>
  <c r="AG10" i="9"/>
  <c r="AB10" i="9"/>
  <c r="AU10" i="10" s="1"/>
  <c r="W10" i="9"/>
  <c r="AT10" i="10" s="1"/>
  <c r="V10" i="9"/>
  <c r="M10" i="9"/>
  <c r="H10" i="9"/>
  <c r="AR10" i="9" s="1"/>
  <c r="C10" i="9"/>
  <c r="AG9" i="9"/>
  <c r="AB9" i="9"/>
  <c r="AU9" i="10" s="1"/>
  <c r="W9" i="9"/>
  <c r="V9" i="9"/>
  <c r="M9" i="9"/>
  <c r="H9" i="9"/>
  <c r="C9" i="9"/>
  <c r="V22" i="9" l="1"/>
  <c r="C22" i="9"/>
  <c r="AS21" i="9"/>
  <c r="AQ20" i="9"/>
  <c r="AT20" i="10"/>
  <c r="AS18" i="9"/>
  <c r="AV18" i="10"/>
  <c r="AT21" i="9"/>
  <c r="AS16" i="9"/>
  <c r="AV16" i="10"/>
  <c r="AQ12" i="9"/>
  <c r="AT12" i="10"/>
  <c r="AQ14" i="9"/>
  <c r="AT14" i="10"/>
  <c r="AS10" i="9"/>
  <c r="AV10" i="10"/>
  <c r="AQ16" i="9"/>
  <c r="AT16" i="10"/>
  <c r="AS17" i="9"/>
  <c r="AQ19" i="9"/>
  <c r="AS20" i="9"/>
  <c r="AV20" i="10"/>
  <c r="AT9" i="10"/>
  <c r="AU11" i="10"/>
  <c r="AT13" i="10"/>
  <c r="H22" i="9"/>
  <c r="M22" i="9"/>
  <c r="AS9" i="9"/>
  <c r="AV9" i="10"/>
  <c r="AQ11" i="9"/>
  <c r="AS12" i="9"/>
  <c r="AV12" i="10"/>
  <c r="AV13" i="10"/>
  <c r="AS14" i="9"/>
  <c r="AV14" i="10"/>
  <c r="AU17" i="10"/>
  <c r="AQ18" i="9"/>
  <c r="AT18" i="10"/>
  <c r="AS19" i="9"/>
  <c r="AQ21" i="9"/>
  <c r="AR11" i="9"/>
  <c r="AB22" i="9"/>
  <c r="AQ9" i="9"/>
  <c r="W22" i="9"/>
  <c r="AQ22" i="9" s="1"/>
  <c r="AP24" i="9"/>
  <c r="AS13" i="9"/>
  <c r="AG22" i="9"/>
  <c r="AR9" i="9"/>
  <c r="AQ10" i="9"/>
  <c r="AO22" i="8"/>
  <c r="AN22" i="8"/>
  <c r="AM22" i="8"/>
  <c r="AL22" i="8"/>
  <c r="AK22" i="8"/>
  <c r="AJ22" i="8"/>
  <c r="AI22" i="8"/>
  <c r="AH22" i="8"/>
  <c r="AF22" i="8"/>
  <c r="AE22" i="8"/>
  <c r="AD22" i="8"/>
  <c r="AC22" i="8"/>
  <c r="AA22" i="8"/>
  <c r="Y22" i="8"/>
  <c r="X22" i="8"/>
  <c r="U22" i="8"/>
  <c r="T22" i="8"/>
  <c r="S22" i="8"/>
  <c r="R22" i="8"/>
  <c r="Q22" i="8"/>
  <c r="P22" i="8"/>
  <c r="O22" i="8"/>
  <c r="N22" i="8"/>
  <c r="L22" i="8"/>
  <c r="K22" i="8"/>
  <c r="J22" i="8"/>
  <c r="I22" i="8"/>
  <c r="G22" i="8"/>
  <c r="F22" i="8"/>
  <c r="E22" i="8"/>
  <c r="D22" i="8"/>
  <c r="AG21" i="8"/>
  <c r="AV21" i="9" s="1"/>
  <c r="AB21" i="8"/>
  <c r="AU21" i="9" s="1"/>
  <c r="W21" i="8"/>
  <c r="AQ21" i="8" s="1"/>
  <c r="V21" i="8"/>
  <c r="M21" i="8"/>
  <c r="AS21" i="8" s="1"/>
  <c r="H21" i="8"/>
  <c r="AR21" i="8" s="1"/>
  <c r="C21" i="8"/>
  <c r="AG20" i="8"/>
  <c r="AV20" i="9" s="1"/>
  <c r="AB20" i="8"/>
  <c r="AU20" i="9" s="1"/>
  <c r="W20" i="8"/>
  <c r="V20" i="8"/>
  <c r="M20" i="8"/>
  <c r="H20" i="8"/>
  <c r="AR20" i="8" s="1"/>
  <c r="C20" i="8"/>
  <c r="AG19" i="8"/>
  <c r="AV19" i="9" s="1"/>
  <c r="AB19" i="8"/>
  <c r="AU19" i="9" s="1"/>
  <c r="W19" i="8"/>
  <c r="V19" i="8"/>
  <c r="M19" i="8"/>
  <c r="AS19" i="8" s="1"/>
  <c r="H19" i="8"/>
  <c r="AR19" i="8" s="1"/>
  <c r="C19" i="8"/>
  <c r="AG18" i="8"/>
  <c r="AB18" i="8"/>
  <c r="AU18" i="9" s="1"/>
  <c r="W18" i="8"/>
  <c r="V18" i="8"/>
  <c r="M18" i="8"/>
  <c r="H18" i="8"/>
  <c r="AR18" i="8" s="1"/>
  <c r="C18" i="8"/>
  <c r="AS17" i="8"/>
  <c r="AG17" i="8"/>
  <c r="AV17" i="9" s="1"/>
  <c r="AB17" i="8"/>
  <c r="AU17" i="9" s="1"/>
  <c r="W17" i="8"/>
  <c r="AT17" i="9" s="1"/>
  <c r="V17" i="8"/>
  <c r="M17" i="8"/>
  <c r="H17" i="8"/>
  <c r="AR17" i="8" s="1"/>
  <c r="C17" i="8"/>
  <c r="AG16" i="8"/>
  <c r="AB16" i="8"/>
  <c r="AU16" i="9" s="1"/>
  <c r="W16" i="8"/>
  <c r="AT16" i="9" s="1"/>
  <c r="V16" i="8"/>
  <c r="M16" i="8"/>
  <c r="H16" i="8"/>
  <c r="AR16" i="8" s="1"/>
  <c r="C16" i="8"/>
  <c r="AG15" i="8"/>
  <c r="AV15" i="9" s="1"/>
  <c r="AB15" i="8"/>
  <c r="AU15" i="9" s="1"/>
  <c r="W15" i="8"/>
  <c r="AT15" i="9" s="1"/>
  <c r="V15" i="8"/>
  <c r="M15" i="8"/>
  <c r="H15" i="8"/>
  <c r="AR15" i="8" s="1"/>
  <c r="C15" i="8"/>
  <c r="AG14" i="8"/>
  <c r="AB14" i="8"/>
  <c r="AU14" i="9" s="1"/>
  <c r="W14" i="8"/>
  <c r="AT14" i="9" s="1"/>
  <c r="V14" i="8"/>
  <c r="M14" i="8"/>
  <c r="H14" i="8"/>
  <c r="AR14" i="8" s="1"/>
  <c r="C14" i="8"/>
  <c r="AQ13" i="8"/>
  <c r="AG13" i="8"/>
  <c r="AV13" i="9" s="1"/>
  <c r="AB13" i="8"/>
  <c r="AU13" i="9" s="1"/>
  <c r="W13" i="8"/>
  <c r="AT13" i="9" s="1"/>
  <c r="V13" i="8"/>
  <c r="M13" i="8"/>
  <c r="H13" i="8"/>
  <c r="AR13" i="8" s="1"/>
  <c r="C13" i="8"/>
  <c r="AR12" i="8"/>
  <c r="AG12" i="8"/>
  <c r="AV12" i="9" s="1"/>
  <c r="AB12" i="8"/>
  <c r="AU12" i="9" s="1"/>
  <c r="W12" i="8"/>
  <c r="AT12" i="9" s="1"/>
  <c r="V12" i="8"/>
  <c r="M12" i="8"/>
  <c r="H12" i="8"/>
  <c r="C12" i="8"/>
  <c r="AG11" i="8"/>
  <c r="AV11" i="9" s="1"/>
  <c r="AB11" i="8"/>
  <c r="W11" i="8"/>
  <c r="V11" i="8"/>
  <c r="M11" i="8"/>
  <c r="H11" i="8"/>
  <c r="AR11" i="8" s="1"/>
  <c r="C11" i="8"/>
  <c r="AP22" i="8"/>
  <c r="AG10" i="8"/>
  <c r="AV10" i="9" s="1"/>
  <c r="AB10" i="8"/>
  <c r="AU10" i="9" s="1"/>
  <c r="Z22" i="8"/>
  <c r="V10" i="8"/>
  <c r="M10" i="8"/>
  <c r="H10" i="8"/>
  <c r="AR10" i="8" s="1"/>
  <c r="C10" i="8"/>
  <c r="AR9" i="8"/>
  <c r="AG9" i="8"/>
  <c r="AB9" i="8"/>
  <c r="W9" i="8"/>
  <c r="V9" i="8"/>
  <c r="M9" i="8"/>
  <c r="H9" i="8"/>
  <c r="C9" i="8"/>
  <c r="AS11" i="8" l="1"/>
  <c r="C22" i="8"/>
  <c r="AQ9" i="8"/>
  <c r="AR22" i="9"/>
  <c r="AU22" i="10"/>
  <c r="AS14" i="8"/>
  <c r="AQ19" i="8"/>
  <c r="AT11" i="9"/>
  <c r="H22" i="8"/>
  <c r="AR22" i="8" s="1"/>
  <c r="AB22" i="8"/>
  <c r="AQ12" i="8"/>
  <c r="AS13" i="8"/>
  <c r="AQ15" i="8"/>
  <c r="AS16" i="8"/>
  <c r="AQ20" i="8"/>
  <c r="AU13" i="8"/>
  <c r="AU11" i="9"/>
  <c r="AT20" i="9"/>
  <c r="AQ18" i="8"/>
  <c r="M22" i="8"/>
  <c r="AS9" i="8"/>
  <c r="AS10" i="8"/>
  <c r="AQ14" i="8"/>
  <c r="AS15" i="8"/>
  <c r="AQ17" i="8"/>
  <c r="AS18" i="8"/>
  <c r="AV18" i="9"/>
  <c r="AV14" i="8"/>
  <c r="AT19" i="9"/>
  <c r="AV22" i="10"/>
  <c r="AT22" i="10"/>
  <c r="AU9" i="9"/>
  <c r="AU22" i="9" s="1"/>
  <c r="AV16" i="9"/>
  <c r="V22" i="8"/>
  <c r="AP24" i="8" s="1"/>
  <c r="AQ11" i="8"/>
  <c r="AS12" i="8"/>
  <c r="AQ16" i="8"/>
  <c r="AS20" i="8"/>
  <c r="AV15" i="8"/>
  <c r="AV9" i="9"/>
  <c r="AV14" i="9"/>
  <c r="AT9" i="9"/>
  <c r="AT18" i="9"/>
  <c r="AS22" i="9"/>
  <c r="AG22" i="8"/>
  <c r="W10" i="8"/>
  <c r="AT10" i="9" s="1"/>
  <c r="AP10" i="7"/>
  <c r="AO22" i="7"/>
  <c r="AN22" i="7"/>
  <c r="AL22" i="7"/>
  <c r="AK22" i="7"/>
  <c r="AJ22" i="7"/>
  <c r="AI22" i="7"/>
  <c r="AH22" i="7"/>
  <c r="AF22" i="7"/>
  <c r="AE22" i="7"/>
  <c r="AD22" i="7"/>
  <c r="AC22" i="7"/>
  <c r="AA22" i="7"/>
  <c r="Y22" i="7"/>
  <c r="X22" i="7"/>
  <c r="U22" i="7"/>
  <c r="T22" i="7"/>
  <c r="S22" i="7"/>
  <c r="R22" i="7"/>
  <c r="Q22" i="7"/>
  <c r="P22" i="7"/>
  <c r="O22" i="7"/>
  <c r="N22" i="7"/>
  <c r="L22" i="7"/>
  <c r="K22" i="7"/>
  <c r="J22" i="7"/>
  <c r="I22" i="7"/>
  <c r="G22" i="7"/>
  <c r="F22" i="7"/>
  <c r="E22" i="7"/>
  <c r="D22" i="7"/>
  <c r="AG21" i="7"/>
  <c r="AV21" i="8" s="1"/>
  <c r="AB21" i="7"/>
  <c r="AU21" i="8" s="1"/>
  <c r="W21" i="7"/>
  <c r="AT21" i="8" s="1"/>
  <c r="V21" i="7"/>
  <c r="M21" i="7"/>
  <c r="H21" i="7"/>
  <c r="AR21" i="7" s="1"/>
  <c r="C21" i="7"/>
  <c r="AG20" i="7"/>
  <c r="AB20" i="7"/>
  <c r="AU20" i="8" s="1"/>
  <c r="W20" i="7"/>
  <c r="V20" i="7"/>
  <c r="M20" i="7"/>
  <c r="H20" i="7"/>
  <c r="AR20" i="7" s="1"/>
  <c r="C20" i="7"/>
  <c r="AG19" i="7"/>
  <c r="AB19" i="7"/>
  <c r="AU19" i="8" s="1"/>
  <c r="W19" i="7"/>
  <c r="AT19" i="8" s="1"/>
  <c r="V19" i="7"/>
  <c r="M19" i="7"/>
  <c r="H19" i="7"/>
  <c r="AR19" i="7" s="1"/>
  <c r="C19" i="7"/>
  <c r="AG18" i="7"/>
  <c r="AB18" i="7"/>
  <c r="AU18" i="8" s="1"/>
  <c r="W18" i="7"/>
  <c r="V18" i="7"/>
  <c r="M18" i="7"/>
  <c r="H18" i="7"/>
  <c r="AR18" i="7" s="1"/>
  <c r="C18" i="7"/>
  <c r="AG17" i="7"/>
  <c r="AB17" i="7"/>
  <c r="W17" i="7"/>
  <c r="V17" i="7"/>
  <c r="M17" i="7"/>
  <c r="H17" i="7"/>
  <c r="AR17" i="7" s="1"/>
  <c r="C17" i="7"/>
  <c r="AG16" i="7"/>
  <c r="AB16" i="7"/>
  <c r="AU16" i="8" s="1"/>
  <c r="W16" i="7"/>
  <c r="V16" i="7"/>
  <c r="M16" i="7"/>
  <c r="H16" i="7"/>
  <c r="AR16" i="7" s="1"/>
  <c r="C16" i="7"/>
  <c r="AG15" i="7"/>
  <c r="AB15" i="7"/>
  <c r="AU15" i="8" s="1"/>
  <c r="W15" i="7"/>
  <c r="AT15" i="8" s="1"/>
  <c r="V15" i="7"/>
  <c r="M15" i="7"/>
  <c r="H15" i="7"/>
  <c r="AR15" i="7" s="1"/>
  <c r="C15" i="7"/>
  <c r="AG14" i="7"/>
  <c r="AB14" i="7"/>
  <c r="AU14" i="8" s="1"/>
  <c r="W14" i="7"/>
  <c r="V14" i="7"/>
  <c r="M14" i="7"/>
  <c r="H14" i="7"/>
  <c r="AR14" i="7" s="1"/>
  <c r="C14" i="7"/>
  <c r="AG13" i="7"/>
  <c r="AB13" i="7"/>
  <c r="W13" i="7"/>
  <c r="V13" i="7"/>
  <c r="M13" i="7"/>
  <c r="H13" i="7"/>
  <c r="AR13" i="7" s="1"/>
  <c r="C13" i="7"/>
  <c r="AG12" i="7"/>
  <c r="AB12" i="7"/>
  <c r="AU12" i="8" s="1"/>
  <c r="W12" i="7"/>
  <c r="V12" i="7"/>
  <c r="M12" i="7"/>
  <c r="H12" i="7"/>
  <c r="AR12" i="7" s="1"/>
  <c r="C12" i="7"/>
  <c r="AG11" i="7"/>
  <c r="AB11" i="7"/>
  <c r="AU11" i="8" s="1"/>
  <c r="W11" i="7"/>
  <c r="V11" i="7"/>
  <c r="M11" i="7"/>
  <c r="H11" i="7"/>
  <c r="AR11" i="7" s="1"/>
  <c r="C11" i="7"/>
  <c r="AM10" i="7"/>
  <c r="AM22" i="7" s="1"/>
  <c r="AG10" i="7"/>
  <c r="AB10" i="7"/>
  <c r="AU10" i="8" s="1"/>
  <c r="Z10" i="7"/>
  <c r="Z22" i="7" s="1"/>
  <c r="V10" i="7"/>
  <c r="M10" i="7"/>
  <c r="H10" i="7"/>
  <c r="AR10" i="7" s="1"/>
  <c r="C10" i="7"/>
  <c r="AG9" i="7"/>
  <c r="AV9" i="8" s="1"/>
  <c r="AB9" i="7"/>
  <c r="AU9" i="8" s="1"/>
  <c r="W9" i="7"/>
  <c r="AT9" i="8" s="1"/>
  <c r="V9" i="7"/>
  <c r="M9" i="7"/>
  <c r="H9" i="7"/>
  <c r="C9" i="7"/>
  <c r="C22" i="7" l="1"/>
  <c r="AQ14" i="7"/>
  <c r="AV22" i="9"/>
  <c r="AS12" i="7"/>
  <c r="AS16" i="7"/>
  <c r="AV16" i="8"/>
  <c r="AV20" i="8"/>
  <c r="H22" i="7"/>
  <c r="AR22" i="7" s="1"/>
  <c r="AS11" i="7"/>
  <c r="AQ13" i="7"/>
  <c r="AS15" i="7"/>
  <c r="AQ17" i="7"/>
  <c r="AS19" i="7"/>
  <c r="AV19" i="8"/>
  <c r="AV10" i="8"/>
  <c r="AT17" i="8"/>
  <c r="AU17" i="8"/>
  <c r="AS20" i="7"/>
  <c r="AB22" i="7"/>
  <c r="M22" i="7"/>
  <c r="AQ12" i="7"/>
  <c r="AS14" i="7"/>
  <c r="AQ16" i="7"/>
  <c r="AS18" i="7"/>
  <c r="AQ20" i="7"/>
  <c r="AT12" i="8"/>
  <c r="AT14" i="8"/>
  <c r="AV12" i="8"/>
  <c r="AV18" i="8"/>
  <c r="AQ18" i="7"/>
  <c r="AS10" i="7"/>
  <c r="AG22" i="7"/>
  <c r="AS22" i="7" s="1"/>
  <c r="V22" i="7"/>
  <c r="AQ11" i="7"/>
  <c r="AS13" i="7"/>
  <c r="AV13" i="8"/>
  <c r="AQ15" i="7"/>
  <c r="AS17" i="7"/>
  <c r="AQ19" i="7"/>
  <c r="AT18" i="8"/>
  <c r="AT22" i="9"/>
  <c r="AT20" i="8"/>
  <c r="AT13" i="8"/>
  <c r="AV11" i="8"/>
  <c r="AV17" i="8"/>
  <c r="AU22" i="8"/>
  <c r="AT16" i="8"/>
  <c r="AT11" i="8"/>
  <c r="W22" i="8"/>
  <c r="AS22" i="8"/>
  <c r="AQ22" i="8"/>
  <c r="AQ10" i="8"/>
  <c r="AR9" i="7"/>
  <c r="AP22" i="7"/>
  <c r="AQ9" i="7"/>
  <c r="AS9" i="7"/>
  <c r="W10" i="7"/>
  <c r="AQ21" i="7"/>
  <c r="AS21" i="7"/>
  <c r="AV22" i="8" l="1"/>
  <c r="AT10" i="8"/>
  <c r="AT22" i="8"/>
  <c r="AQ10" i="7"/>
  <c r="W22" i="7"/>
  <c r="AM10" i="6"/>
  <c r="Z10" i="6"/>
  <c r="AQ22" i="7" l="1"/>
  <c r="AO22" i="6"/>
  <c r="AN22" i="6"/>
  <c r="AM22" i="6"/>
  <c r="AL22" i="6"/>
  <c r="AK22" i="6"/>
  <c r="AJ22" i="6"/>
  <c r="AI22" i="6"/>
  <c r="AH22" i="6"/>
  <c r="AF22" i="6"/>
  <c r="AE22" i="6"/>
  <c r="AD22" i="6"/>
  <c r="AC22" i="6"/>
  <c r="AA22" i="6"/>
  <c r="Z22" i="6"/>
  <c r="Y22" i="6"/>
  <c r="X22" i="6"/>
  <c r="U22" i="6"/>
  <c r="T22" i="6"/>
  <c r="S22" i="6"/>
  <c r="R22" i="6"/>
  <c r="Q22" i="6"/>
  <c r="P22" i="6"/>
  <c r="O22" i="6"/>
  <c r="N22" i="6"/>
  <c r="L22" i="6"/>
  <c r="K22" i="6"/>
  <c r="J22" i="6"/>
  <c r="I22" i="6"/>
  <c r="G22" i="6"/>
  <c r="F22" i="6"/>
  <c r="E22" i="6"/>
  <c r="D22" i="6"/>
  <c r="AP21" i="6"/>
  <c r="AG21" i="6"/>
  <c r="AV21" i="7" s="1"/>
  <c r="AB21" i="6"/>
  <c r="AU21" i="7" s="1"/>
  <c r="W21" i="6"/>
  <c r="AT21" i="7" s="1"/>
  <c r="V21" i="6"/>
  <c r="M21" i="6"/>
  <c r="H21" i="6"/>
  <c r="AR21" i="6" s="1"/>
  <c r="C21" i="6"/>
  <c r="AP20" i="6"/>
  <c r="AG20" i="6"/>
  <c r="AV20" i="6" s="1"/>
  <c r="AB20" i="6"/>
  <c r="AU20" i="7" s="1"/>
  <c r="W20" i="6"/>
  <c r="V20" i="6"/>
  <c r="M20" i="6"/>
  <c r="H20" i="6"/>
  <c r="AR20" i="6" s="1"/>
  <c r="C20" i="6"/>
  <c r="AP19" i="6"/>
  <c r="AG19" i="6"/>
  <c r="AB19" i="6"/>
  <c r="AU19" i="7" s="1"/>
  <c r="W19" i="6"/>
  <c r="V19" i="6"/>
  <c r="M19" i="6"/>
  <c r="H19" i="6"/>
  <c r="AR19" i="6" s="1"/>
  <c r="C19" i="6"/>
  <c r="AP18" i="6"/>
  <c r="AG18" i="6"/>
  <c r="AB18" i="6"/>
  <c r="AU18" i="7" s="1"/>
  <c r="W18" i="6"/>
  <c r="V18" i="6"/>
  <c r="M18" i="6"/>
  <c r="H18" i="6"/>
  <c r="AR18" i="6" s="1"/>
  <c r="C18" i="6"/>
  <c r="AP17" i="6"/>
  <c r="AG17" i="6"/>
  <c r="AB17" i="6"/>
  <c r="AU17" i="7" s="1"/>
  <c r="W17" i="6"/>
  <c r="V17" i="6"/>
  <c r="M17" i="6"/>
  <c r="H17" i="6"/>
  <c r="AR17" i="6" s="1"/>
  <c r="C17" i="6"/>
  <c r="AP16" i="6"/>
  <c r="AG16" i="6"/>
  <c r="AV16" i="6" s="1"/>
  <c r="AB16" i="6"/>
  <c r="AU16" i="7" s="1"/>
  <c r="W16" i="6"/>
  <c r="V16" i="6"/>
  <c r="M16" i="6"/>
  <c r="H16" i="6"/>
  <c r="AR16" i="6" s="1"/>
  <c r="C16" i="6"/>
  <c r="AP15" i="6"/>
  <c r="AG15" i="6"/>
  <c r="AB15" i="6"/>
  <c r="AU15" i="7" s="1"/>
  <c r="W15" i="6"/>
  <c r="V15" i="6"/>
  <c r="M15" i="6"/>
  <c r="H15" i="6"/>
  <c r="AR15" i="6" s="1"/>
  <c r="C15" i="6"/>
  <c r="AP14" i="6"/>
  <c r="AG14" i="6"/>
  <c r="AB14" i="6"/>
  <c r="AU14" i="7" s="1"/>
  <c r="W14" i="6"/>
  <c r="V14" i="6"/>
  <c r="M14" i="6"/>
  <c r="H14" i="6"/>
  <c r="AR14" i="6" s="1"/>
  <c r="C14" i="6"/>
  <c r="AP13" i="6"/>
  <c r="AG13" i="6"/>
  <c r="AB13" i="6"/>
  <c r="AU13" i="7" s="1"/>
  <c r="W13" i="6"/>
  <c r="V13" i="6"/>
  <c r="M13" i="6"/>
  <c r="H13" i="6"/>
  <c r="AR13" i="6" s="1"/>
  <c r="C13" i="6"/>
  <c r="AP12" i="6"/>
  <c r="AG12" i="6"/>
  <c r="AB12" i="6"/>
  <c r="AU12" i="7" s="1"/>
  <c r="W12" i="6"/>
  <c r="V12" i="6"/>
  <c r="M12" i="6"/>
  <c r="H12" i="6"/>
  <c r="AR12" i="6" s="1"/>
  <c r="C12" i="6"/>
  <c r="AP11" i="6"/>
  <c r="AG11" i="6"/>
  <c r="AB11" i="6"/>
  <c r="AU11" i="7" s="1"/>
  <c r="W11" i="6"/>
  <c r="V11" i="6"/>
  <c r="M11" i="6"/>
  <c r="H11" i="6"/>
  <c r="AR11" i="6" s="1"/>
  <c r="C11" i="6"/>
  <c r="AP10" i="6"/>
  <c r="AG10" i="6"/>
  <c r="AB10" i="6"/>
  <c r="AU10" i="7" s="1"/>
  <c r="W10" i="6"/>
  <c r="V10" i="6"/>
  <c r="M10" i="6"/>
  <c r="H10" i="6"/>
  <c r="AR10" i="6" s="1"/>
  <c r="C10" i="6"/>
  <c r="AP9" i="6"/>
  <c r="AP22" i="6" s="1"/>
  <c r="AG9" i="6"/>
  <c r="AB9" i="6"/>
  <c r="W9" i="6"/>
  <c r="AT9" i="7" s="1"/>
  <c r="V9" i="6"/>
  <c r="V22" i="6" s="1"/>
  <c r="M9" i="6"/>
  <c r="M22" i="6" s="1"/>
  <c r="H9" i="6"/>
  <c r="H22" i="6" s="1"/>
  <c r="C9" i="6"/>
  <c r="C22" i="6" s="1"/>
  <c r="AP10" i="5"/>
  <c r="AP11" i="5"/>
  <c r="AP12" i="5"/>
  <c r="AP13" i="5"/>
  <c r="AP14" i="5"/>
  <c r="AP15" i="5"/>
  <c r="AP16" i="5"/>
  <c r="AP17" i="5"/>
  <c r="AP18" i="5"/>
  <c r="AP19" i="5"/>
  <c r="AP20" i="5"/>
  <c r="AP21" i="5"/>
  <c r="AP9" i="5"/>
  <c r="AN22" i="5"/>
  <c r="AM22" i="5"/>
  <c r="AL22" i="5"/>
  <c r="AK22" i="5"/>
  <c r="AJ22" i="5"/>
  <c r="AI22" i="5"/>
  <c r="AH22" i="5"/>
  <c r="AF22" i="5"/>
  <c r="AE22" i="5"/>
  <c r="AD22" i="5"/>
  <c r="AC22" i="5"/>
  <c r="AA22" i="5"/>
  <c r="Z22" i="5"/>
  <c r="Y22" i="5"/>
  <c r="X22" i="5"/>
  <c r="U22" i="5"/>
  <c r="T22" i="5"/>
  <c r="S22" i="5"/>
  <c r="R22" i="5"/>
  <c r="Q22" i="5"/>
  <c r="P22" i="5"/>
  <c r="O22" i="5"/>
  <c r="N22" i="5"/>
  <c r="L22" i="5"/>
  <c r="K22" i="5"/>
  <c r="J22" i="5"/>
  <c r="I22" i="5"/>
  <c r="G22" i="5"/>
  <c r="F22" i="5"/>
  <c r="E22" i="5"/>
  <c r="D22" i="5"/>
  <c r="AG21" i="5"/>
  <c r="AV21" i="5" s="1"/>
  <c r="AB21" i="5"/>
  <c r="AU21" i="5" s="1"/>
  <c r="W21" i="5"/>
  <c r="AT21" i="5" s="1"/>
  <c r="V21" i="5"/>
  <c r="M21" i="5"/>
  <c r="AS21" i="5" s="1"/>
  <c r="H21" i="5"/>
  <c r="AR21" i="5" s="1"/>
  <c r="C21" i="5"/>
  <c r="AG20" i="5"/>
  <c r="AB20" i="5"/>
  <c r="AU20" i="5" s="1"/>
  <c r="W20" i="5"/>
  <c r="V20" i="5"/>
  <c r="M20" i="5"/>
  <c r="H20" i="5"/>
  <c r="AR20" i="5" s="1"/>
  <c r="C20" i="5"/>
  <c r="AG19" i="5"/>
  <c r="AV19" i="5" s="1"/>
  <c r="AB19" i="5"/>
  <c r="AU19" i="5" s="1"/>
  <c r="W19" i="5"/>
  <c r="AT19" i="5" s="1"/>
  <c r="V19" i="5"/>
  <c r="M19" i="5"/>
  <c r="H19" i="5"/>
  <c r="AR19" i="5" s="1"/>
  <c r="C19" i="5"/>
  <c r="AG18" i="5"/>
  <c r="AB18" i="5"/>
  <c r="AU18" i="5" s="1"/>
  <c r="W18" i="5"/>
  <c r="V18" i="5"/>
  <c r="M18" i="5"/>
  <c r="H18" i="5"/>
  <c r="AR18" i="5" s="1"/>
  <c r="C18" i="5"/>
  <c r="AG17" i="5"/>
  <c r="AV17" i="5" s="1"/>
  <c r="AB17" i="5"/>
  <c r="AU17" i="5" s="1"/>
  <c r="W17" i="5"/>
  <c r="AT17" i="5" s="1"/>
  <c r="V17" i="5"/>
  <c r="M17" i="5"/>
  <c r="H17" i="5"/>
  <c r="AR17" i="5" s="1"/>
  <c r="C17" i="5"/>
  <c r="AG16" i="5"/>
  <c r="AB16" i="5"/>
  <c r="AU16" i="5" s="1"/>
  <c r="W16" i="5"/>
  <c r="V16" i="5"/>
  <c r="M16" i="5"/>
  <c r="H16" i="5"/>
  <c r="AR16" i="5" s="1"/>
  <c r="C16" i="5"/>
  <c r="AG15" i="5"/>
  <c r="AV15" i="5" s="1"/>
  <c r="AB15" i="5"/>
  <c r="AU15" i="5" s="1"/>
  <c r="W15" i="5"/>
  <c r="AT15" i="5" s="1"/>
  <c r="V15" i="5"/>
  <c r="M15" i="5"/>
  <c r="H15" i="5"/>
  <c r="AR15" i="5" s="1"/>
  <c r="C15" i="5"/>
  <c r="AG14" i="5"/>
  <c r="AB14" i="5"/>
  <c r="AU14" i="5" s="1"/>
  <c r="W14" i="5"/>
  <c r="V14" i="5"/>
  <c r="M14" i="5"/>
  <c r="H14" i="5"/>
  <c r="AR14" i="5" s="1"/>
  <c r="C14" i="5"/>
  <c r="AG13" i="5"/>
  <c r="AV13" i="5" s="1"/>
  <c r="AB13" i="5"/>
  <c r="AU13" i="5" s="1"/>
  <c r="W13" i="5"/>
  <c r="AT13" i="5" s="1"/>
  <c r="V13" i="5"/>
  <c r="M13" i="5"/>
  <c r="H13" i="5"/>
  <c r="AR13" i="5" s="1"/>
  <c r="C13" i="5"/>
  <c r="AG12" i="5"/>
  <c r="AB12" i="5"/>
  <c r="AU12" i="5" s="1"/>
  <c r="W12" i="5"/>
  <c r="V12" i="5"/>
  <c r="M12" i="5"/>
  <c r="H12" i="5"/>
  <c r="AR12" i="5" s="1"/>
  <c r="C12" i="5"/>
  <c r="AG11" i="5"/>
  <c r="AV11" i="5" s="1"/>
  <c r="AB11" i="5"/>
  <c r="AU11" i="5" s="1"/>
  <c r="W11" i="5"/>
  <c r="AT11" i="5" s="1"/>
  <c r="V11" i="5"/>
  <c r="M11" i="5"/>
  <c r="H11" i="5"/>
  <c r="AR11" i="5" s="1"/>
  <c r="C11" i="5"/>
  <c r="AG10" i="5"/>
  <c r="AB10" i="5"/>
  <c r="AU10" i="5" s="1"/>
  <c r="W10" i="5"/>
  <c r="V10" i="5"/>
  <c r="M10" i="5"/>
  <c r="H10" i="5"/>
  <c r="AR10" i="5" s="1"/>
  <c r="C10" i="5"/>
  <c r="AB9" i="5"/>
  <c r="W9" i="5"/>
  <c r="AT9" i="5" s="1"/>
  <c r="V9" i="5"/>
  <c r="M9" i="5"/>
  <c r="H9" i="5"/>
  <c r="C9" i="5"/>
  <c r="AV12" i="6" l="1"/>
  <c r="C22" i="5"/>
  <c r="AS15" i="5"/>
  <c r="AQ17" i="5"/>
  <c r="AV21" i="6"/>
  <c r="AQ16" i="5"/>
  <c r="AS17" i="5"/>
  <c r="AQ19" i="5"/>
  <c r="AS18" i="5"/>
  <c r="AQ10" i="6"/>
  <c r="AT10" i="7"/>
  <c r="AQ11" i="6"/>
  <c r="AT11" i="7"/>
  <c r="AQ12" i="6"/>
  <c r="AT12" i="7"/>
  <c r="AQ13" i="6"/>
  <c r="AT13" i="7"/>
  <c r="AQ14" i="6"/>
  <c r="AT14" i="7"/>
  <c r="AQ15" i="6"/>
  <c r="AT15" i="7"/>
  <c r="AQ16" i="6"/>
  <c r="AT16" i="7"/>
  <c r="AQ17" i="6"/>
  <c r="AT17" i="7"/>
  <c r="AQ18" i="6"/>
  <c r="AT18" i="7"/>
  <c r="AQ19" i="6"/>
  <c r="AT19" i="7"/>
  <c r="AQ20" i="6"/>
  <c r="AT20" i="7"/>
  <c r="AT9" i="6"/>
  <c r="AT18" i="6"/>
  <c r="AT13" i="6"/>
  <c r="AU20" i="6"/>
  <c r="AU16" i="6"/>
  <c r="AU12" i="6"/>
  <c r="AV17" i="6"/>
  <c r="AV13" i="6"/>
  <c r="AR22" i="6"/>
  <c r="AB22" i="6"/>
  <c r="AU9" i="7"/>
  <c r="AU22" i="7" s="1"/>
  <c r="AT21" i="6"/>
  <c r="AT17" i="6"/>
  <c r="AT11" i="6"/>
  <c r="AU19" i="6"/>
  <c r="AU15" i="6"/>
  <c r="AU11" i="6"/>
  <c r="AS12" i="5"/>
  <c r="M22" i="5"/>
  <c r="AQ9" i="5"/>
  <c r="AQ11" i="5"/>
  <c r="AQ13" i="5"/>
  <c r="AS14" i="5"/>
  <c r="AQ18" i="5"/>
  <c r="AS19" i="5"/>
  <c r="AQ21" i="5"/>
  <c r="AG22" i="6"/>
  <c r="AV9" i="7"/>
  <c r="AS10" i="6"/>
  <c r="AV10" i="7"/>
  <c r="AS11" i="6"/>
  <c r="AV11" i="7"/>
  <c r="AS12" i="6"/>
  <c r="AV12" i="7"/>
  <c r="AS13" i="6"/>
  <c r="AV13" i="7"/>
  <c r="AS14" i="6"/>
  <c r="AV14" i="7"/>
  <c r="AS15" i="6"/>
  <c r="AV15" i="7"/>
  <c r="AS16" i="6"/>
  <c r="AV16" i="7"/>
  <c r="AS17" i="6"/>
  <c r="AV17" i="7"/>
  <c r="AS18" i="6"/>
  <c r="AV18" i="7"/>
  <c r="AS19" i="6"/>
  <c r="AV19" i="7"/>
  <c r="AS20" i="6"/>
  <c r="AV20" i="7"/>
  <c r="AT20" i="6"/>
  <c r="AT15" i="6"/>
  <c r="AU9" i="6"/>
  <c r="AU18" i="6"/>
  <c r="AU14" i="6"/>
  <c r="AU10" i="6"/>
  <c r="AV19" i="6"/>
  <c r="AV15" i="6"/>
  <c r="AQ14" i="5"/>
  <c r="H22" i="5"/>
  <c r="AB22" i="5"/>
  <c r="AS10" i="5"/>
  <c r="AS20" i="5"/>
  <c r="V22" i="5"/>
  <c r="AQ10" i="5"/>
  <c r="AQ12" i="5"/>
  <c r="AS13" i="5"/>
  <c r="AQ15" i="5"/>
  <c r="AS16" i="5"/>
  <c r="AQ20" i="5"/>
  <c r="AT19" i="6"/>
  <c r="AT14" i="6"/>
  <c r="AU21" i="6"/>
  <c r="AU17" i="6"/>
  <c r="AU13" i="6"/>
  <c r="AV18" i="6"/>
  <c r="AV14" i="6"/>
  <c r="AT16" i="6"/>
  <c r="AT12" i="6"/>
  <c r="AP22" i="5"/>
  <c r="AV11" i="6"/>
  <c r="AV10" i="6"/>
  <c r="W22" i="6"/>
  <c r="AT10" i="6"/>
  <c r="AS22" i="6"/>
  <c r="AQ9" i="6"/>
  <c r="AS9" i="6"/>
  <c r="AQ21" i="6"/>
  <c r="AS21" i="6"/>
  <c r="AR9" i="6"/>
  <c r="AS11" i="5"/>
  <c r="AT20" i="5"/>
  <c r="AV20" i="5"/>
  <c r="AQ22" i="5"/>
  <c r="AU9" i="5"/>
  <c r="AU22" i="5" s="1"/>
  <c r="AT10" i="5"/>
  <c r="AV10" i="5"/>
  <c r="AT12" i="5"/>
  <c r="AV12" i="5"/>
  <c r="AT14" i="5"/>
  <c r="AV14" i="5"/>
  <c r="AT16" i="5"/>
  <c r="AV16" i="5"/>
  <c r="AT18" i="5"/>
  <c r="AV18" i="5"/>
  <c r="AR9" i="5"/>
  <c r="AU22" i="6" l="1"/>
  <c r="AT22" i="6"/>
  <c r="AT22" i="7"/>
  <c r="AR22" i="5"/>
  <c r="AQ22" i="6"/>
  <c r="AV22" i="7"/>
  <c r="AT22" i="5"/>
  <c r="AO22" i="5" l="1"/>
  <c r="AG9" i="5"/>
  <c r="AV9" i="5"/>
  <c r="AV22" i="5" s="1"/>
  <c r="AG22" i="5" l="1"/>
  <c r="AV9" i="6"/>
  <c r="AS9" i="5"/>
  <c r="AS22" i="5" l="1"/>
  <c r="AV22" i="6"/>
</calcChain>
</file>

<file path=xl/comments1.xml><?xml version="1.0" encoding="utf-8"?>
<comments xmlns="http://schemas.openxmlformats.org/spreadsheetml/2006/main">
  <authors>
    <author>Admin</author>
  </authors>
  <commentList>
    <comment ref="AD11" authorId="0">
      <text>
        <r>
          <rPr>
            <b/>
            <sz val="9"/>
            <color indexed="81"/>
            <rFont val="Tahoma"/>
            <family val="2"/>
          </rPr>
          <t>tuần sau kiểm tra số liệu TP</t>
        </r>
      </text>
    </comment>
  </commentList>
</comments>
</file>

<file path=xl/comments2.xml><?xml version="1.0" encoding="utf-8"?>
<comments xmlns="http://schemas.openxmlformats.org/spreadsheetml/2006/main">
  <authors>
    <author>Admin</author>
  </authors>
  <commentList>
    <comment ref="AD11" authorId="0">
      <text>
        <r>
          <rPr>
            <b/>
            <sz val="9"/>
            <color indexed="81"/>
            <rFont val="Tahoma"/>
            <family val="2"/>
          </rPr>
          <t>tuần sau kiểm tra số liệu TP</t>
        </r>
      </text>
    </comment>
  </commentList>
</comments>
</file>

<file path=xl/sharedStrings.xml><?xml version="1.0" encoding="utf-8"?>
<sst xmlns="http://schemas.openxmlformats.org/spreadsheetml/2006/main" count="4134" uniqueCount="288">
  <si>
    <t>UỶ BAN NHÂN DÂN TỈNH HÀ TĨNH</t>
  </si>
  <si>
    <t>SỞ GIAO THÔNG VẬN TẢI</t>
  </si>
  <si>
    <t>TT</t>
  </si>
  <si>
    <t>Huyện, thị xã,
 thành phố</t>
  </si>
  <si>
    <t>Khối lượng theo kế hoạch UBND tỉnh</t>
  </si>
  <si>
    <t>Kết quả thực hiện lũy kế đến thời điểm báo cáo</t>
  </si>
  <si>
    <t>Mức độ hoàn thành kế hoạch đầu năm</t>
  </si>
  <si>
    <t>Tăng so với tuần trước</t>
  </si>
  <si>
    <t>Đường giao thông
(km)</t>
  </si>
  <si>
    <t>Trong đó</t>
  </si>
  <si>
    <t>Nâng cấp phục hồi mặt đường BTXM (km)</t>
  </si>
  <si>
    <t>Rãnh thoát nước (km)</t>
  </si>
  <si>
    <t>Rãnh trên đường trục xã</t>
  </si>
  <si>
    <t>Rãnh trên đường trục thôn</t>
  </si>
  <si>
    <t>Tổng khối lượng xi măng 
(tấn)</t>
  </si>
  <si>
    <t>Đường giao thông (km)</t>
  </si>
  <si>
    <t>Đường giao thông (%)</t>
  </si>
  <si>
    <t>Nâng cấp phục hồi mặt đường BTXM (%)</t>
  </si>
  <si>
    <t>Rãnh thoát nước (%)</t>
  </si>
  <si>
    <t>Đường trục xã  và đường phố (km)</t>
  </si>
  <si>
    <t>Đường trục thôn, xóm và đường ngõ phố
(km)</t>
  </si>
  <si>
    <t>Đường ngõ, xóm và đường ngách hẻm
(km)</t>
  </si>
  <si>
    <t>Đường trục chính nội đồng
(km)</t>
  </si>
  <si>
    <t>Rãnh BTXM có nắp đậy</t>
  </si>
  <si>
    <t>Rãnh BTXM không có nắp đậy</t>
  </si>
  <si>
    <t>Rãnh Gạch xây có nắp đậy</t>
  </si>
  <si>
    <t>Rãnh Gạch xây không có nắp đậy</t>
  </si>
  <si>
    <t>Huyện Kỳ Anh</t>
  </si>
  <si>
    <t>Huyện Cẩm Xuyên</t>
  </si>
  <si>
    <t>Thành phố Hà Tĩnh</t>
  </si>
  <si>
    <t>Huyện Thạch Hà</t>
  </si>
  <si>
    <t>Huyện Can Lộc</t>
  </si>
  <si>
    <t>Huyện Nghi Xuân</t>
  </si>
  <si>
    <t>Huyện Đức Thọ</t>
  </si>
  <si>
    <t>Huyện Hương Sơn</t>
  </si>
  <si>
    <t>Huyện Lộc Hà</t>
  </si>
  <si>
    <t>Thị xã Kỳ Anh</t>
  </si>
  <si>
    <t>Thị xã Hồng Lĩnh</t>
  </si>
  <si>
    <t>Huyện Hương Khê</t>
  </si>
  <si>
    <t>Huyện Vũ Quang</t>
  </si>
  <si>
    <t>Tổng cộng</t>
  </si>
  <si>
    <t>PHỤ LỤC 1: BÁO CÁO  KẾT QUẢ THỰC HIỆN KẾ HOẠCH LÀM ĐƯỜNG GTNT, RÃNH THOÁT NƯỚC, PHỤC HỒI NÂNG CẤP MẶT ĐƯỜNG BTXM ĐẾN NGÀY 05/3/2020</t>
  </si>
  <si>
    <t>Tổng khối lượng xi măng sử dụng
(tấn)</t>
  </si>
  <si>
    <t>PHỤ LỤC 1: BÁO CÁO  KẾT QUẢ THỰC HIỆN KẾ HOẠCH LÀM ĐƯỜNG GTNT, RÃNH THOÁT NƯỚC, PHỤC HỒI NÂNG CẤP MẶT ĐƯỜNG BTXM ĐẾN NGÀY 13/3/2020</t>
  </si>
  <si>
    <t>Ghi chú:</t>
  </si>
  <si>
    <t>Tổng khối lượng xi măng đã nhận
(tấn)</t>
  </si>
  <si>
    <t>Xi măng Ứng trước 13/3</t>
  </si>
  <si>
    <t>PHỤ LỤC 1: BÁO CÁO  KẾT QUẢ THỰC HIỆN KẾ HOẠCH LÀM ĐƯỜNG GTNT, RÃNH THOÁT NƯỚC, PHỤC HỒI NÂNG CẤP MẶT ĐƯỜNG BTXM ĐẾN NGÀY 19/3/2020</t>
  </si>
  <si>
    <t>PHỤ LỤC 1: BÁO CÁO  KẾT QUẢ THỰC HIỆN KẾ HOẠCH LÀM ĐƯỜNG GTNT, RÃNH THOÁT NƯỚC, PHỤC HỒI NÂNG CẤP MẶT ĐƯỜNG BTXM ĐẾN NGÀY 26/3/2020</t>
  </si>
  <si>
    <t>PHỤ LỤC 1: BÁO CÁO  KẾT QUẢ THỰC HIỆN KẾ HOẠCH LÀM ĐƯỜNG GTNT, RÃNH THOÁT NƯỚC, PHỤC HỒI NÂNG CẤP MẶT ĐƯỜNG BTXM ĐẾN NGÀY 02/4/2020</t>
  </si>
  <si>
    <t>Ghi chú: Nghi Xuân giảm 1,65km do đây là phần khối lượng làm theo cơ chế hỗ trợ 100% xi măng của xã (tuần trước huyện báo cáo nhầm).</t>
  </si>
  <si>
    <t>PHỤ LỤC 1: BÁO CÁO  KẾT QUẢ THỰC HIỆN KẾ HOẠCH LÀM ĐƯỜNG GTNT, RÃNH THOÁT NƯỚC, PHỤC HỒI NÂNG CẤP MẶT ĐƯỜNG BTXM ĐẾN NGÀY 09/4/2020</t>
  </si>
  <si>
    <t>PHỤ LỤC 1: BÁO CÁO  KẾT QUẢ THỰC HIỆN KẾ HOẠCH LÀM ĐƯỜNG GTNT, RÃNH THOÁT NƯỚC, PHỤC HỒI NÂNG CẤP MẶT ĐƯỜNG BTXM ĐẾN NGÀY 16/4/2020</t>
  </si>
  <si>
    <t>PHỤ LỤC 1: BÁO CÁO  KẾT QUẢ THỰC HIỆN KẾ HOẠCH LÀM ĐƯỜNG GTNT, RÃNH THOÁT NƯỚC, PHỤC HỒI NÂNG CẤP MẶT ĐƯỜNG BTXM ĐẾN NGÀY 23/4/2020</t>
  </si>
  <si>
    <t>Định mức cho 1 km đường (tấn/km)</t>
  </si>
  <si>
    <t>Loại đường</t>
  </si>
  <si>
    <t>ĐMXM theo 3212</t>
  </si>
  <si>
    <t>ĐMXM theo TT10.2019</t>
  </si>
  <si>
    <t>Chênh</t>
  </si>
  <si>
    <t>Trục xã</t>
  </si>
  <si>
    <t>Trục thôn</t>
  </si>
  <si>
    <t>Ngõ xóm</t>
  </si>
  <si>
    <t>Định mức xi măng tính cho 1km rãnh (tấn/km)</t>
  </si>
  <si>
    <t>Loại rãnh</t>
  </si>
  <si>
    <t>Rãnh trục xã</t>
  </si>
  <si>
    <t>Rãnh BTXM có nắp</t>
  </si>
  <si>
    <t>Rãnh BTXM không nắp</t>
  </si>
  <si>
    <t>Rãnh gạch xây có nắp</t>
  </si>
  <si>
    <t>Rãnh gạch xây không nắp</t>
  </si>
  <si>
    <t>Rãnh trục thôn</t>
  </si>
  <si>
    <t>PHỤ LỤC 1: BÁO CÁO  KẾT QUẢ THỰC HIỆN KẾ HOẠCH LÀM ĐƯỜNG GTNT, RÃNH THOÁT NƯỚC, PHỤC HỒI NÂNG CẤP MẶT ĐƯỜNG BTXM ĐẾN NGÀY 29/4/2020</t>
  </si>
  <si>
    <t>Ghi chú: Cẩm Xuyên, Hương Sơn, Lộc Hà, TX Hồng Lĩnh, Vũ Quang chưa báo cáo.</t>
  </si>
  <si>
    <t>PHỤ LỤC 1: BÁO CÁO  KẾT QUẢ THỰC HIỆN KẾ HOẠCH LÀM ĐƯỜNG GTNT, RÃNH THOÁT NƯỚC, PHỤC HỒI NÂNG CẤP MẶT ĐƯỜNG BTXM ĐẾN NGÀY 07/5/2020</t>
  </si>
  <si>
    <t>Ghi chú: Bổ sung Hương Sơn</t>
  </si>
  <si>
    <t>PHỤ LỤC 1: BÁO CÁO  KẾT QUẢ THỰC HIỆN KẾ HOẠCH LÀM ĐƯỜNG GTNT, RÃNH THOÁT NƯỚC, PHỤC HỒI NÂNG CẤP MẶT ĐƯỜNG BTXM ĐẾN NGÀY 14/5/2020</t>
  </si>
  <si>
    <t>PHỤ LỤC 1: BÁO CÁO  KẾT QUẢ THỰC HIỆN KẾ HOẠCH LÀM ĐƯỜNG GTNT, RÃNH THOÁT NƯỚC, PHỤC HỒI NÂNG CẤP MẶT ĐƯỜNG BTXM ĐẾN NGÀY 21/5/2020</t>
  </si>
  <si>
    <t>PHỤ LỤC 1: BÁO CÁO  KẾT QUẢ THỰC HIỆN KẾ HOẠCH LÀM ĐƯỜNG GTNT, RÃNH THOÁT NƯỚC, PHỤC HỒI NÂNG CẤP MẶT ĐƯỜNG BTXM ĐẾN NGÀY 28/5/2020</t>
  </si>
  <si>
    <t>* Lũy kế đến ngày 04/6/2020, toàn tỉnh làm được 118,9/432,3 km đường giao thông (đạt 28% kế hoạch); 47,24/173,77 km rãnh thoát nước (đạt 27% kế hoạch); phục hồi mặt đường 14,12/106,95 km (đạt 13%); xi măng đã nhận 19.328/62.249 tấn (đạt 31%).</t>
  </si>
  <si>
    <t>* Riêng Hương Khê đến ngày 04/6/2020 mới làm được 6,24/36,43km đường giao thông (đạt 17%); 0,4/8,26km rãnh thoát nước (đạt 5%); phục hồi mặt đường BTXM đăng ký 13,15km đến nay vẫn chưa triển khai</t>
  </si>
  <si>
    <t>BÁO CÁO  KẾT QUẢ THỰC HIỆN KẾ HOẠCH LÀM ĐƯỜNG GTNT, RÃNH THOÁT NƯỚC, PHỤC HỒI NÂNG CẤP MẶT ĐƯỜNG BTXM THEO CƠ CHẾ HỖ TRỢ CỦA TỈNH ĐẾN NGÀY 04/6/2020</t>
  </si>
  <si>
    <t>TP Hà Tĩnh</t>
  </si>
  <si>
    <t>BÁO CÁO  KẾT QUẢ THỰC HIỆN KẾ HOẠCH LÀM ĐƯỜNG GTNT, RÃNH THOÁT NƯỚC, PHỤC HỒI NÂNG CẤP MẶT ĐƯỜNG BTXM THEO CƠ CHẾ HỖ TRỢ CỦA TỈNH ĐẾN NGÀY 11/6/2020</t>
  </si>
  <si>
    <t>Ghi chú: Đến 14h30 các đơn vị Hương Sơn, Lộc Hà, TX Kỳ Anh, TX Hồng Lĩnh không báo cáo.</t>
  </si>
  <si>
    <t>BÁO CÁO  KẾT QUẢ THỰC HIỆN KẾ HOẠCH LÀM ĐƯỜNG GTNT, RÃNH THOÁT NƯỚC, PHỤC HỒI NÂNG CẤP MẶT ĐƯỜNG BTXM THEO CƠ CHẾ HỖ TRỢ CỦA TỈNH ĐẾN NGÀY 18/6/2020</t>
  </si>
  <si>
    <t>Ghi chú: Đến 15h các đơn vị: TX Kỳ Anh, TX Hồng Lĩnh; các huyện Lộc Hà, Hương Khê, Vũ Quang chưa báo cáo số liệu.</t>
  </si>
  <si>
    <t>Ghi chú: Khối lượng phục hồi mặt đường giảm so với tuần trước do sửa lại số liệu của thành phố Hà Tĩnh (số liệu báo m2 nhưng chưa quy đổi ra km dài)</t>
  </si>
  <si>
    <t>BÁO CÁO  KẾT QUẢ THỰC HIỆN KẾ HOẠCH LÀM ĐƯỜNG GIAO THÔNG, RÃNH THOÁT NƯỚC, PHỤC HỒI MẶT ĐƯỜNG BTXM THEO CƠ CHẾ HỖ TRỢ CỦA TỈNH ĐẾN NGÀY 25/6/2020</t>
  </si>
  <si>
    <t>BÁO CÁO  KẾT QUẢ THỰC HIỆN KẾ HOẠCH LÀM ĐƯỜNG GIAO THÔNG, RÃNH THOÁT NƯỚC, PHỤC HỒI MẶT ĐƯỜNG BTXM THEO CƠ CHẾ HỖ TRỢ CỦA TỈNH ĐẾN NGÀY 02/7/2020</t>
  </si>
  <si>
    <t>Ghi chú: Đến 16h các địa phương TP Hà Tĩnh, Can Lộc, Đức Thọ, Hương Sơn, Lộc Hà, TX Kỳ Anh, TX Hồng Lĩnh, Vũ Quang chưa cập nhật khối lượng.</t>
  </si>
  <si>
    <t>BÁO CÁO  KẾT QUẢ THỰC HIỆN KẾ HOẠCH LÀM ĐƯỜNG GIAO THÔNG, RÃNH THOÁT NƯỚC, PHỤC HỒI MẶT ĐƯỜNG BTXM THEO CƠ CHẾ HỖ TRỢ CỦA TỈNH ĐẾN NGÀY 09/7/2020</t>
  </si>
  <si>
    <t>Ghi chú: Đến 17h các địa phương Đức Thọ, Hương Sơn, Lộc Hà, TX Hồng Lĩnh, Hương Khê,Vũ Quang chưa báo cáo cập nhật khối lượng.</t>
  </si>
  <si>
    <t>BÁO CÁO  KẾT QUẢ THỰC HIỆN KẾ HOẠCH LÀM ĐƯỜNG GIAO THÔNG, RÃNH THOÁT NƯỚC, PHỤC HỒI MẶT ĐƯỜNG BTXM THEO CƠ CHẾ HỖ TRỢ CỦA TỈNH ĐẾN NGÀY 16/7/2020</t>
  </si>
  <si>
    <t>Ghi chú: Đến 15h30 các địa phương TX Kỳ Anh, TX Hồng Lĩnh chưa báo cáo cập nhật khối lượng.</t>
  </si>
  <si>
    <t>BÁO CÁO  KẾT QUẢ THỰC HIỆN KẾ HOẠCH LÀM ĐƯỜNG GIAO THÔNG, RÃNH THOÁT NƯỚC, PHỤC HỒI MẶT ĐƯỜNG BTXM THEO CƠ CHẾ HỖ TRỢ CỦA TỈNH ĐẾN NGÀY 23/7/2020</t>
  </si>
  <si>
    <t>Ghi chú: Đến 15h30 các địa phương  Can Lộc, Hương Sơn, Lộc Hà,  TX Kỳ Anh, TX Hồng Lĩnh, Hương Khê, Vũ Quang chưa báo cáo cập nhật khối lượng.</t>
  </si>
  <si>
    <t>TX Kỳ Anh thay đổi cập nhật lại số liệu rãnh sau khi rà soát lại (giảm so với báo cáo tuần trước).</t>
  </si>
  <si>
    <t>Đến 16h00 các địa phương TP Hà Tĩnh, Đức Thọ, Hương Sơn, Lộc Hà, TX Hồng Lĩnh, Vũ Quang chưa báo cáo cập nhật khối lượng; Cẩm Xuyên, Nghi Xuân báo cáo giữ nguyên số liệu tuần trước</t>
  </si>
  <si>
    <t xml:space="preserve">Ghi chú: </t>
  </si>
  <si>
    <t>BÁO CÁO  KẾT QUẢ THỰC HIỆN KẾ HOẠCH LÀM ĐƯỜNG GIAO THÔNG, RÃNH THOÁT NƯỚC, PHỤC HỒI MẶT ĐƯỜNG BTXM THEO CƠ CHẾ HỖ TRỢ CỦA TỈNH ĐẾN NGÀY 30/7/2020</t>
  </si>
  <si>
    <t>BÁO CÁO  KẾT QUẢ THỰC HIỆN KẾ HOẠCH LÀM ĐƯỜNG GIAO THÔNG, RÃNH THOÁT NƯỚC, PHỤC HỒI MẶT ĐƯỜNG BTXM THEO CƠ CHẾ HỖ TRỢ CỦA TỈNH ĐẾN NGÀY 13/8/2020</t>
  </si>
  <si>
    <t>Đến 17h00 các địa phương Can Lộc, Hương Sơn, Lộc Hà, TX Kỳ Anh, TX Hồng Lĩnh, Vũ Quang chưa báo cáo cập nhật khối lượng; Cẩm Xuyên, Nghi Xuân báo cáo giữ nguyên số liệu tuần trước</t>
  </si>
  <si>
    <t>BÁO CÁO  KẾT QUẢ THỰC HIỆN KẾ HOẠCH LÀM ĐƯỜNG GIAO THÔNG, RÃNH THOÁT NƯỚC, PHỤC HỒI MẶT ĐƯỜNG BTXM THEO CƠ CHẾ HỖ TRỢ CỦA TỈNH ĐẾN NGÀY 20/8/2020</t>
  </si>
  <si>
    <t>Đến 17h00 các địa phương Lộc Hà, TX Kỳ Anh, Hương Khê, Vũ Quang chưa báo cáo cập nhật khối lượng; TP Hà Tĩnh báo cáo giữ nguyên số liệu tuần trước</t>
  </si>
  <si>
    <t>BÁO CÁO  KẾT QUẢ THỰC HIỆN KẾ HOẠCH LÀM ĐƯỜNG GIAO THÔNG, RÃNH THOÁT NƯỚC, PHỤC HỒI MẶT ĐƯỜNG BTXM THEO CƠ CHẾ HỖ TRỢ CỦA TỈNH ĐẾN NGÀY 27/8/2020</t>
  </si>
  <si>
    <t>BÁO CÁO  KẾT QUẢ THỰC HIỆN KẾ HOẠCH LÀM ĐƯỜNG GIAO THÔNG, RÃNH THOÁT NƯỚC, PHỤC HỒI MẶT ĐƯỜNG BTXM THEO CƠ CHẾ HỖ TRỢ CỦA TỈNH ĐẾN NGÀY 03/9/2020</t>
  </si>
  <si>
    <t>Ghi chú: Các huyện  Đức Thọ, Hồng Lĩnh, Hương Sơn, Hương Khê, Vũ Quang không báo cáo cập nhật khối lượng tuần.</t>
  </si>
  <si>
    <t>BÁO CÁO  KẾT QUẢ THỰC HIỆN KẾ HOẠCH LÀM ĐƯỜNG GIAO THÔNG, RÃNH THOÁT NƯỚC, PHỤC HỒI MẶT ĐƯỜNG BTXM THEO CƠ CHẾ HỖ TRỢ CỦA TỈNH ĐẾN NGÀY 10/9/2020</t>
  </si>
  <si>
    <t>Ghi chú: Các huyện Can Lộc, Đức Thọ, Lộc Hà, Hương Khê, TP Hà Tĩnh, TX Hồng Lĩnh, TX Kỳ Anh không báo cáo cập nhật khối lượng tuần.</t>
  </si>
  <si>
    <t>BÁO CÁO  KẾT QUẢ THỰC HIỆN KẾ HOẠCH LÀM ĐƯỜNG GIAO THÔNG, RÃNH THOÁT NƯỚC, PHỤC HỒI MẶT ĐƯỜNG BTXM THEO CƠ CHẾ HỖ TRỢ CỦA TỈNH ĐẾN NGÀY 17/9/2020</t>
  </si>
  <si>
    <t>Ghi chú: Đến 17h00 ngày 17/9 các huyện Thạch Hà, TP Hà TĨnh, TX Kỳ Anh có báo cáo cập nhật khối lượng tuần; huyện Vũ Quang đã hoàn thành kế hoạch; huyện Nghi Xuân báo giữ nguyên khối lượng; các đơn vị còn lại không có báo cáo khối lượng tuần.</t>
  </si>
  <si>
    <t>BÁO CÁO  KẾT QUẢ THỰC HIỆN KẾ HOẠCH LÀM ĐƯỜNG GIAO THÔNG, RÃNH THOÁT NƯỚC, PHỤC HỒI MẶT ĐƯỜNG BTXM THEO CƠ CHẾ HỖ TRỢ CỦA TỈNH ĐẾN NGÀY 24/9/2020</t>
  </si>
  <si>
    <t>Ghi chú: Đến 17h00 ngày 24/9 các huyện Kỳ Anh, Cẩm Xuyên, TP Hà Tĩnh, Hương Sơn, TX Hồng Lĩnh, Hương Khê không báo cáo khối lượng tuần.</t>
  </si>
  <si>
    <t>BÁO CÁO  KẾT QUẢ THỰC HIỆN KẾ HOẠCH LÀM ĐƯỜNG GIAO THÔNG, RÃNH THOÁT NƯỚC, PHỤC HỒI MẶT ĐƯỜNG BTXM THEO CƠ CHẾ HỖ TRỢ CỦA TỈNH ĐẾN NGÀY 01/10/2020</t>
  </si>
  <si>
    <t>Ghi chú: Đến 17h00 ngày 01/10 Sở mới chỉ nhận được báo cáo các huyện Kỳ Anh, Cẩm Xuyên, Thạch Hà, Hương Sơn, TX Kỳ Anh, Hương Khê (riêng huyện Vũ Quang báo cáo đã hoàn thành kế hoạch).</t>
  </si>
  <si>
    <t>BÁO CÁO  KẾT QUẢ THỰC HIỆN KẾ HOẠCH LÀM ĐƯỜNG GIAO THÔNG, RÃNH THOÁT NƯỚC, PHỤC HỒI MẶT ĐƯỜNG BTXM THEO CƠ CHẾ HỖ TRỢ CỦA TỈNH ĐẾN NGÀY 08/10/2020</t>
  </si>
  <si>
    <t>Ghi chú: Đến 11h00 ngày 08/10/2020 Sở mới chỉ nhận được báo cáo các huyện Thạch Hà, Can Lộc, Hồng Lĩnh, Hương Khê, TP Hà Tĩnh (riêng huyện Vũ Quang báo cáo đã hoàn thành kế hoạch); TP Hà Tĩnh điều chỉnh lại số liệu đường giao thông sau khi rà soát.</t>
  </si>
  <si>
    <t>BÁO CÁO  KẾT QUẢ THỰC HIỆN KẾ HOẠCH LÀM ĐƯỜNG GIAO THÔNG, RÃNH THOÁT NƯỚC, PHỤC HỒI MẶT ĐƯỜNG BTXM THEO CƠ CHẾ HỖ TRỢ CỦA TỈNH ĐẾN NGÀY 15/10/2020</t>
  </si>
  <si>
    <t>Ghi chú: Đến 11h00 ngày 15/10/2020 Sở mới chỉ nhận được báo cáo các huyện Thạch Hà, TP Hà Tĩnh (riêng huyện Vũ Quang báo cáo đã hoàn thành kế hoạch); một số địa phương không báo cáo tuần nhưng sở cập nhật lại số liệu theo báo cáo đến ngày 30/9 (các huyện đã gửi Sở để báo cáo kết quả thực hiện 9 tháng) nên số liệu có sai lệch so với báo cáo tuần trước (như Cẩm Xuyên, Can Lộc, Đức Thọ, Lộc Hà, TX Kỳ Anh, Hương Khê).</t>
  </si>
  <si>
    <t>Ghi chú: Đến 16h00 ngày 29/10/2020 Sở mới chỉ nhận được báo cáo của huyện Hương Khê (riêng huyện Vũ Quang báo cáo đã hoàn thành kế hoạch); khối lượng  phong trào GTNT 2 tuần qua chậm do các huyện đang tập trung khắc phục bão lụt và thời tiết không thuận lợi.</t>
  </si>
  <si>
    <t>BIỂU 1: BÁO CÁO  KẾT QUẢ THỰC HIỆN KẾ HOẠCH LÀM ĐƯỜNG GIAO THÔNG, RÃNH THOÁT NƯỚC, PHỤC HỒI MẶT ĐƯỜNG BTXM 
THEO CƠ CHẾ HỖ TRỢ CỦA TỈNH ĐẾN NGÀY 29/10/2020</t>
  </si>
  <si>
    <t>(Kèm theo Văn bản số:         /SNN -TL ngày      /10/2020 của Sở Nông nghiệp và PTNT)</t>
  </si>
  <si>
    <t>Địa phương</t>
  </si>
  <si>
    <t>Kế hoạch UBND tỉnh giao</t>
  </si>
  <si>
    <t>Khối lượng thực hiện</t>
  </si>
  <si>
    <t>Kết quả tuần trước</t>
  </si>
  <si>
    <t>Thực hiện trong tuần</t>
  </si>
  <si>
    <t>Chi tiết xã</t>
  </si>
  <si>
    <t>Chiều dài kênh mương (km)</t>
  </si>
  <si>
    <t>Xi măng (tấn)</t>
  </si>
  <si>
    <t>Chiều dài (km)</t>
  </si>
  <si>
    <t>So với kế hoạch tỉnh giao (%)</t>
  </si>
  <si>
    <t>Kỳ Anh</t>
  </si>
  <si>
    <t>Kỳ Châu 0,5km, Kỳ Văn 0,4km, Kỳ Giang 1,43km, Kỳ Khang 0,2km, Kỳ Phong 0,325km, Kỳ Tiến 0,4km, Kỳ Thọ 0,8km, Kỳ Đồng 1,1km</t>
  </si>
  <si>
    <t>TX Kỳ Anh</t>
  </si>
  <si>
    <t>Cẩm Xuyên</t>
  </si>
  <si>
    <t>Cẩm Thạch 0,1km, Cẩm Trung 0,1km, Cẩm Mỹ 0,1km,  Cẩm Bình 0,1km, Cẩm Hưng 0,4km,  Cẩm Hà 0,2km, Cẩm Duệ 0,2km, TT Thiên Cầm 0,3km</t>
  </si>
  <si>
    <t>Thạch Trung 476m, Thạch Linh 100m</t>
  </si>
  <si>
    <t>Thạch Hà</t>
  </si>
  <si>
    <t>Thạch Ngọc 0,5km, Thạch Thắng 2km, Lưu Vĩnh Sơn 1,5km, Thạch Xuân 0,25km, Tượng Sơn 0,3km, Việt Tiến 0,2km, Thạch Liên 0,37km, Thạch Lạc 0,4km</t>
  </si>
  <si>
    <t>Can Lộc</t>
  </si>
  <si>
    <t>Tùng Lộc 1km , Thượng Lộc 0,5km, Phú Lộc 1km, TT Nghèn 0,3km, Trung Lộc 0,1km</t>
  </si>
  <si>
    <t>Nghi Xuân</t>
  </si>
  <si>
    <t>Xuân Thành 650m, Xuân Lam 100m</t>
  </si>
  <si>
    <t>Đức Thọ</t>
  </si>
  <si>
    <t>Tùng Ảnh 300m, Đức Nhân 200m, Hòa Lạc 510m, Tân Dân 550m, Yên Hồ 400m</t>
  </si>
  <si>
    <t>Hương Sơn</t>
  </si>
  <si>
    <t>Sơn Châu 1.115m, Sơn Trung 400m, An Hòa Thịnh 350m, Sơn Lĩnh 250m, Sơn Trà 600m, Sơn Bằng 1.000m</t>
  </si>
  <si>
    <t>Lộc Hà</t>
  </si>
  <si>
    <t>An Lộc 600m, Tân Lộc 700m, Hồng Lộc 130m, Thạch Châu 1,1</t>
  </si>
  <si>
    <t>Hương Khê</t>
  </si>
  <si>
    <t>Điền Mỹ 55m, Hòa Hải 250m</t>
  </si>
  <si>
    <t>Vũ Quang</t>
  </si>
  <si>
    <t>Đức Lĩnh 500m, Đức Giang 200m</t>
  </si>
  <si>
    <t>Tổng</t>
  </si>
  <si>
    <t>BIỂU 2: TỔNG HỢP KHỐI LƯỢNG KIÊN CỐ HÓA KÊNH MƯƠNG NỘI ĐỒNG
THEO CƠ CHẾ HỖ TRỢ XI MĂNG NĂM 2020 (ĐẾN NGÀY  29/10/2020)</t>
  </si>
  <si>
    <t>TỔNG HỢP GIẢI NGÂN NGUỒN VỐN NGÂN SÁCH TRUNG ƯƠNG THỰC HIỆN CHƯƠNG TRÌNH MTQG XÂY DỰNG NÔNG THÔN MỚI NĂM 2020</t>
  </si>
  <si>
    <t>(Số liệu cập nhật đến ngày 31/10/2020)</t>
  </si>
  <si>
    <t>ĐVT: triệu đồng</t>
  </si>
  <si>
    <t>Nội dung</t>
  </si>
  <si>
    <t>1. Tổng kế hoạch vốn</t>
  </si>
  <si>
    <t>Trong đó:</t>
  </si>
  <si>
    <t>2. KP đã giải ngân</t>
  </si>
  <si>
    <t>3.Tỷ lệ giải ngân</t>
  </si>
  <si>
    <t>Ghi chú</t>
  </si>
  <si>
    <t>a) Nguồn năm 2019 PB tại QĐ số 73/QĐ-UBND ngày 09/1/2020</t>
  </si>
  <si>
    <t>b) Nguồn bổ sung trong năm</t>
  </si>
  <si>
    <t>Cộng</t>
  </si>
  <si>
    <t>Vốn ĐTPT</t>
  </si>
  <si>
    <t>Vốn sự nghiệp</t>
  </si>
  <si>
    <t>TỔNG CỘNG</t>
  </si>
  <si>
    <t>A</t>
  </si>
  <si>
    <t>SỐ VỐN ĐÃ PHÂN BỔ CHI TIẾT</t>
  </si>
  <si>
    <t>I</t>
  </si>
  <si>
    <t>Các đơn vị cấp tỉnh (Vốn SN)</t>
  </si>
  <si>
    <t>Văn phòng ĐP Chương trình NTM tỉnh</t>
  </si>
  <si>
    <t>-</t>
  </si>
  <si>
    <t>Đào tạo, tập huấn Chương trình OCOP 2020</t>
  </si>
  <si>
    <t>Tổ chức các hoạt động chuyên đề về Chương trình OCOP (tổ chức các cuộc thi, kết nối các đối tác...)</t>
  </si>
  <si>
    <t xml:space="preserve">In ấn, phát hành Bộ nhận diện thương hiệu Chương trình OCOP </t>
  </si>
  <si>
    <t>Công tác tuyên truyền</t>
  </si>
  <si>
    <t>Hỗ trợ xây dựng điểm trưng bày bán sản phẩm OCOP tại các điểm, khu du lịch</t>
  </si>
  <si>
    <t>Xây dựng Đề án phát triển sản phẩm OCOP và chính sách thực hiện giai đoạn 2021-2025</t>
  </si>
  <si>
    <t xml:space="preserve">Hoàn thiện hệ thống phần mềm quản lý dữ liệu OCOP và vận hành hoạt động </t>
  </si>
  <si>
    <t>Kiểm soát quy trình sản xuất, quản lý chất lượng sản phẩm OCOP; Tổ chức đánh giá, phân hạng và chứng nhận sản phẩm OCOP</t>
  </si>
  <si>
    <t>Xây dựng quy chế quản lý truy xuất nguồn gốc</t>
  </si>
  <si>
    <t>Xúc tiến thương mại sản phẩm OCOP (kết nối các đối tác, tham gia các hội chợ trưng bày, bán sản phẩm,…)</t>
  </si>
  <si>
    <t>Nâng cấp, hoàn thiện mô hình giới thiệu sản phẩm OCOP Hà Tĩnh tại Cửa Lò (mô hình theo chỉ đạo của Trung ương)</t>
  </si>
  <si>
    <t>Xây dựng tour tuyến liên huyện</t>
  </si>
  <si>
    <t>Xây dựng mô hình Hội quán Cam, Hội quán nước mắm, Hội quán nhung hươu, Hội quán dưa lưới, Hội quán các loại dưa…</t>
  </si>
  <si>
    <t>Nâng cao năng lực giám sát thực hiện Chương trình NTM</t>
  </si>
  <si>
    <t>+</t>
  </si>
  <si>
    <t>Tập huấn khu dân cư mẫu, vườn mẫu, XD xã NTM kiểu mẫu; cơ chế chính sách, ứng xử văn hoá nông thôn mới</t>
  </si>
  <si>
    <t>Kinh phí thực hiện theo chuyên đề chuyên sâu tại cơ sở đối với các xã khó khăn, xã có tiêu chí thấp, xã đăng ký đạt chuẩn trong năm, xã đăng ký đạt chuẩn NTM nâng cao, kiểu mẫu…</t>
  </si>
  <si>
    <t>Truyền thông về xây dựng nông thôn mới</t>
  </si>
  <si>
    <t xml:space="preserve">Kinh phí tổ chức Hội thi Khu dân cư nông thôn mới kiểu mẫu, vườn mẫu lần thứ 2 </t>
  </si>
  <si>
    <t>Hoạt động của trang Web nông thôn mới (hosting; nhuận bút, nhuận ảnh, quản trị....), cổng thông tin điện tử tư vấn chính sách, vay vốn,…</t>
  </si>
  <si>
    <t>In ấn các loại sổ tay hướng dẫn (tài liệu của Trung ương và của tỉnh)</t>
  </si>
  <si>
    <t>Các hoạt động truyền thông khác về xây dựng NTM</t>
  </si>
  <si>
    <t>Tuyên truyền công tác xây dựng nông thôn mới của tỉnh trên Tạp chí Doanh nghiệp và Trang trại Việt Nam</t>
  </si>
  <si>
    <t>Hoạt động quản lý, chỉ đạo, kiểm tra, giám sát cấp tỉnh</t>
  </si>
  <si>
    <t>Xây dựng đề án tỉnh NTM</t>
  </si>
  <si>
    <t>KP trưng bày sản phẩm OCOP phục vụ đại hội Đảng</t>
  </si>
  <si>
    <t>Trung tâm Khuyến nông tỉnh</t>
  </si>
  <si>
    <t>Xây dựng MH sản xuất lúa theo tiêu chuẩn hữu cơ (đạt chuẩn chứng nhận) vụ Hè Thu năm 2020</t>
  </si>
  <si>
    <t>Chi cục QLCL nông lâm thủy sản</t>
  </si>
  <si>
    <t>Hỗ trợ thực hiện quảng bá, xúc tiến thị trường, kết nối cung - cầu tiêu thụ sản phẩm</t>
  </si>
  <si>
    <t>Kiểm soát chất lượng sản phẩm tham gia Chương trình OCOP</t>
  </si>
  <si>
    <t>Chi cục Phát triển nông thôn</t>
  </si>
  <si>
    <t>Hỗ trợ thông tin truyền truyền ngành nghề, làng nghề nông thôn, tập huấn, bồi dưỡng nguồn nhân lực, điều tra, …</t>
  </si>
  <si>
    <t>Hỗ trợ đào tạo, tập huấn, bồi dưỡng cho Hợp tác xã nông nghiệp</t>
  </si>
  <si>
    <t>Hỗ trợ tuyên truyền phát triển kinh tế tập thể, hợp tác xã, trang trại trong nông nghiệp</t>
  </si>
  <si>
    <t>Điều tra, đánh giá, phân loại HTX trong lĩnh vực nông nghiệp</t>
  </si>
  <si>
    <t>Kinh phí hướng dẫn, hỗ trợ phát triển sản phẩm Chương trình OCOP</t>
  </si>
  <si>
    <t xml:space="preserve">Liên minh HTX </t>
  </si>
  <si>
    <t>Hỗ trợ bồi dưỡng nguồn nhân lực phát triển hợp tác xã giai đoạn 2015-2020 thực hiện theo Quyết định số 2261/QĐ-TTg ngày 15/12/2014 của TTCP</t>
  </si>
  <si>
    <t>Hợp tác xã Tân Tiến Phát, xã Cẩm Vịnh, huyện Cẩm Xuyên</t>
  </si>
  <si>
    <t>Hợp tác xã Thương mại dịch vụ chế biến nông sản Hạnh Cường, xã Thạch Bình, TP Hà Tĩnh</t>
  </si>
  <si>
    <t>Hợp tác môi trường Cẩm Thành, xã Cẩm Thành, huyện Cẩm Xuyên</t>
  </si>
  <si>
    <t>Hợp tác xã môi trường và dịch vụ tổng hợp Đức Liên, xã Đức Liên, huyện Vũ Quang</t>
  </si>
  <si>
    <t>Các Hợp tác xã</t>
  </si>
  <si>
    <t>Tiếp tục thực hiện hỗ trợ năm 2020 cho 04 HTX đã thực hiện từ năm 2018 theo Quyết định số 1853/QĐ-UBND ngày 20/6/2018 của UBND tỉnh</t>
  </si>
  <si>
    <t>Sở Công thương</t>
  </si>
  <si>
    <t>Công tác xúc tiến thương mại (kết nối các đối tác, tham gia các hội chợ trưng bày, bán sản phẩm, xây dựng gian hàng quảng bá sản phẩm…)</t>
  </si>
  <si>
    <t>Sở Khoa học và Công nghệ</t>
  </si>
  <si>
    <t>Trung tâm Nghiên cứu phát triển nấm và tài nguyên sinh vật</t>
  </si>
  <si>
    <t>Đào tạo, tập huấn nâng cao nhận thức, kỹ thuật và chế biến nấm, mở rộng thị trường nấm ăn và nấm dược liệu</t>
  </si>
  <si>
    <t>Trung tâm Ứng dụng Tiến bộ KHCN tỉnh</t>
  </si>
  <si>
    <t>Hướng dẫn triển khai diện rộng tất cả các xã thực hiện phân loại, xử lý nước thải, rác thải</t>
  </si>
  <si>
    <t>Truyền thông về công tác môi trường</t>
  </si>
  <si>
    <t>Tỉnh đoàn</t>
  </si>
  <si>
    <t>Hội thảo, tọa đàm, tập huấn hướng dẫn Thanh niên khởi nghiệp, tham gia Chương trình OCOP…</t>
  </si>
  <si>
    <t>Hội Liên hiệp phụ nữ tỉnh</t>
  </si>
  <si>
    <t>Hội thảo, tọa đàm, tập huấn hướng dẫn phụ nữ phát triển kinh tế, khởi nghiệp, tham gia Chương trình OCOP…</t>
  </si>
  <si>
    <t>Xây dựng và nhân rộng mô hình gia đình nông thôn mới kiểu mẫu</t>
  </si>
  <si>
    <t>Hội Nông dân tỉnh</t>
  </si>
  <si>
    <t>Hội thảo, tọa đàm, tập huấn hướng dẫn nông dân phát triển kinh tế, khởi nghiệp, tham gia Chương trình OCOP…</t>
  </si>
  <si>
    <t>Xây dựng quầy hàng bán sản phẩm OCOP</t>
  </si>
  <si>
    <t>Hội người mù tỉnh</t>
  </si>
  <si>
    <t>Chi hỗ trợ kinh phí học tập</t>
  </si>
  <si>
    <t>Chi cục Bảo vệ môi trường</t>
  </si>
  <si>
    <t>Thùng đựng rác sau phân loại (2 thùng/hộ)</t>
  </si>
  <si>
    <t>Hỗ trợ chế phẩm sinh học Emic dạng lỏng</t>
  </si>
  <si>
    <t>Trung tâm nước sinh hoạt và vệ sinh môi trường NT</t>
  </si>
  <si>
    <t>Tập huấn, truyền thông tại các xã chưa đạt chuẩn (28 xã)</t>
  </si>
  <si>
    <t>Truyền thông trên các phương tiện thông tin đại chúng (Đài truyền hình, truyền thanh, báo)</t>
  </si>
  <si>
    <t>Thu thập, cập nhật dữ liệu vào Bộ chỉ số theo dõi - đánh giá nước sạch, lấy mẫu phân tích đánh giá chất lượng nước năm 2020</t>
  </si>
  <si>
    <t>Sở Tài nguyên và Môi trường</t>
  </si>
  <si>
    <t>Hội làm vườn và trang trại tỉnh</t>
  </si>
  <si>
    <t>Tập huấn, hướng dẫn làm vườn mẫu và nâng cấp vườn mẫu thích ứng biến đổi khí hậu tại các xã chưa đạt chuẩn</t>
  </si>
  <si>
    <t>Bộ Chỉ huy Quân sự tỉnh</t>
  </si>
  <si>
    <t>Hỗ trợ kinh phí bồi dưỡng chuyên sâu chức danh theo Kế hoạch số 197/KH-UBND ngày 04/7/2019 của UBND tỉnh</t>
  </si>
  <si>
    <t>Ủy ban Mặt trận Tổ quốc tỉnh</t>
  </si>
  <si>
    <t xml:space="preserve">Thực hiện Cuộc vận động “Toàn dân đoàn kết xây dựng NTM, đô thị văn minh”  </t>
  </si>
  <si>
    <t>Sở Văn hóa, Thể thao và Du lịch</t>
  </si>
  <si>
    <t>Kinh phí tổ chức Hội thi chế biến các sản phẩm ẩm thực địa phương có thể tham gia Chương trình OCOP</t>
  </si>
  <si>
    <t>Đài Phát thanh và Truyền hình tỉnh</t>
  </si>
  <si>
    <t>Thực hiện Chuyên mục, chuyên đề Nông thôn mới, …</t>
  </si>
  <si>
    <t>Báo Hà Tĩnh</t>
  </si>
  <si>
    <t>Tổ chức cuộc thi viết Xây dựng nông thôn mới trên báo Hà Tĩnh lần thứ VI, chuyên trang NTM</t>
  </si>
  <si>
    <t>Sở Giao thông Vận tải</t>
  </si>
  <si>
    <t>Xây dựng Video hướng dẫn về quy trình, giải pháp về duy bão dưỡng, nâng cấp đường giao thông theo công nghệ mới</t>
  </si>
  <si>
    <t>Sở Thông tin và Truyền thông</t>
  </si>
  <si>
    <t>Tuyên truyền nông thôn mới qua các báo chuyên ngành: Nông nghiệp Việt Nam, Kinh tế nông thôn,  xuất bản cuốn sách "Điểm sáng nông thôn mới"</t>
  </si>
  <si>
    <t>Sở Y tế</t>
  </si>
  <si>
    <t>Sở Giáo dục và Đào tạo</t>
  </si>
  <si>
    <t>Sở Kế hoạch và Đầu tư</t>
  </si>
  <si>
    <t>Sở Tài chính</t>
  </si>
  <si>
    <t>Sở Xây dựng</t>
  </si>
  <si>
    <t>Sở Lao động, Thương binh và Xã hội</t>
  </si>
  <si>
    <t>Sở Nông nghiệp và Phát triển nông thôn</t>
  </si>
  <si>
    <t>Sở Tư pháp</t>
  </si>
  <si>
    <t>Sở Nội vụ</t>
  </si>
  <si>
    <t>Cục Thống kê</t>
  </si>
  <si>
    <t>Công an tỉnh</t>
  </si>
  <si>
    <t>II</t>
  </si>
  <si>
    <t>Các huyện, thành phố, thị xã</t>
  </si>
  <si>
    <t>Thị xã Hồng Lĩnh</t>
  </si>
  <si>
    <t>B</t>
  </si>
  <si>
    <t>Số vốn mới được UBND tỉnh phân bổ chi tiết (tạm thời chưa đưa vào tính tỷ lệ giải ngân)</t>
  </si>
  <si>
    <t>Hỗ trợ đề án thí điểm hoàn thiện và nhân rộng mô hình bảo vệ môi trường trong xây dựng NTM (Đã PB chi tiết tại Quyết định số 3277/QĐ-UBND ngày 29/9/2020 của UBND tỉnh)</t>
  </si>
  <si>
    <t>Đã PB chi tiết tại QĐ số 3277/QĐ-UBND ngày 29/9/2020 (do tỉnh phân bổ muộn nên tạm thời chưa đưa vào tính tỷ lệ giải ngân của các địa phương)</t>
  </si>
  <si>
    <t>C</t>
  </si>
  <si>
    <t>SỐ VỐN CHƯA PHÂN BỔ CHI TIẾT</t>
  </si>
  <si>
    <t>Công trình xử lý môi trường</t>
  </si>
  <si>
    <t>Kinh phí thực hiện sản phẩm tiềm năng ở địa phương</t>
  </si>
  <si>
    <t>Xây dựng mô hình Gạo hữu cơ trồng trên ruộng rươi, cáy (huyện Đức Thọ)</t>
  </si>
  <si>
    <t>Dự phòng thực hiện các nhiệm vụ đột xuất</t>
  </si>
  <si>
    <t>BIỂU 3</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</si>
</sst>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6" formatCode="&quot;$&quot;#,##0_);[Red]\(&quot;$&quot;#,##0\)"/>
    <numFmt numFmtId="41" formatCode="_(* #,##0_);_(* \(#,##0\);_(* &quot;-&quot;_);_(@_)"/>
    <numFmt numFmtId="43" formatCode="_(* #,##0.00_);_(* \(#,##0.00\);_(* &quot;-&quot;??_);_(@_)"/>
    <numFmt numFmtId="164" formatCode="_-* #,##0\ _₫_-;\-* #,##0\ _₫_-;_-* &quot;-&quot;\ _₫_-;_-@_-"/>
    <numFmt numFmtId="165" formatCode="_-* #,##0.00\ _₫_-;\-* #,##0.00\ _₫_-;_-* &quot;-&quot;??\ _₫_-;_-@_-"/>
    <numFmt numFmtId="166" formatCode="&quot;(&quot;0&quot;)&quot;"/>
    <numFmt numFmtId="167" formatCode="_(* #,##0_);_(* \(#,##0\);_(* &quot;-&quot;??_);_(@_)"/>
    <numFmt numFmtId="168" formatCode="_(* #,##0.000_);_(* \(#,##0.000\);_(* &quot;-&quot;??_);_(@_)"/>
    <numFmt numFmtId="169" formatCode="00.000"/>
    <numFmt numFmtId="170" formatCode="&quot;?&quot;#,##0;&quot;?&quot;\-#,##0"/>
    <numFmt numFmtId="171" formatCode="_-* #,##0_-;\-* #,##0_-;_-* &quot;-&quot;_-;_-@_-"/>
    <numFmt numFmtId="172" formatCode="&quot;$&quot;#,##0;[Red]\-&quot;$&quot;#,##0"/>
    <numFmt numFmtId="173" formatCode="&quot;\&quot;#,##0.00;[Red]&quot;\&quot;\-#,##0.00"/>
    <numFmt numFmtId="174" formatCode="&quot;\&quot;#,##0;[Red]&quot;\&quot;\-#,##0"/>
    <numFmt numFmtId="175" formatCode="#,##0\ &quot;F&quot;;[Red]\-#,##0\ &quot;F&quot;"/>
    <numFmt numFmtId="176" formatCode="#,##0.00\ &quot;F&quot;;\-#,##0.00\ &quot;F&quot;"/>
    <numFmt numFmtId="177" formatCode="0.000"/>
    <numFmt numFmtId="178" formatCode="\$#,##0\ ;\(\$#,##0\)"/>
    <numFmt numFmtId="179" formatCode="_-&quot;£&quot;* #,##0_-;\-&quot;£&quot;* #,##0_-;_-&quot;£&quot;* &quot;-&quot;_-;_-@_-"/>
    <numFmt numFmtId="180" formatCode="#,##0\ &quot;kr&quot;;\-#,##0\ &quot;kr&quot;"/>
    <numFmt numFmtId="181" formatCode="#,##0\ &quot;DM&quot;;\-#,##0\ &quot;DM&quot;"/>
    <numFmt numFmtId="182" formatCode="0.000%"/>
    <numFmt numFmtId="183" formatCode="&quot;￥&quot;#,##0;&quot;￥&quot;\-#,##0"/>
    <numFmt numFmtId="184" formatCode="_-* #,##0.00_-;\-* #,##0.00_-;_-* &quot;-&quot;??_-;_-@_-"/>
    <numFmt numFmtId="185" formatCode="_-&quot;$&quot;* #,##0_-;\-&quot;$&quot;* #,##0_-;_-&quot;$&quot;* &quot;-&quot;_-;_-@_-"/>
    <numFmt numFmtId="186" formatCode="_-&quot;$&quot;* #,##0.00_-;\-&quot;$&quot;* #,##0.00_-;_-&quot;$&quot;* &quot;-&quot;??_-;_-@_-"/>
    <numFmt numFmtId="187" formatCode="0.0%"/>
    <numFmt numFmtId="188" formatCode="#,##0.0"/>
    <numFmt numFmtId="189" formatCode="0.0"/>
    <numFmt numFmtId="190" formatCode="#,##0.0000"/>
  </numFmts>
  <fonts count="114">
    <font>
      <sz val="11"/>
      <color theme="1"/>
      <name val="Calibri"/>
      <family val="2"/>
      <charset val="163"/>
      <scheme val="minor"/>
    </font>
    <font>
      <sz val="11"/>
      <color theme="1"/>
      <name val="Calibri"/>
      <family val="2"/>
      <scheme val="minor"/>
    </font>
    <font>
      <sz val="11"/>
      <color theme="1"/>
      <name val="Calibri"/>
      <family val="2"/>
      <charset val="163"/>
      <scheme val="minor"/>
    </font>
    <font>
      <sz val="10"/>
      <name val="Arial"/>
      <family val="2"/>
    </font>
    <font>
      <sz val="12"/>
      <name val="Times New Roman"/>
      <family val="1"/>
    </font>
    <font>
      <sz val="12"/>
      <name val="Times New Roman"/>
      <family val="1"/>
      <charset val="163"/>
    </font>
    <font>
      <b/>
      <sz val="12"/>
      <name val="Times New Roman"/>
      <family val="1"/>
    </font>
    <font>
      <b/>
      <u/>
      <sz val="12"/>
      <name val="Times New Roman"/>
      <family val="1"/>
    </font>
    <font>
      <i/>
      <sz val="12"/>
      <name val="Times New Roman"/>
      <family val="1"/>
    </font>
    <font>
      <b/>
      <sz val="10"/>
      <name val="Times New Roman"/>
      <family val="1"/>
    </font>
    <font>
      <sz val="10"/>
      <name val="Times New Roman"/>
      <family val="1"/>
    </font>
    <font>
      <b/>
      <i/>
      <sz val="10"/>
      <name val="Times New Roman"/>
      <family val="1"/>
    </font>
    <font>
      <i/>
      <sz val="10"/>
      <name val="Times New Roman"/>
      <family val="1"/>
    </font>
    <font>
      <sz val="10"/>
      <name val="Arial"/>
      <family val="2"/>
    </font>
    <font>
      <sz val="10"/>
      <name val="Arial"/>
      <family val="2"/>
      <charset val="163"/>
    </font>
    <font>
      <sz val="11"/>
      <name val="??"/>
      <family val="3"/>
    </font>
    <font>
      <sz val="14"/>
      <name val="??"/>
      <family val="3"/>
    </font>
    <font>
      <sz val="12"/>
      <name val="????"/>
      <charset val="136"/>
    </font>
    <font>
      <sz val="12"/>
      <name val="???"/>
      <family val="3"/>
    </font>
    <font>
      <sz val="12"/>
      <name val="Courier"/>
      <family val="3"/>
    </font>
    <font>
      <sz val="10"/>
      <name val="?? ??"/>
      <family val="1"/>
      <charset val="136"/>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1"/>
      <color indexed="20"/>
      <name val="Calibri"/>
      <family val="2"/>
    </font>
    <font>
      <sz val="12"/>
      <name val="Helv"/>
      <family val="2"/>
    </font>
    <font>
      <sz val="10"/>
      <name val="±¼¸²A¼"/>
      <family val="3"/>
      <charset val="129"/>
    </font>
    <font>
      <b/>
      <sz val="11"/>
      <color indexed="52"/>
      <name val="Calibri"/>
      <family val="2"/>
    </font>
    <font>
      <sz val="12"/>
      <name val=".VnTime"/>
      <family val="2"/>
    </font>
    <font>
      <sz val="10"/>
      <name val=".VnTime"/>
      <family val="2"/>
    </font>
    <font>
      <sz val="10"/>
      <color indexed="8"/>
      <name val=".VnTime"/>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1"/>
      <color theme="1"/>
      <name val="Calibri"/>
      <family val="2"/>
      <scheme val="minor"/>
    </font>
    <font>
      <sz val="11"/>
      <color theme="1"/>
      <name val="Calibri"/>
      <family val="2"/>
    </font>
    <font>
      <sz val="11"/>
      <color indexed="8"/>
      <name val=".VnTime"/>
      <family val="2"/>
      <charset val="163"/>
    </font>
    <font>
      <sz val="12"/>
      <color indexed="8"/>
      <name val="Times New Roman"/>
      <family val="2"/>
    </font>
    <font>
      <sz val="12"/>
      <color theme="1"/>
      <name val="Times New Roman"/>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11"/>
      <name val="돋움"/>
      <family val="3"/>
    </font>
    <font>
      <sz val="10"/>
      <name val="굴림체"/>
      <family val="3"/>
    </font>
    <font>
      <sz val="9"/>
      <name val="Arial"/>
      <family val="2"/>
    </font>
    <font>
      <b/>
      <sz val="10"/>
      <color rgb="FF00B050"/>
      <name val="Times New Roman"/>
      <family val="1"/>
    </font>
    <font>
      <b/>
      <i/>
      <sz val="10"/>
      <color rgb="FF00B050"/>
      <name val="Times New Roman"/>
      <family val="1"/>
    </font>
    <font>
      <b/>
      <sz val="10"/>
      <color rgb="FF00B0F0"/>
      <name val="Times New Roman"/>
      <family val="1"/>
    </font>
    <font>
      <b/>
      <i/>
      <sz val="10"/>
      <color rgb="FF00B0F0"/>
      <name val="Times New Roman"/>
      <family val="1"/>
    </font>
    <font>
      <sz val="10"/>
      <color rgb="FF00B050"/>
      <name val="Times New Roman"/>
      <family val="1"/>
    </font>
    <font>
      <sz val="10"/>
      <color rgb="FFFF0000"/>
      <name val="Times New Roman"/>
      <family val="1"/>
    </font>
    <font>
      <b/>
      <sz val="9"/>
      <color indexed="81"/>
      <name val="Tahoma"/>
      <family val="2"/>
    </font>
    <font>
      <b/>
      <sz val="10"/>
      <color rgb="FFFF0000"/>
      <name val="Times New Roman"/>
      <family val="1"/>
    </font>
    <font>
      <i/>
      <sz val="12"/>
      <color rgb="FF00B050"/>
      <name val="Times New Roman"/>
      <family val="1"/>
    </font>
    <font>
      <b/>
      <sz val="12"/>
      <color rgb="FF0000FF"/>
      <name val="Times New Roman"/>
      <family val="1"/>
    </font>
    <font>
      <sz val="12"/>
      <color rgb="FF0000FF"/>
      <name val="Times New Roman"/>
      <family val="1"/>
    </font>
    <font>
      <i/>
      <sz val="12"/>
      <color rgb="FF0000FF"/>
      <name val="Times New Roman"/>
      <family val="1"/>
    </font>
    <font>
      <sz val="10"/>
      <name val="Arial"/>
      <family val="2"/>
    </font>
    <font>
      <sz val="10"/>
      <color rgb="FF00B0F0"/>
      <name val="Times New Roman"/>
      <family val="1"/>
    </font>
    <font>
      <b/>
      <sz val="11"/>
      <color rgb="FF00B0F0"/>
      <name val="Times New Roman"/>
      <family val="1"/>
    </font>
    <font>
      <sz val="11"/>
      <color rgb="FF00B0F0"/>
      <name val="Times New Roman"/>
      <family val="1"/>
    </font>
    <font>
      <sz val="10"/>
      <color rgb="FF0070C0"/>
      <name val="Times New Roman"/>
      <family val="1"/>
    </font>
    <font>
      <b/>
      <sz val="10"/>
      <color rgb="FF0070C0"/>
      <name val="Times New Roman"/>
      <family val="1"/>
    </font>
    <font>
      <sz val="11"/>
      <color rgb="FF0070C0"/>
      <name val="Times New Roman"/>
      <family val="1"/>
    </font>
    <font>
      <b/>
      <sz val="11"/>
      <name val="Times New Roman"/>
      <family val="1"/>
    </font>
    <font>
      <sz val="12"/>
      <color rgb="FFFF0000"/>
      <name val="Times New Roman"/>
      <family val="1"/>
    </font>
    <font>
      <b/>
      <i/>
      <sz val="10"/>
      <color rgb="FFFF0000"/>
      <name val="Times New Roman"/>
      <family val="1"/>
    </font>
    <font>
      <sz val="11"/>
      <color rgb="FF00B050"/>
      <name val="Times New Roman"/>
      <family val="1"/>
    </font>
    <font>
      <sz val="11"/>
      <name val="Times New Roman"/>
      <family val="1"/>
    </font>
    <font>
      <b/>
      <sz val="10"/>
      <color rgb="FF7030A0"/>
      <name val="Times New Roman"/>
      <family val="1"/>
    </font>
    <font>
      <b/>
      <i/>
      <sz val="12"/>
      <name val="Times New Roman"/>
      <family val="1"/>
    </font>
    <font>
      <b/>
      <sz val="12"/>
      <color rgb="FFFF0000"/>
      <name val="Times New Roman"/>
      <family val="1"/>
    </font>
    <font>
      <u/>
      <sz val="10"/>
      <name val="Times New Roman"/>
      <family val="1"/>
    </font>
    <font>
      <b/>
      <u/>
      <sz val="10"/>
      <color rgb="FF00B050"/>
      <name val="Times New Roman"/>
      <family val="1"/>
    </font>
    <font>
      <u/>
      <sz val="10"/>
      <color rgb="FF00B050"/>
      <name val="Times New Roman"/>
      <family val="1"/>
    </font>
    <font>
      <b/>
      <u/>
      <sz val="10"/>
      <name val="Times New Roman"/>
      <family val="1"/>
    </font>
    <font>
      <u/>
      <sz val="10"/>
      <color rgb="FFFF0000"/>
      <name val="Times New Roman"/>
      <family val="1"/>
    </font>
    <font>
      <sz val="10"/>
      <color rgb="FF7030A0"/>
      <name val="Times New Roman"/>
      <family val="1"/>
    </font>
    <font>
      <sz val="10"/>
      <name val="Arial"/>
    </font>
    <font>
      <sz val="14"/>
      <name val="Times New Roman"/>
      <family val="1"/>
    </font>
    <font>
      <i/>
      <sz val="13"/>
      <name val="Times New Roman"/>
      <family val="1"/>
    </font>
    <font>
      <b/>
      <sz val="12"/>
      <color theme="1"/>
      <name val="Times New Roman"/>
      <family val="1"/>
    </font>
    <font>
      <i/>
      <sz val="12"/>
      <color theme="1"/>
      <name val="Times New Roman"/>
      <family val="1"/>
    </font>
    <font>
      <sz val="12"/>
      <color theme="1"/>
      <name val="Times New Roman"/>
      <family val="1"/>
    </font>
    <font>
      <i/>
      <sz val="9"/>
      <color theme="1"/>
      <name val="Times New Roman"/>
      <family val="1"/>
    </font>
    <font>
      <i/>
      <sz val="10"/>
      <color theme="1"/>
      <name val="Times New Roman"/>
      <family val="1"/>
    </font>
    <font>
      <sz val="10"/>
      <color theme="1"/>
      <name val="Times New Roman"/>
      <family val="1"/>
    </font>
    <font>
      <b/>
      <sz val="10"/>
      <color theme="1"/>
      <name val="Times New Roman"/>
      <family val="1"/>
    </font>
    <font>
      <sz val="8"/>
      <color theme="1"/>
      <name val="Times New Roman"/>
      <family val="1"/>
    </font>
    <font>
      <b/>
      <sz val="8"/>
      <color theme="1"/>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42">
    <xf numFmtId="0" fontId="0" fillId="0" borderId="0"/>
    <xf numFmtId="9" fontId="2" fillId="0" borderId="0" applyFont="0" applyFill="0" applyBorder="0" applyAlignment="0" applyProtection="0"/>
    <xf numFmtId="0" fontId="3" fillId="0" borderId="0"/>
    <xf numFmtId="0" fontId="5" fillId="0" borderId="0"/>
    <xf numFmtId="43" fontId="3"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3" fillId="0" borderId="0" applyFont="0" applyFill="0" applyBorder="0" applyAlignment="0" applyProtection="0"/>
    <xf numFmtId="169" fontId="15" fillId="0" borderId="0" applyFont="0" applyFill="0" applyBorder="0" applyAlignment="0" applyProtection="0"/>
    <xf numFmtId="0" fontId="16" fillId="0" borderId="0" applyFont="0" applyFill="0" applyBorder="0" applyAlignment="0" applyProtection="0"/>
    <xf numFmtId="170" fontId="15" fillId="0" borderId="0" applyFont="0" applyFill="0" applyBorder="0" applyAlignment="0" applyProtection="0"/>
    <xf numFmtId="40" fontId="16" fillId="0" borderId="0" applyFont="0" applyFill="0" applyBorder="0" applyAlignment="0" applyProtection="0"/>
    <xf numFmtId="38" fontId="16" fillId="0" borderId="0" applyFont="0" applyFill="0" applyBorder="0" applyAlignment="0" applyProtection="0"/>
    <xf numFmtId="171" fontId="17" fillId="0" borderId="0" applyFont="0" applyFill="0" applyBorder="0" applyAlignment="0" applyProtection="0"/>
    <xf numFmtId="9" fontId="18" fillId="0" borderId="0" applyFont="0" applyFill="0" applyBorder="0" applyAlignment="0" applyProtection="0"/>
    <xf numFmtId="172" fontId="19" fillId="0" borderId="0" applyFont="0" applyFill="0" applyBorder="0" applyAlignment="0" applyProtection="0"/>
    <xf numFmtId="0" fontId="20" fillId="0" borderId="0" applyFont="0" applyFill="0" applyBorder="0" applyAlignment="0" applyProtection="0"/>
    <xf numFmtId="0" fontId="21" fillId="0" borderId="0"/>
    <xf numFmtId="0" fontId="22"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2" fillId="3" borderId="0"/>
    <xf numFmtId="0" fontId="24"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4" fillId="3" borderId="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6"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3" fillId="3" borderId="0"/>
    <xf numFmtId="0" fontId="26" fillId="3" borderId="0"/>
    <xf numFmtId="0" fontId="27"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3" fillId="0" borderId="0">
      <alignment wrapText="1"/>
    </xf>
    <xf numFmtId="0" fontId="27" fillId="0" borderId="0">
      <alignment wrapText="1"/>
    </xf>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29" fillId="0" borderId="0" applyFont="0" applyFill="0" applyBorder="0" applyAlignment="0" applyProtection="0"/>
    <xf numFmtId="173" fontId="30" fillId="0" borderId="0" applyFont="0" applyFill="0" applyBorder="0" applyAlignment="0" applyProtection="0"/>
    <xf numFmtId="0" fontId="29" fillId="0" borderId="0" applyFont="0" applyFill="0" applyBorder="0" applyAlignment="0" applyProtection="0"/>
    <xf numFmtId="174" fontId="30" fillId="0" borderId="0" applyFont="0" applyFill="0" applyBorder="0" applyAlignment="0" applyProtection="0"/>
    <xf numFmtId="0" fontId="29" fillId="0" borderId="0" applyFont="0" applyFill="0" applyBorder="0" applyAlignment="0" applyProtection="0"/>
    <xf numFmtId="175" fontId="13" fillId="0" borderId="0" applyFont="0" applyFill="0" applyBorder="0" applyAlignment="0" applyProtection="0"/>
    <xf numFmtId="0" fontId="29" fillId="0" borderId="0" applyFont="0" applyFill="0" applyBorder="0" applyAlignment="0" applyProtection="0"/>
    <xf numFmtId="176" fontId="13" fillId="0" borderId="0" applyFont="0" applyFill="0" applyBorder="0" applyAlignment="0" applyProtection="0"/>
    <xf numFmtId="0" fontId="31" fillId="5" borderId="0" applyNumberFormat="0" applyBorder="0" applyAlignment="0" applyProtection="0"/>
    <xf numFmtId="0" fontId="29" fillId="0" borderId="0"/>
    <xf numFmtId="0" fontId="29" fillId="0" borderId="0"/>
    <xf numFmtId="37" fontId="32" fillId="0" borderId="0"/>
    <xf numFmtId="0" fontId="33" fillId="0" borderId="0"/>
    <xf numFmtId="177" fontId="13" fillId="0" borderId="0" applyFill="0" applyBorder="0" applyAlignment="0"/>
    <xf numFmtId="177" fontId="13" fillId="0" borderId="0" applyFill="0" applyBorder="0" applyAlignment="0"/>
    <xf numFmtId="177" fontId="13" fillId="0" borderId="0" applyFill="0" applyBorder="0" applyAlignment="0"/>
    <xf numFmtId="177" fontId="13" fillId="0" borderId="0" applyFill="0" applyBorder="0" applyAlignment="0"/>
    <xf numFmtId="177" fontId="13" fillId="0" borderId="0" applyFill="0" applyBorder="0" applyAlignment="0"/>
    <xf numFmtId="177" fontId="13" fillId="0" borderId="0" applyFill="0" applyBorder="0" applyAlignment="0"/>
    <xf numFmtId="177" fontId="13" fillId="0" borderId="0" applyFill="0" applyBorder="0" applyAlignment="0"/>
    <xf numFmtId="0" fontId="34" fillId="22" borderId="7" applyNumberFormat="0" applyAlignment="0" applyProtection="0"/>
    <xf numFmtId="0" fontId="34" fillId="22" borderId="7" applyNumberFormat="0" applyAlignment="0" applyProtection="0"/>
    <xf numFmtId="0" fontId="34" fillId="22" borderId="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4" fillId="0" borderId="0" applyFont="0" applyFill="0" applyBorder="0" applyAlignment="0" applyProtection="0"/>
    <xf numFmtId="41" fontId="13" fillId="0" borderId="0" applyFont="0" applyFill="0" applyBorder="0" applyAlignment="0" applyProtection="0"/>
    <xf numFmtId="41" fontId="14"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164" fontId="4" fillId="0" borderId="0" applyFont="0" applyFill="0" applyBorder="0" applyAlignment="0" applyProtection="0"/>
    <xf numFmtId="41" fontId="36"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37"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3"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5" fontId="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3" fontId="13" fillId="0" borderId="0" applyFont="0" applyFill="0" applyBorder="0" applyAlignment="0" applyProtection="0"/>
    <xf numFmtId="178" fontId="13" fillId="0" borderId="0" applyFont="0" applyFill="0" applyBorder="0" applyAlignment="0" applyProtection="0"/>
    <xf numFmtId="0" fontId="38" fillId="23" borderId="8" applyNumberFormat="0" applyAlignment="0" applyProtection="0"/>
    <xf numFmtId="0" fontId="13" fillId="0" borderId="0" applyFont="0" applyFill="0" applyBorder="0" applyAlignment="0" applyProtection="0"/>
    <xf numFmtId="0" fontId="39" fillId="0" borderId="0" applyNumberFormat="0" applyFill="0" applyBorder="0" applyAlignment="0" applyProtection="0"/>
    <xf numFmtId="2" fontId="13" fillId="0" borderId="0" applyFont="0" applyFill="0" applyBorder="0" applyAlignment="0" applyProtection="0"/>
    <xf numFmtId="0" fontId="40" fillId="6" borderId="0" applyNumberFormat="0" applyBorder="0" applyAlignment="0" applyProtection="0"/>
    <xf numFmtId="38" fontId="41" fillId="3" borderId="0" applyNumberFormat="0" applyBorder="0" applyAlignment="0" applyProtection="0"/>
    <xf numFmtId="0" fontId="42" fillId="0" borderId="9" applyNumberFormat="0" applyAlignment="0" applyProtection="0">
      <alignment horizontal="left" vertical="center"/>
    </xf>
    <xf numFmtId="0" fontId="42" fillId="0" borderId="3">
      <alignment horizontal="left" vertical="center"/>
    </xf>
    <xf numFmtId="0" fontId="42" fillId="0" borderId="3">
      <alignment horizontal="left" vertical="center"/>
    </xf>
    <xf numFmtId="0" fontId="42" fillId="0" borderId="3">
      <alignment horizontal="left" vertical="center"/>
    </xf>
    <xf numFmtId="0" fontId="43" fillId="0" borderId="0" applyNumberFormat="0" applyFill="0" applyBorder="0" applyAlignment="0" applyProtection="0"/>
    <xf numFmtId="0" fontId="44" fillId="0" borderId="10" applyNumberFormat="0" applyFill="0" applyAlignment="0" applyProtection="0"/>
    <xf numFmtId="0" fontId="42" fillId="0" borderId="0" applyNumberFormat="0" applyFill="0" applyBorder="0" applyAlignment="0" applyProtection="0"/>
    <xf numFmtId="0" fontId="45" fillId="0" borderId="11" applyNumberFormat="0" applyFill="0" applyAlignment="0" applyProtection="0"/>
    <xf numFmtId="0" fontId="46" fillId="0" borderId="12" applyNumberFormat="0" applyFill="0" applyAlignment="0" applyProtection="0"/>
    <xf numFmtId="0" fontId="46" fillId="0" borderId="0" applyNumberFormat="0" applyFill="0" applyBorder="0" applyAlignment="0" applyProtection="0"/>
    <xf numFmtId="49" fontId="47" fillId="0" borderId="1">
      <alignment vertical="center"/>
    </xf>
    <xf numFmtId="49" fontId="47" fillId="0" borderId="1">
      <alignment vertical="center"/>
    </xf>
    <xf numFmtId="49" fontId="47" fillId="0" borderId="1">
      <alignment vertical="center"/>
    </xf>
    <xf numFmtId="10" fontId="41" fillId="24" borderId="1" applyNumberFormat="0" applyBorder="0" applyAlignment="0" applyProtection="0"/>
    <xf numFmtId="10" fontId="41" fillId="24" borderId="1" applyNumberFormat="0" applyBorder="0" applyAlignment="0" applyProtection="0"/>
    <xf numFmtId="0" fontId="48" fillId="9" borderId="7" applyNumberFormat="0" applyAlignment="0" applyProtection="0"/>
    <xf numFmtId="0" fontId="48" fillId="9" borderId="7" applyNumberFormat="0" applyAlignment="0" applyProtection="0"/>
    <xf numFmtId="0" fontId="48" fillId="9" borderId="7" applyNumberFormat="0" applyAlignment="0" applyProtection="0"/>
    <xf numFmtId="0" fontId="49" fillId="0" borderId="13" applyNumberFormat="0" applyFill="0" applyAlignment="0" applyProtection="0"/>
    <xf numFmtId="179" fontId="13" fillId="0" borderId="14"/>
    <xf numFmtId="179" fontId="13" fillId="0" borderId="14"/>
    <xf numFmtId="179" fontId="13" fillId="0" borderId="14"/>
    <xf numFmtId="179" fontId="13" fillId="0" borderId="14"/>
    <xf numFmtId="179" fontId="13" fillId="0" borderId="14"/>
    <xf numFmtId="179" fontId="13" fillId="0" borderId="14"/>
    <xf numFmtId="179" fontId="13" fillId="0" borderId="14"/>
    <xf numFmtId="179" fontId="13" fillId="0" borderId="14"/>
    <xf numFmtId="0" fontId="50" fillId="0" borderId="0" applyNumberFormat="0" applyFont="0" applyFill="0" applyAlignment="0"/>
    <xf numFmtId="0" fontId="51" fillId="25" borderId="0" applyNumberFormat="0" applyBorder="0" applyAlignment="0" applyProtection="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0" fontId="52" fillId="0" borderId="0"/>
    <xf numFmtId="0" fontId="53" fillId="0" borderId="0"/>
    <xf numFmtId="0" fontId="52" fillId="0" borderId="0"/>
    <xf numFmtId="0" fontId="53" fillId="0" borderId="0"/>
    <xf numFmtId="0" fontId="4" fillId="0" borderId="0"/>
    <xf numFmtId="0" fontId="36" fillId="0" borderId="0"/>
    <xf numFmtId="0" fontId="13" fillId="0" borderId="0"/>
    <xf numFmtId="0" fontId="13" fillId="0" borderId="0"/>
    <xf numFmtId="0" fontId="13" fillId="0" borderId="0"/>
    <xf numFmtId="0" fontId="13" fillId="0" borderId="0"/>
    <xf numFmtId="0" fontId="4" fillId="0" borderId="0"/>
    <xf numFmtId="0" fontId="4" fillId="0" borderId="0"/>
    <xf numFmtId="0" fontId="4" fillId="0" borderId="0"/>
    <xf numFmtId="0" fontId="4" fillId="0" borderId="0"/>
    <xf numFmtId="0" fontId="4" fillId="0" borderId="0"/>
    <xf numFmtId="0" fontId="52" fillId="0" borderId="0"/>
    <xf numFmtId="0" fontId="53" fillId="0" borderId="0"/>
    <xf numFmtId="0" fontId="54" fillId="0" borderId="0"/>
    <xf numFmtId="0" fontId="54" fillId="0" borderId="0"/>
    <xf numFmtId="0" fontId="55" fillId="0" borderId="0"/>
    <xf numFmtId="0" fontId="35" fillId="0" borderId="0"/>
    <xf numFmtId="0" fontId="13" fillId="0" borderId="0"/>
    <xf numFmtId="0" fontId="4" fillId="0" borderId="0"/>
    <xf numFmtId="0" fontId="56" fillId="0" borderId="0"/>
    <xf numFmtId="0" fontId="35" fillId="0" borderId="0"/>
    <xf numFmtId="0" fontId="52" fillId="0" borderId="0"/>
    <xf numFmtId="0" fontId="13" fillId="0" borderId="0"/>
    <xf numFmtId="0" fontId="13" fillId="0" borderId="0"/>
    <xf numFmtId="0" fontId="13" fillId="0" borderId="0"/>
    <xf numFmtId="0" fontId="13" fillId="0" borderId="0"/>
    <xf numFmtId="0" fontId="13" fillId="0" borderId="0"/>
    <xf numFmtId="0" fontId="53" fillId="0" borderId="0"/>
    <xf numFmtId="0" fontId="13" fillId="0" borderId="0"/>
    <xf numFmtId="0" fontId="4" fillId="0" borderId="0"/>
    <xf numFmtId="0" fontId="4" fillId="0" borderId="0"/>
    <xf numFmtId="0" fontId="13" fillId="0" borderId="0"/>
    <xf numFmtId="0" fontId="4" fillId="0" borderId="0"/>
    <xf numFmtId="0" fontId="4"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2" fillId="0" borderId="0"/>
    <xf numFmtId="0" fontId="53" fillId="0" borderId="0"/>
    <xf numFmtId="0" fontId="52" fillId="0" borderId="0"/>
    <xf numFmtId="0" fontId="5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53" fillId="0" borderId="0"/>
    <xf numFmtId="0" fontId="5" fillId="0" borderId="0"/>
    <xf numFmtId="0" fontId="4" fillId="0" borderId="0"/>
    <xf numFmtId="0" fontId="13" fillId="0" borderId="0"/>
    <xf numFmtId="0" fontId="5" fillId="0" borderId="0"/>
    <xf numFmtId="0" fontId="5" fillId="0" borderId="0"/>
    <xf numFmtId="0" fontId="53" fillId="0" borderId="0"/>
    <xf numFmtId="0" fontId="52" fillId="0" borderId="0"/>
    <xf numFmtId="0" fontId="53" fillId="0" borderId="0"/>
    <xf numFmtId="0" fontId="52"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13" fillId="0" borderId="0"/>
    <xf numFmtId="0" fontId="13" fillId="0" borderId="0"/>
    <xf numFmtId="0" fontId="56" fillId="0" borderId="0"/>
    <xf numFmtId="0" fontId="56" fillId="0" borderId="0"/>
    <xf numFmtId="0" fontId="56" fillId="0" borderId="0"/>
    <xf numFmtId="0" fontId="56" fillId="0" borderId="0"/>
    <xf numFmtId="0" fontId="14" fillId="0" borderId="0"/>
    <xf numFmtId="0" fontId="35" fillId="0" borderId="0"/>
    <xf numFmtId="0" fontId="35"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35" fillId="0" borderId="0"/>
    <xf numFmtId="0" fontId="13" fillId="0" borderId="0"/>
    <xf numFmtId="0" fontId="35" fillId="0" borderId="0"/>
    <xf numFmtId="0" fontId="52" fillId="0" borderId="0"/>
    <xf numFmtId="0" fontId="53" fillId="0" borderId="0"/>
    <xf numFmtId="0" fontId="52" fillId="0" borderId="0"/>
    <xf numFmtId="0" fontId="53" fillId="0" borderId="0"/>
    <xf numFmtId="0" fontId="52" fillId="0" borderId="0"/>
    <xf numFmtId="0" fontId="53" fillId="0" borderId="0"/>
    <xf numFmtId="0" fontId="35" fillId="0" borderId="0"/>
    <xf numFmtId="0" fontId="25" fillId="26" borderId="15" applyNumberFormat="0" applyFont="0" applyAlignment="0" applyProtection="0"/>
    <xf numFmtId="0" fontId="25" fillId="26" borderId="15" applyNumberFormat="0" applyFont="0" applyAlignment="0" applyProtection="0"/>
    <xf numFmtId="0" fontId="25" fillId="26" borderId="15" applyNumberFormat="0" applyFont="0" applyAlignment="0" applyProtection="0"/>
    <xf numFmtId="0" fontId="57" fillId="22" borderId="16" applyNumberFormat="0" applyAlignment="0" applyProtection="0"/>
    <xf numFmtId="0" fontId="57" fillId="22" borderId="16" applyNumberFormat="0" applyAlignment="0" applyProtection="0"/>
    <xf numFmtId="0" fontId="57" fillId="22" borderId="16" applyNumberFormat="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58" fillId="0" borderId="0" applyNumberFormat="0" applyFill="0" applyBorder="0" applyAlignment="0" applyProtection="0"/>
    <xf numFmtId="0" fontId="13" fillId="0" borderId="17" applyNumberFormat="0" applyFont="0" applyFill="0" applyAlignment="0" applyProtection="0"/>
    <xf numFmtId="0" fontId="59" fillId="0" borderId="18" applyNumberFormat="0" applyFill="0" applyAlignment="0" applyProtection="0"/>
    <xf numFmtId="0" fontId="59" fillId="0" borderId="18" applyNumberFormat="0" applyFill="0" applyAlignment="0" applyProtection="0"/>
    <xf numFmtId="0" fontId="59" fillId="0" borderId="18"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4" fillId="0" borderId="0">
      <alignment vertical="center"/>
    </xf>
    <xf numFmtId="40" fontId="63" fillId="0" borderId="0" applyFont="0" applyFill="0" applyBorder="0" applyAlignment="0" applyProtection="0"/>
    <xf numFmtId="38"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9" fontId="64" fillId="0" borderId="0" applyFont="0" applyFill="0" applyBorder="0" applyAlignment="0" applyProtection="0"/>
    <xf numFmtId="0" fontId="65" fillId="0" borderId="0"/>
    <xf numFmtId="181" fontId="66" fillId="0" borderId="0" applyFont="0" applyFill="0" applyBorder="0" applyAlignment="0" applyProtection="0"/>
    <xf numFmtId="182" fontId="66" fillId="0" borderId="0" applyFont="0" applyFill="0" applyBorder="0" applyAlignment="0" applyProtection="0"/>
    <xf numFmtId="183" fontId="66" fillId="0" borderId="0" applyFont="0" applyFill="0" applyBorder="0" applyAlignment="0" applyProtection="0"/>
    <xf numFmtId="169" fontId="66" fillId="0" borderId="0" applyFont="0" applyFill="0" applyBorder="0" applyAlignment="0" applyProtection="0"/>
    <xf numFmtId="0" fontId="67" fillId="0" borderId="0"/>
    <xf numFmtId="0" fontId="50" fillId="0" borderId="0"/>
    <xf numFmtId="171" fontId="68" fillId="0" borderId="0" applyFont="0" applyFill="0" applyBorder="0" applyAlignment="0" applyProtection="0"/>
    <xf numFmtId="184" fontId="68" fillId="0" borderId="0" applyFont="0" applyFill="0" applyBorder="0" applyAlignment="0" applyProtection="0"/>
    <xf numFmtId="185" fontId="68" fillId="0" borderId="0" applyFont="0" applyFill="0" applyBorder="0" applyAlignment="0" applyProtection="0"/>
    <xf numFmtId="6" fontId="19" fillId="0" borderId="0" applyFont="0" applyFill="0" applyBorder="0" applyAlignment="0" applyProtection="0"/>
    <xf numFmtId="186" fontId="68" fillId="0" borderId="0" applyFont="0" applyFill="0" applyBorder="0" applyAlignment="0" applyProtection="0"/>
    <xf numFmtId="0" fontId="3" fillId="0" borderId="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43"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2" fontId="3" fillId="0" borderId="0" applyFont="0" applyFill="0" applyBorder="0" applyAlignment="0" applyProtection="0"/>
    <xf numFmtId="179" fontId="3" fillId="0" borderId="14"/>
    <xf numFmtId="179" fontId="3" fillId="0" borderId="14"/>
    <xf numFmtId="179" fontId="3" fillId="0" borderId="14"/>
    <xf numFmtId="179" fontId="3" fillId="0" borderId="14"/>
    <xf numFmtId="179" fontId="3" fillId="0" borderId="14"/>
    <xf numFmtId="179" fontId="3" fillId="0" borderId="14"/>
    <xf numFmtId="179" fontId="3" fillId="0" borderId="14"/>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0" fontId="3" fillId="0" borderId="17" applyNumberFormat="0" applyFont="0" applyFill="0" applyAlignment="0" applyProtection="0"/>
    <xf numFmtId="0" fontId="81" fillId="0" borderId="0"/>
    <xf numFmtId="43" fontId="81" fillId="0" borderId="0" applyFont="0" applyFill="0" applyBorder="0" applyAlignment="0" applyProtection="0"/>
    <xf numFmtId="0" fontId="10" fillId="0" borderId="0"/>
    <xf numFmtId="0" fontId="14" fillId="0" borderId="0"/>
    <xf numFmtId="0" fontId="3" fillId="0" borderId="0"/>
    <xf numFmtId="0" fontId="10" fillId="0" borderId="0"/>
    <xf numFmtId="43" fontId="3" fillId="0" borderId="0" applyFont="0" applyFill="0" applyBorder="0" applyAlignment="0" applyProtection="0"/>
    <xf numFmtId="43" fontId="3" fillId="0" borderId="0" applyFont="0" applyFill="0" applyBorder="0" applyAlignment="0" applyProtection="0"/>
    <xf numFmtId="0" fontId="10" fillId="0" borderId="0"/>
    <xf numFmtId="0" fontId="3" fillId="0" borderId="0"/>
    <xf numFmtId="43" fontId="2" fillId="0" borderId="0" applyFont="0" applyFill="0" applyBorder="0" applyAlignment="0" applyProtection="0"/>
    <xf numFmtId="0" fontId="102"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cellStyleXfs>
  <cellXfs count="456">
    <xf numFmtId="0" fontId="0" fillId="0" borderId="0" xfId="0"/>
    <xf numFmtId="0" fontId="4" fillId="0" borderId="0" xfId="2" applyFont="1" applyFill="1"/>
    <xf numFmtId="0" fontId="4" fillId="0" borderId="0" xfId="2" applyFont="1" applyFill="1" applyAlignment="1">
      <alignment horizontal="centerContinuous"/>
    </xf>
    <xf numFmtId="3" fontId="4" fillId="0" borderId="0" xfId="2" applyNumberFormat="1" applyFont="1" applyFill="1" applyAlignment="1">
      <alignment horizontal="centerContinuous"/>
    </xf>
    <xf numFmtId="0" fontId="8" fillId="0" borderId="0" xfId="2" applyFont="1" applyFill="1" applyBorder="1" applyAlignment="1">
      <alignment horizontal="center" vertical="center" wrapText="1"/>
    </xf>
    <xf numFmtId="0" fontId="10" fillId="0" borderId="0" xfId="2" applyFont="1" applyFill="1"/>
    <xf numFmtId="0" fontId="10" fillId="0" borderId="1" xfId="2" applyFont="1" applyFill="1" applyBorder="1" applyAlignment="1">
      <alignment horizontal="center" vertical="center" wrapText="1"/>
    </xf>
    <xf numFmtId="0" fontId="13" fillId="0" borderId="1" xfId="2" applyFont="1" applyFill="1" applyBorder="1" applyAlignment="1">
      <alignment horizontal="center" vertical="center" wrapText="1"/>
    </xf>
    <xf numFmtId="166" fontId="9" fillId="0" borderId="1" xfId="2" applyNumberFormat="1" applyFont="1" applyFill="1" applyBorder="1" applyAlignment="1">
      <alignment horizontal="center" vertical="center"/>
    </xf>
    <xf numFmtId="4" fontId="10" fillId="0" borderId="1" xfId="2" applyNumberFormat="1" applyFont="1" applyFill="1" applyBorder="1" applyAlignment="1">
      <alignment horizontal="right" vertical="center" wrapText="1"/>
    </xf>
    <xf numFmtId="43" fontId="10" fillId="0" borderId="1" xfId="2" applyNumberFormat="1" applyFont="1" applyFill="1" applyBorder="1" applyAlignment="1">
      <alignment horizontal="right" vertical="center" wrapText="1"/>
    </xf>
    <xf numFmtId="43" fontId="10" fillId="0" borderId="1" xfId="4" applyNumberFormat="1" applyFont="1" applyFill="1" applyBorder="1" applyAlignment="1">
      <alignment horizontal="right" vertical="center" wrapText="1"/>
    </xf>
    <xf numFmtId="43" fontId="10" fillId="0" borderId="1" xfId="5" applyNumberFormat="1" applyFont="1" applyFill="1" applyBorder="1" applyAlignment="1">
      <alignment horizontal="right" vertical="center" wrapText="1"/>
    </xf>
    <xf numFmtId="4" fontId="10" fillId="0" borderId="1" xfId="5" applyNumberFormat="1" applyFont="1" applyFill="1" applyBorder="1" applyAlignment="1">
      <alignment horizontal="right" vertical="center" wrapText="1"/>
    </xf>
    <xf numFmtId="4" fontId="10" fillId="0" borderId="1" xfId="7" applyNumberFormat="1" applyFont="1" applyFill="1" applyBorder="1" applyAlignment="1">
      <alignment horizontal="right" vertical="center" wrapText="1"/>
    </xf>
    <xf numFmtId="4" fontId="10" fillId="0" borderId="1" xfId="6" applyNumberFormat="1" applyFont="1" applyFill="1" applyBorder="1" applyAlignment="1">
      <alignment horizontal="right" vertical="center" wrapText="1"/>
    </xf>
    <xf numFmtId="4" fontId="10" fillId="0" borderId="1" xfId="8" applyNumberFormat="1" applyFont="1" applyFill="1" applyBorder="1" applyAlignment="1">
      <alignment horizontal="right" vertical="center" wrapText="1"/>
    </xf>
    <xf numFmtId="43" fontId="10" fillId="0" borderId="1" xfId="2" applyNumberFormat="1" applyFont="1" applyFill="1" applyBorder="1" applyAlignment="1">
      <alignment horizontal="right" vertical="center"/>
    </xf>
    <xf numFmtId="0" fontId="11" fillId="0" borderId="1" xfId="2" applyFont="1" applyFill="1" applyBorder="1" applyAlignment="1">
      <alignment horizontal="center" vertical="center"/>
    </xf>
    <xf numFmtId="167" fontId="10" fillId="0" borderId="0" xfId="2" applyNumberFormat="1" applyFont="1" applyFill="1"/>
    <xf numFmtId="0" fontId="11" fillId="0" borderId="0" xfId="2" applyFont="1" applyFill="1" applyBorder="1" applyAlignment="1">
      <alignment horizontal="center" vertical="center"/>
    </xf>
    <xf numFmtId="0" fontId="9" fillId="0" borderId="0" xfId="2" applyFont="1" applyFill="1" applyBorder="1" applyAlignment="1">
      <alignment vertical="center"/>
    </xf>
    <xf numFmtId="4" fontId="9" fillId="0" borderId="0" xfId="4" applyNumberFormat="1" applyFont="1" applyFill="1" applyBorder="1" applyAlignment="1">
      <alignment horizontal="center" vertical="center" wrapText="1"/>
    </xf>
    <xf numFmtId="4" fontId="9" fillId="0" borderId="6" xfId="4" applyNumberFormat="1" applyFont="1" applyFill="1" applyBorder="1" applyAlignment="1">
      <alignment horizontal="center" vertical="center" wrapText="1"/>
    </xf>
    <xf numFmtId="4" fontId="9" fillId="0" borderId="6" xfId="2" applyNumberFormat="1" applyFont="1" applyFill="1" applyBorder="1" applyAlignment="1">
      <alignment horizontal="center" vertical="center" wrapText="1"/>
    </xf>
    <xf numFmtId="0" fontId="9" fillId="0" borderId="0" xfId="2" applyFont="1" applyFill="1" applyBorder="1"/>
    <xf numFmtId="0" fontId="6" fillId="0" borderId="0" xfId="2" applyFont="1" applyFill="1"/>
    <xf numFmtId="3" fontId="10" fillId="0" borderId="0" xfId="2" applyNumberFormat="1" applyFont="1" applyFill="1"/>
    <xf numFmtId="0" fontId="10" fillId="0" borderId="1" xfId="2" applyFont="1" applyFill="1" applyBorder="1" applyAlignment="1">
      <alignment horizontal="center" vertical="center"/>
    </xf>
    <xf numFmtId="0" fontId="10" fillId="0" borderId="1" xfId="2" applyFont="1" applyFill="1" applyBorder="1" applyAlignment="1">
      <alignment vertical="center"/>
    </xf>
    <xf numFmtId="4" fontId="69" fillId="0" borderId="1" xfId="2" applyNumberFormat="1" applyFont="1" applyFill="1" applyBorder="1" applyAlignment="1">
      <alignment horizontal="right" vertical="center" wrapText="1"/>
    </xf>
    <xf numFmtId="9" fontId="10" fillId="0" borderId="1" xfId="1" applyFont="1" applyFill="1" applyBorder="1" applyAlignment="1">
      <alignment horizontal="right" vertical="center" wrapText="1"/>
    </xf>
    <xf numFmtId="187" fontId="10" fillId="0" borderId="1" xfId="1" applyNumberFormat="1" applyFont="1" applyFill="1" applyBorder="1" applyAlignment="1">
      <alignment horizontal="right" vertical="center" wrapText="1"/>
    </xf>
    <xf numFmtId="167" fontId="12" fillId="0" borderId="0" xfId="2" applyNumberFormat="1" applyFont="1" applyFill="1"/>
    <xf numFmtId="43" fontId="11" fillId="0" borderId="1" xfId="4" applyNumberFormat="1" applyFont="1" applyFill="1" applyBorder="1" applyAlignment="1">
      <alignment horizontal="right" vertical="center" wrapText="1"/>
    </xf>
    <xf numFmtId="0" fontId="11" fillId="0" borderId="1" xfId="2" applyFont="1" applyFill="1" applyBorder="1" applyAlignment="1">
      <alignment vertical="center"/>
    </xf>
    <xf numFmtId="4" fontId="70" fillId="0" borderId="1" xfId="4" applyNumberFormat="1" applyFont="1" applyFill="1" applyBorder="1" applyAlignment="1">
      <alignment horizontal="right" vertical="center" wrapText="1"/>
    </xf>
    <xf numFmtId="4" fontId="12" fillId="0" borderId="1" xfId="4" applyNumberFormat="1" applyFont="1" applyFill="1" applyBorder="1" applyAlignment="1">
      <alignment horizontal="right" vertical="center" wrapText="1"/>
    </xf>
    <xf numFmtId="4" fontId="11" fillId="0" borderId="1" xfId="4" applyNumberFormat="1" applyFont="1" applyFill="1" applyBorder="1" applyAlignment="1">
      <alignment horizontal="right" vertical="center" wrapText="1"/>
    </xf>
    <xf numFmtId="187" fontId="11" fillId="0" borderId="1" xfId="1" applyNumberFormat="1" applyFont="1" applyFill="1" applyBorder="1" applyAlignment="1">
      <alignment horizontal="right" vertical="center" wrapText="1"/>
    </xf>
    <xf numFmtId="9" fontId="11" fillId="0" borderId="1" xfId="1" applyFont="1" applyFill="1" applyBorder="1" applyAlignment="1">
      <alignment horizontal="right" vertical="center" wrapText="1"/>
    </xf>
    <xf numFmtId="0" fontId="11" fillId="0" borderId="0" xfId="2" applyFont="1" applyFill="1"/>
    <xf numFmtId="43" fontId="72" fillId="0" borderId="1" xfId="4" applyNumberFormat="1" applyFont="1" applyFill="1" applyBorder="1" applyAlignment="1">
      <alignment horizontal="right" vertical="center" wrapText="1"/>
    </xf>
    <xf numFmtId="43" fontId="71" fillId="0" borderId="1" xfId="2" applyNumberFormat="1" applyFont="1" applyFill="1" applyBorder="1" applyAlignment="1">
      <alignment horizontal="right" vertical="center" wrapText="1"/>
    </xf>
    <xf numFmtId="43" fontId="71" fillId="0" borderId="1" xfId="4" applyNumberFormat="1" applyFont="1" applyFill="1" applyBorder="1" applyAlignment="1">
      <alignment horizontal="right" vertical="center" wrapText="1"/>
    </xf>
    <xf numFmtId="168" fontId="71" fillId="0" borderId="1" xfId="2" applyNumberFormat="1" applyFont="1" applyFill="1" applyBorder="1" applyAlignment="1">
      <alignment horizontal="right" vertical="center" wrapText="1"/>
    </xf>
    <xf numFmtId="188" fontId="10" fillId="0" borderId="1" xfId="2" applyNumberFormat="1" applyFont="1" applyFill="1" applyBorder="1" applyAlignment="1">
      <alignment horizontal="right" vertical="center" wrapText="1"/>
    </xf>
    <xf numFmtId="188" fontId="11" fillId="0" borderId="1" xfId="4" applyNumberFormat="1" applyFont="1" applyFill="1" applyBorder="1" applyAlignment="1">
      <alignment horizontal="right" vertical="center" wrapText="1"/>
    </xf>
    <xf numFmtId="10" fontId="11" fillId="0" borderId="1" xfId="1"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3" fontId="11" fillId="0" borderId="1" xfId="2" applyNumberFormat="1" applyFont="1" applyFill="1" applyBorder="1" applyAlignment="1">
      <alignment horizontal="right"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3" fontId="9" fillId="0" borderId="1" xfId="2" applyNumberFormat="1" applyFont="1" applyFill="1" applyBorder="1" applyAlignment="1">
      <alignment horizontal="right" vertical="center" wrapText="1"/>
    </xf>
    <xf numFmtId="168" fontId="9" fillId="0" borderId="1" xfId="2" applyNumberFormat="1" applyFont="1" applyFill="1" applyBorder="1" applyAlignment="1">
      <alignment horizontal="right" vertical="center" wrapText="1"/>
    </xf>
    <xf numFmtId="43" fontId="69" fillId="0" borderId="1" xfId="2" applyNumberFormat="1" applyFont="1" applyFill="1" applyBorder="1" applyAlignment="1">
      <alignment horizontal="right" vertical="center" wrapText="1"/>
    </xf>
    <xf numFmtId="43" fontId="73" fillId="0" borderId="1" xfId="4" applyNumberFormat="1" applyFont="1" applyFill="1" applyBorder="1" applyAlignment="1">
      <alignment horizontal="right" vertical="center" wrapText="1"/>
    </xf>
    <xf numFmtId="188" fontId="73" fillId="0" borderId="1" xfId="2" applyNumberFormat="1" applyFont="1" applyFill="1" applyBorder="1" applyAlignment="1">
      <alignment horizontal="right" vertical="center" wrapText="1"/>
    </xf>
    <xf numFmtId="43" fontId="73" fillId="0" borderId="1" xfId="5" applyNumberFormat="1" applyFont="1" applyFill="1" applyBorder="1" applyAlignment="1">
      <alignment horizontal="right" vertical="center" wrapText="1"/>
    </xf>
    <xf numFmtId="43" fontId="73" fillId="0" borderId="1" xfId="2" applyNumberFormat="1" applyFont="1" applyFill="1" applyBorder="1" applyAlignment="1">
      <alignment horizontal="right" vertical="center"/>
    </xf>
    <xf numFmtId="43" fontId="69" fillId="0" borderId="1" xfId="4" applyNumberFormat="1" applyFont="1" applyFill="1" applyBorder="1" applyAlignment="1">
      <alignment horizontal="right" vertical="center" wrapText="1"/>
    </xf>
    <xf numFmtId="10" fontId="9" fillId="0" borderId="0" xfId="1" applyNumberFormat="1" applyFont="1" applyFill="1"/>
    <xf numFmtId="43" fontId="9" fillId="0" borderId="1" xfId="4" applyNumberFormat="1" applyFont="1" applyFill="1" applyBorder="1" applyAlignment="1">
      <alignment horizontal="right" vertical="center" wrapText="1"/>
    </xf>
    <xf numFmtId="43" fontId="74" fillId="0" borderId="1" xfId="4" applyNumberFormat="1" applyFont="1" applyFill="1" applyBorder="1" applyAlignment="1">
      <alignment horizontal="right" vertical="center" wrapText="1"/>
    </xf>
    <xf numFmtId="43" fontId="76" fillId="0" borderId="1" xfId="2" applyNumberFormat="1" applyFont="1" applyFill="1" applyBorder="1" applyAlignment="1">
      <alignment horizontal="right" vertical="center" wrapText="1"/>
    </xf>
    <xf numFmtId="43" fontId="74" fillId="0" borderId="1" xfId="5" applyNumberFormat="1" applyFont="1" applyFill="1" applyBorder="1" applyAlignment="1">
      <alignment horizontal="right"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77" fillId="0" borderId="0" xfId="2" applyFont="1" applyFill="1" applyAlignment="1">
      <alignment horizontal="left"/>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4" fontId="73" fillId="0" borderId="1" xfId="8" applyNumberFormat="1" applyFont="1" applyFill="1" applyBorder="1" applyAlignment="1">
      <alignment horizontal="right" vertical="center" wrapText="1"/>
    </xf>
    <xf numFmtId="4" fontId="73" fillId="0" borderId="1" xfId="5" applyNumberFormat="1" applyFont="1" applyFill="1" applyBorder="1" applyAlignment="1">
      <alignment horizontal="right" vertical="center" wrapText="1"/>
    </xf>
    <xf numFmtId="4" fontId="73" fillId="0" borderId="1" xfId="2" applyNumberFormat="1" applyFont="1" applyFill="1" applyBorder="1" applyAlignment="1">
      <alignment horizontal="right" vertical="center" wrapText="1"/>
    </xf>
    <xf numFmtId="2" fontId="79" fillId="0" borderId="19" xfId="596" applyNumberFormat="1" applyFont="1" applyFill="1" applyBorder="1" applyAlignment="1">
      <alignment horizontal="right" vertical="center"/>
    </xf>
    <xf numFmtId="2" fontId="80" fillId="0" borderId="19" xfId="596" applyNumberFormat="1" applyFont="1" applyFill="1" applyBorder="1" applyAlignment="1">
      <alignment horizontal="right" vertical="center"/>
    </xf>
    <xf numFmtId="2" fontId="80" fillId="0" borderId="19" xfId="596" applyNumberFormat="1" applyFont="1" applyFill="1" applyBorder="1" applyAlignment="1">
      <alignment horizontal="right" vertical="center" wrapText="1"/>
    </xf>
    <xf numFmtId="0" fontId="80" fillId="0" borderId="19" xfId="596" applyFont="1" applyFill="1" applyBorder="1" applyAlignment="1">
      <alignment vertical="center"/>
    </xf>
    <xf numFmtId="0" fontId="78" fillId="0" borderId="19" xfId="596" applyFont="1" applyFill="1" applyBorder="1" applyAlignment="1">
      <alignment vertical="center"/>
    </xf>
    <xf numFmtId="2" fontId="79" fillId="0" borderId="19" xfId="596" applyNumberFormat="1" applyFont="1" applyFill="1" applyBorder="1" applyAlignment="1">
      <alignment horizontal="center" vertical="center" wrapText="1"/>
    </xf>
    <xf numFmtId="0" fontId="79" fillId="0" borderId="19" xfId="596" applyFont="1" applyFill="1" applyBorder="1" applyAlignment="1">
      <alignment horizontal="center" vertical="center" wrapText="1"/>
    </xf>
    <xf numFmtId="0" fontId="79" fillId="0" borderId="19" xfId="596" applyFont="1" applyFill="1" applyBorder="1" applyAlignment="1">
      <alignment vertical="center"/>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3" fontId="82" fillId="0" borderId="1" xfId="2" applyNumberFormat="1" applyFont="1" applyFill="1" applyBorder="1" applyAlignment="1">
      <alignment horizontal="right" vertical="center"/>
    </xf>
    <xf numFmtId="43" fontId="82" fillId="0" borderId="1" xfId="5" applyNumberFormat="1" applyFont="1" applyFill="1" applyBorder="1" applyAlignment="1">
      <alignment horizontal="right" vertical="center" wrapText="1"/>
    </xf>
    <xf numFmtId="43" fontId="82" fillId="0" borderId="1" xfId="4" applyNumberFormat="1" applyFont="1" applyFill="1" applyBorder="1" applyAlignment="1">
      <alignment horizontal="right" vertical="center" wrapText="1"/>
    </xf>
    <xf numFmtId="0" fontId="83" fillId="0" borderId="1" xfId="545" applyNumberFormat="1" applyFont="1" applyFill="1" applyBorder="1" applyAlignment="1">
      <alignment horizontal="center" vertical="center" wrapText="1"/>
    </xf>
    <xf numFmtId="3" fontId="10" fillId="0" borderId="1" xfId="2" applyNumberFormat="1" applyFont="1" applyFill="1" applyBorder="1" applyAlignment="1">
      <alignment horizontal="right" vertical="center" wrapText="1"/>
    </xf>
    <xf numFmtId="3" fontId="82" fillId="0" borderId="1" xfId="2" applyNumberFormat="1" applyFont="1" applyFill="1" applyBorder="1" applyAlignment="1">
      <alignment horizontal="right" vertical="center" wrapText="1"/>
    </xf>
    <xf numFmtId="43" fontId="9" fillId="2" borderId="1" xfId="2" applyNumberFormat="1" applyFont="1" applyFill="1" applyBorder="1" applyAlignment="1">
      <alignment horizontal="right" vertical="center" wrapText="1"/>
    </xf>
    <xf numFmtId="43" fontId="71" fillId="2" borderId="1" xfId="2" applyNumberFormat="1" applyFont="1" applyFill="1" applyBorder="1" applyAlignment="1">
      <alignment horizontal="right" vertical="center" wrapText="1"/>
    </xf>
    <xf numFmtId="168" fontId="9" fillId="2" borderId="1" xfId="2" applyNumberFormat="1" applyFont="1" applyFill="1" applyBorder="1" applyAlignment="1">
      <alignment horizontal="right" vertical="center" wrapText="1"/>
    </xf>
    <xf numFmtId="43" fontId="11" fillId="2" borderId="1" xfId="4" applyNumberFormat="1" applyFont="1" applyFill="1" applyBorder="1" applyAlignment="1">
      <alignment horizontal="right" vertical="center" wrapText="1"/>
    </xf>
    <xf numFmtId="43" fontId="9" fillId="2" borderId="1" xfId="4" applyNumberFormat="1" applyFont="1" applyFill="1" applyBorder="1" applyAlignment="1">
      <alignment horizontal="right" vertical="center" wrapText="1"/>
    </xf>
    <xf numFmtId="187" fontId="11" fillId="2" borderId="1" xfId="1" applyNumberFormat="1" applyFont="1" applyFill="1" applyBorder="1" applyAlignment="1">
      <alignment horizontal="right" vertical="center" wrapText="1"/>
    </xf>
    <xf numFmtId="3" fontId="11" fillId="27" borderId="1" xfId="4" applyNumberFormat="1" applyFont="1" applyFill="1" applyBorder="1" applyAlignment="1">
      <alignment horizontal="right"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4" fillId="0" borderId="1" xfId="545" applyNumberFormat="1" applyFont="1" applyFill="1" applyBorder="1" applyAlignment="1">
      <alignment horizontal="center" vertical="center" wrapText="1"/>
    </xf>
    <xf numFmtId="43" fontId="82" fillId="2" borderId="1" xfId="2" applyNumberFormat="1" applyFont="1" applyFill="1" applyBorder="1" applyAlignment="1">
      <alignment horizontal="right"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43" fontId="85" fillId="0" borderId="1" xfId="2" applyNumberFormat="1" applyFont="1" applyFill="1" applyBorder="1" applyAlignment="1">
      <alignment horizontal="right" vertical="center"/>
    </xf>
    <xf numFmtId="43" fontId="85" fillId="0" borderId="1" xfId="5" applyNumberFormat="1" applyFont="1" applyFill="1" applyBorder="1" applyAlignment="1">
      <alignment horizontal="right" vertical="center" wrapText="1"/>
    </xf>
    <xf numFmtId="43" fontId="85" fillId="0" borderId="1" xfId="4" applyNumberFormat="1" applyFont="1" applyFill="1" applyBorder="1" applyAlignment="1">
      <alignment horizontal="right" vertical="center" wrapText="1"/>
    </xf>
    <xf numFmtId="3" fontId="85" fillId="0" borderId="1" xfId="2" applyNumberFormat="1" applyFont="1" applyFill="1" applyBorder="1" applyAlignment="1">
      <alignment horizontal="right" vertical="center" wrapText="1"/>
    </xf>
    <xf numFmtId="0" fontId="87" fillId="0" borderId="1" xfId="545" applyNumberFormat="1"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3" fontId="86" fillId="0" borderId="1" xfId="2" applyNumberFormat="1" applyFont="1" applyFill="1" applyBorder="1" applyAlignment="1">
      <alignment horizontal="right" vertical="center" wrapText="1"/>
    </xf>
    <xf numFmtId="43" fontId="85" fillId="0" borderId="1" xfId="2" applyNumberFormat="1" applyFont="1" applyFill="1" applyBorder="1" applyAlignment="1">
      <alignment horizontal="right" vertical="center" wrapText="1"/>
    </xf>
    <xf numFmtId="3" fontId="11" fillId="0" borderId="1" xfId="4" applyNumberFormat="1" applyFont="1" applyFill="1" applyBorder="1" applyAlignment="1">
      <alignment horizontal="right" vertical="center" wrapText="1"/>
    </xf>
    <xf numFmtId="0" fontId="10" fillId="28" borderId="1" xfId="2" applyFont="1" applyFill="1" applyBorder="1" applyAlignment="1">
      <alignment horizontal="center" vertical="center"/>
    </xf>
    <xf numFmtId="0" fontId="10" fillId="28" borderId="1" xfId="2" applyFont="1" applyFill="1" applyBorder="1" applyAlignment="1">
      <alignment vertical="center"/>
    </xf>
    <xf numFmtId="4" fontId="69" fillId="28" borderId="1" xfId="2" applyNumberFormat="1" applyFont="1" applyFill="1" applyBorder="1" applyAlignment="1">
      <alignment horizontal="right" vertical="center" wrapText="1"/>
    </xf>
    <xf numFmtId="4" fontId="10" fillId="28" borderId="1" xfId="5" applyNumberFormat="1" applyFont="1" applyFill="1" applyBorder="1" applyAlignment="1">
      <alignment horizontal="right" vertical="center" wrapText="1"/>
    </xf>
    <xf numFmtId="4" fontId="73" fillId="28" borderId="1" xfId="5" applyNumberFormat="1" applyFont="1" applyFill="1" applyBorder="1" applyAlignment="1">
      <alignment horizontal="right" vertical="center" wrapText="1"/>
    </xf>
    <xf numFmtId="43" fontId="9" fillId="28" borderId="1" xfId="2" applyNumberFormat="1" applyFont="1" applyFill="1" applyBorder="1" applyAlignment="1">
      <alignment horizontal="right" vertical="center" wrapText="1"/>
    </xf>
    <xf numFmtId="43" fontId="10" fillId="28" borderId="1" xfId="4" applyNumberFormat="1" applyFont="1" applyFill="1" applyBorder="1" applyAlignment="1">
      <alignment horizontal="right" vertical="center" wrapText="1"/>
    </xf>
    <xf numFmtId="43" fontId="10" fillId="28" borderId="1" xfId="5" applyNumberFormat="1" applyFont="1" applyFill="1" applyBorder="1" applyAlignment="1">
      <alignment horizontal="right" vertical="center" wrapText="1"/>
    </xf>
    <xf numFmtId="3" fontId="10" fillId="28" borderId="1" xfId="2" applyNumberFormat="1" applyFont="1" applyFill="1" applyBorder="1" applyAlignment="1">
      <alignment horizontal="right" vertical="center" wrapText="1"/>
    </xf>
    <xf numFmtId="187" fontId="10" fillId="28" borderId="1" xfId="1" applyNumberFormat="1" applyFont="1" applyFill="1" applyBorder="1" applyAlignment="1">
      <alignment horizontal="right" vertical="center" wrapText="1"/>
    </xf>
    <xf numFmtId="9" fontId="10" fillId="28" borderId="1" xfId="1" applyFont="1" applyFill="1" applyBorder="1" applyAlignment="1">
      <alignment horizontal="right" vertical="center" wrapText="1"/>
    </xf>
    <xf numFmtId="43" fontId="10" fillId="28" borderId="1" xfId="2" applyNumberFormat="1" applyFont="1" applyFill="1" applyBorder="1" applyAlignment="1">
      <alignment horizontal="right" vertical="center" wrapText="1"/>
    </xf>
    <xf numFmtId="0" fontId="10" fillId="28" borderId="0" xfId="2" applyFont="1" applyFill="1"/>
    <xf numFmtId="167" fontId="10" fillId="28" borderId="0" xfId="2" applyNumberFormat="1" applyFont="1" applyFill="1"/>
    <xf numFmtId="0" fontId="4" fillId="0" borderId="19" xfId="596" applyFont="1" applyFill="1" applyBorder="1" applyAlignment="1">
      <alignment vertical="center"/>
    </xf>
    <xf numFmtId="0" fontId="4" fillId="0" borderId="19" xfId="596" applyFont="1" applyFill="1" applyBorder="1" applyAlignment="1">
      <alignment horizontal="center" vertical="center" wrapText="1"/>
    </xf>
    <xf numFmtId="2" fontId="4" fillId="0" borderId="19" xfId="596" applyNumberFormat="1" applyFont="1" applyFill="1" applyBorder="1" applyAlignment="1">
      <alignment horizontal="center" vertical="center" wrapText="1"/>
    </xf>
    <xf numFmtId="0" fontId="6" fillId="0" borderId="19" xfId="596" applyFont="1" applyFill="1" applyBorder="1" applyAlignment="1">
      <alignment vertical="center"/>
    </xf>
    <xf numFmtId="0" fontId="8" fillId="0" borderId="19" xfId="596" applyFont="1" applyFill="1" applyBorder="1" applyAlignment="1">
      <alignment vertical="center"/>
    </xf>
    <xf numFmtId="2" fontId="8" fillId="0" borderId="19" xfId="596" applyNumberFormat="1" applyFont="1" applyFill="1" applyBorder="1" applyAlignment="1">
      <alignment horizontal="right" vertical="center" wrapText="1"/>
    </xf>
    <xf numFmtId="2" fontId="8" fillId="0" borderId="19" xfId="596" applyNumberFormat="1" applyFont="1" applyFill="1" applyBorder="1" applyAlignment="1">
      <alignment horizontal="right" vertical="center"/>
    </xf>
    <xf numFmtId="2" fontId="4" fillId="0" borderId="19" xfId="596" applyNumberFormat="1" applyFont="1" applyFill="1" applyBorder="1" applyAlignment="1">
      <alignment horizontal="right" vertical="center"/>
    </xf>
    <xf numFmtId="43" fontId="82" fillId="0" borderId="1" xfId="2"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188" fontId="10" fillId="0" borderId="0" xfId="2" applyNumberFormat="1" applyFont="1" applyFill="1"/>
    <xf numFmtId="168" fontId="86" fillId="0" borderId="1" xfId="2" applyNumberFormat="1" applyFont="1" applyFill="1" applyBorder="1" applyAlignment="1">
      <alignment horizontal="right" vertical="center" wrapText="1"/>
    </xf>
    <xf numFmtId="43" fontId="86" fillId="0" borderId="1" xfId="4"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3" fontId="73" fillId="0" borderId="1" xfId="2" applyNumberFormat="1" applyFont="1" applyFill="1" applyBorder="1" applyAlignment="1">
      <alignment horizontal="right" vertical="center" wrapText="1"/>
    </xf>
    <xf numFmtId="168" fontId="69" fillId="0" borderId="1" xfId="2" applyNumberFormat="1" applyFont="1" applyFill="1" applyBorder="1" applyAlignment="1">
      <alignment horizontal="right" vertical="center" wrapText="1"/>
    </xf>
    <xf numFmtId="3" fontId="89" fillId="0" borderId="0" xfId="2" applyNumberFormat="1" applyFont="1" applyFill="1" applyAlignment="1">
      <alignment horizontal="centerContinuous"/>
    </xf>
    <xf numFmtId="0" fontId="89" fillId="0" borderId="0" xfId="2" applyFont="1" applyFill="1"/>
    <xf numFmtId="166" fontId="76" fillId="0" borderId="1" xfId="2" applyNumberFormat="1" applyFont="1" applyFill="1" applyBorder="1" applyAlignment="1">
      <alignment horizontal="center" vertical="center"/>
    </xf>
    <xf numFmtId="187" fontId="74" fillId="0" borderId="1" xfId="1" applyNumberFormat="1" applyFont="1" applyFill="1" applyBorder="1" applyAlignment="1">
      <alignment horizontal="right" vertical="center" wrapText="1"/>
    </xf>
    <xf numFmtId="9" fontId="74" fillId="0" borderId="1" xfId="1" applyFont="1" applyFill="1" applyBorder="1" applyAlignment="1">
      <alignment horizontal="right" vertical="center" wrapText="1"/>
    </xf>
    <xf numFmtId="187" fontId="90" fillId="0" borderId="1" xfId="1" applyNumberFormat="1" applyFont="1" applyFill="1" applyBorder="1" applyAlignment="1">
      <alignment horizontal="right" vertical="center" wrapText="1"/>
    </xf>
    <xf numFmtId="4" fontId="76" fillId="0" borderId="6" xfId="2" applyNumberFormat="1" applyFont="1" applyFill="1" applyBorder="1" applyAlignment="1">
      <alignment horizontal="center" vertical="center" wrapText="1"/>
    </xf>
    <xf numFmtId="0" fontId="74" fillId="0" borderId="0" xfId="2" applyFont="1" applyFill="1"/>
    <xf numFmtId="188" fontId="74" fillId="0" borderId="0" xfId="2" applyNumberFormat="1" applyFont="1" applyFill="1"/>
    <xf numFmtId="0" fontId="91" fillId="0" borderId="1" xfId="545" applyNumberFormat="1" applyFont="1" applyFill="1" applyBorder="1" applyAlignment="1">
      <alignment horizontal="center" vertical="center" wrapText="1"/>
    </xf>
    <xf numFmtId="43" fontId="73" fillId="0" borderId="1" xfId="2"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92" fillId="0" borderId="1" xfId="545" applyNumberFormat="1" applyFont="1" applyFill="1" applyBorder="1" applyAlignment="1">
      <alignment horizontal="center" vertical="center" wrapText="1"/>
    </xf>
    <xf numFmtId="43" fontId="93" fillId="0" borderId="1" xfId="2" applyNumberFormat="1" applyFont="1" applyFill="1" applyBorder="1" applyAlignment="1">
      <alignment horizontal="right" vertical="center" wrapText="1"/>
    </xf>
    <xf numFmtId="0" fontId="94" fillId="0" borderId="0" xfId="2" applyFont="1" applyFill="1" applyBorder="1" applyAlignment="1">
      <alignment horizontal="left" vertical="center"/>
    </xf>
    <xf numFmtId="0" fontId="6" fillId="0" borderId="0" xfId="2" applyFont="1" applyFill="1" applyBorder="1" applyAlignment="1">
      <alignment vertical="center"/>
    </xf>
    <xf numFmtId="4" fontId="6" fillId="0" borderId="0" xfId="4" applyNumberFormat="1" applyFont="1" applyFill="1" applyBorder="1" applyAlignment="1">
      <alignment horizontal="center" vertical="center" wrapText="1"/>
    </xf>
    <xf numFmtId="4" fontId="95" fillId="0" borderId="0" xfId="2" applyNumberFormat="1" applyFont="1" applyFill="1" applyBorder="1" applyAlignment="1">
      <alignment horizontal="center" vertical="center" wrapText="1"/>
    </xf>
    <xf numFmtId="3" fontId="4" fillId="0" borderId="0" xfId="2" applyNumberFormat="1" applyFont="1" applyFill="1"/>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96" fillId="0" borderId="1" xfId="2" applyFont="1" applyFill="1" applyBorder="1" applyAlignment="1">
      <alignment horizontal="center" vertical="center"/>
    </xf>
    <xf numFmtId="0" fontId="96" fillId="0" borderId="1" xfId="2" applyFont="1" applyFill="1" applyBorder="1" applyAlignment="1">
      <alignment vertical="center"/>
    </xf>
    <xf numFmtId="4" fontId="97" fillId="0" borderId="1" xfId="2" applyNumberFormat="1" applyFont="1" applyFill="1" applyBorder="1" applyAlignment="1">
      <alignment horizontal="right" vertical="center" wrapText="1"/>
    </xf>
    <xf numFmtId="4" fontId="96" fillId="0" borderId="1" xfId="5" applyNumberFormat="1" applyFont="1" applyFill="1" applyBorder="1" applyAlignment="1">
      <alignment horizontal="right" vertical="center" wrapText="1"/>
    </xf>
    <xf numFmtId="4" fontId="98" fillId="0" borderId="1" xfId="5" applyNumberFormat="1" applyFont="1" applyFill="1" applyBorder="1" applyAlignment="1">
      <alignment horizontal="right" vertical="center" wrapText="1"/>
    </xf>
    <xf numFmtId="43" fontId="99" fillId="0" borderId="1" xfId="2" applyNumberFormat="1" applyFont="1" applyFill="1" applyBorder="1" applyAlignment="1">
      <alignment horizontal="right" vertical="center" wrapText="1"/>
    </xf>
    <xf numFmtId="43" fontId="96" fillId="0" borderId="1" xfId="2" applyNumberFormat="1" applyFont="1" applyFill="1" applyBorder="1" applyAlignment="1">
      <alignment horizontal="right" vertical="center"/>
    </xf>
    <xf numFmtId="43" fontId="96" fillId="0" borderId="1" xfId="5" applyNumberFormat="1" applyFont="1" applyFill="1" applyBorder="1" applyAlignment="1">
      <alignment horizontal="right" vertical="center" wrapText="1"/>
    </xf>
    <xf numFmtId="43" fontId="96" fillId="0" borderId="1" xfId="4" applyNumberFormat="1" applyFont="1" applyFill="1" applyBorder="1" applyAlignment="1">
      <alignment horizontal="right" vertical="center" wrapText="1"/>
    </xf>
    <xf numFmtId="3" fontId="96" fillId="0" borderId="1" xfId="2" applyNumberFormat="1" applyFont="1" applyFill="1" applyBorder="1" applyAlignment="1">
      <alignment horizontal="right" vertical="center" wrapText="1"/>
    </xf>
    <xf numFmtId="187" fontId="96" fillId="0" borderId="1" xfId="1" applyNumberFormat="1" applyFont="1" applyFill="1" applyBorder="1" applyAlignment="1">
      <alignment horizontal="right" vertical="center" wrapText="1"/>
    </xf>
    <xf numFmtId="9" fontId="100" fillId="0" borderId="1" xfId="1" applyFont="1" applyFill="1" applyBorder="1" applyAlignment="1">
      <alignment horizontal="right" vertical="center" wrapText="1"/>
    </xf>
    <xf numFmtId="43" fontId="96" fillId="0" borderId="1" xfId="2" applyNumberFormat="1" applyFont="1" applyFill="1" applyBorder="1" applyAlignment="1">
      <alignment horizontal="right" vertical="center" wrapText="1"/>
    </xf>
    <xf numFmtId="0" fontId="96" fillId="0" borderId="0" xfId="2" applyFont="1" applyFill="1"/>
    <xf numFmtId="167" fontId="96" fillId="0" borderId="0" xfId="2" applyNumberFormat="1" applyFont="1" applyFill="1"/>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4" fontId="6" fillId="0" borderId="0" xfId="2" applyNumberFormat="1"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3" fontId="101" fillId="0" borderId="1" xfId="4" applyNumberFormat="1" applyFont="1" applyFill="1" applyBorder="1" applyAlignment="1">
      <alignment horizontal="right" vertical="center" wrapText="1"/>
    </xf>
    <xf numFmtId="3" fontId="101" fillId="0" borderId="1" xfId="2" applyNumberFormat="1" applyFont="1" applyFill="1" applyBorder="1" applyAlignment="1">
      <alignment horizontal="right" vertical="center" wrapText="1"/>
    </xf>
    <xf numFmtId="43" fontId="10" fillId="0" borderId="0" xfId="2" applyNumberFormat="1" applyFont="1" applyFill="1"/>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8" fillId="0" borderId="0" xfId="2" applyFont="1" applyFill="1" applyBorder="1" applyAlignment="1">
      <alignment horizontal="left" vertical="center"/>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4" fontId="83" fillId="0" borderId="1" xfId="545" applyNumberFormat="1" applyFont="1" applyFill="1" applyBorder="1" applyAlignment="1">
      <alignment horizontal="center" vertical="center" wrapText="1"/>
    </xf>
    <xf numFmtId="177" fontId="83" fillId="0" borderId="1" xfId="164" applyNumberFormat="1" applyFont="1" applyFill="1" applyBorder="1" applyAlignment="1">
      <alignment horizontal="right" vertical="center"/>
    </xf>
    <xf numFmtId="0" fontId="83" fillId="0" borderId="1" xfId="645" applyNumberFormat="1"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177" fontId="88" fillId="0" borderId="1" xfId="164" applyNumberFormat="1" applyFont="1" applyFill="1" applyBorder="1" applyAlignment="1">
      <alignment horizontal="right" vertical="center"/>
    </xf>
    <xf numFmtId="4" fontId="84" fillId="0" borderId="1" xfId="545" applyNumberFormat="1" applyFont="1" applyFill="1" applyBorder="1" applyAlignment="1">
      <alignment horizontal="center" vertical="center" wrapText="1"/>
    </xf>
    <xf numFmtId="0" fontId="92" fillId="0" borderId="1" xfId="645" applyNumberFormat="1" applyFont="1" applyFill="1" applyBorder="1" applyAlignment="1">
      <alignment horizontal="center" vertical="center" wrapText="1"/>
    </xf>
    <xf numFmtId="177" fontId="84" fillId="0" borderId="1" xfId="164" applyNumberFormat="1" applyFont="1" applyFill="1" applyBorder="1" applyAlignment="1">
      <alignment horizontal="right" vertical="center"/>
    </xf>
    <xf numFmtId="187" fontId="73" fillId="0" borderId="1" xfId="1"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3" fontId="74" fillId="0" borderId="1" xfId="2" applyNumberFormat="1" applyFont="1" applyFill="1" applyBorder="1" applyAlignment="1">
      <alignment horizontal="right" vertical="center" wrapText="1"/>
    </xf>
    <xf numFmtId="187" fontId="10" fillId="29" borderId="1" xfId="1" applyNumberFormat="1" applyFont="1" applyFill="1" applyBorder="1" applyAlignment="1">
      <alignment horizontal="right" vertical="center" wrapText="1"/>
    </xf>
    <xf numFmtId="9" fontId="10" fillId="29" borderId="1" xfId="1" applyFont="1" applyFill="1" applyBorder="1" applyAlignment="1">
      <alignment horizontal="right" vertical="center" wrapText="1"/>
    </xf>
    <xf numFmtId="177" fontId="92" fillId="0" borderId="1" xfId="164" applyNumberFormat="1" applyFont="1" applyFill="1" applyBorder="1" applyAlignment="1">
      <alignment horizontal="right" vertical="center"/>
    </xf>
    <xf numFmtId="0" fontId="92" fillId="0" borderId="1" xfId="545" applyNumberFormat="1" applyFont="1" applyFill="1" applyBorder="1" applyAlignment="1">
      <alignment horizontal="right" vertical="center" wrapText="1"/>
    </xf>
    <xf numFmtId="4" fontId="87" fillId="0" borderId="1" xfId="545" applyNumberFormat="1" applyFont="1" applyFill="1" applyBorder="1" applyAlignment="1">
      <alignment horizontal="right" vertical="center" wrapText="1"/>
    </xf>
    <xf numFmtId="0" fontId="92" fillId="0" borderId="1" xfId="645"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177" fontId="92" fillId="0" borderId="1" xfId="542" applyNumberFormat="1" applyFont="1" applyFill="1" applyBorder="1" applyAlignment="1">
      <alignment horizontal="right" vertical="center"/>
    </xf>
    <xf numFmtId="4" fontId="84" fillId="0" borderId="1" xfId="545" applyNumberFormat="1" applyFont="1" applyFill="1" applyBorder="1" applyAlignment="1">
      <alignment horizontal="right" vertical="center" wrapText="1"/>
    </xf>
    <xf numFmtId="0" fontId="8" fillId="0" borderId="0"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4" fontId="92" fillId="0" borderId="1" xfId="545" applyNumberFormat="1" applyFont="1" applyFill="1" applyBorder="1" applyAlignment="1">
      <alignment horizontal="right" vertical="center" wrapText="1"/>
    </xf>
    <xf numFmtId="0" fontId="101" fillId="0" borderId="1" xfId="2" applyFont="1" applyFill="1" applyBorder="1" applyAlignment="1">
      <alignment horizontal="center" vertical="center"/>
    </xf>
    <xf numFmtId="0" fontId="101" fillId="0" borderId="1" xfId="2" applyFont="1" applyFill="1" applyBorder="1" applyAlignment="1">
      <alignment vertical="center"/>
    </xf>
    <xf numFmtId="4" fontId="93" fillId="0" borderId="1" xfId="2" applyNumberFormat="1" applyFont="1" applyFill="1" applyBorder="1" applyAlignment="1">
      <alignment horizontal="right" vertical="center" wrapText="1"/>
    </xf>
    <xf numFmtId="4" fontId="101" fillId="0" borderId="1" xfId="5" applyNumberFormat="1" applyFont="1" applyFill="1" applyBorder="1" applyAlignment="1">
      <alignment horizontal="right" vertical="center" wrapText="1"/>
    </xf>
    <xf numFmtId="168" fontId="93" fillId="0" borderId="1" xfId="2" applyNumberFormat="1" applyFont="1" applyFill="1" applyBorder="1" applyAlignment="1">
      <alignment horizontal="right" vertical="center" wrapText="1"/>
    </xf>
    <xf numFmtId="43" fontId="101" fillId="0" borderId="1" xfId="5" applyNumberFormat="1" applyFont="1" applyFill="1" applyBorder="1" applyAlignment="1">
      <alignment horizontal="right" vertical="center" wrapText="1"/>
    </xf>
    <xf numFmtId="187" fontId="101" fillId="0" borderId="1" xfId="1" applyNumberFormat="1" applyFont="1" applyFill="1" applyBorder="1" applyAlignment="1">
      <alignment horizontal="right" vertical="center" wrapText="1"/>
    </xf>
    <xf numFmtId="9" fontId="101" fillId="0" borderId="1" xfId="1" applyFont="1" applyFill="1" applyBorder="1" applyAlignment="1">
      <alignment horizontal="right" vertical="center" wrapText="1"/>
    </xf>
    <xf numFmtId="4" fontId="101" fillId="0" borderId="1" xfId="2" applyNumberFormat="1" applyFont="1" applyFill="1" applyBorder="1" applyAlignment="1">
      <alignment horizontal="right" vertical="center" wrapText="1"/>
    </xf>
    <xf numFmtId="0" fontId="101" fillId="0" borderId="0" xfId="2" applyFont="1" applyFill="1"/>
    <xf numFmtId="167" fontId="101" fillId="0" borderId="0" xfId="2" applyNumberFormat="1" applyFont="1" applyFill="1"/>
    <xf numFmtId="0" fontId="3" fillId="0" borderId="1" xfId="2" applyFont="1" applyFill="1" applyBorder="1" applyAlignment="1">
      <alignment horizontal="center" vertical="center" wrapText="1"/>
    </xf>
    <xf numFmtId="4" fontId="10" fillId="0" borderId="1" xfId="569" applyNumberFormat="1" applyFont="1" applyFill="1" applyBorder="1" applyAlignment="1">
      <alignment horizontal="right" vertical="center" wrapText="1"/>
    </xf>
    <xf numFmtId="4" fontId="10" fillId="0" borderId="1" xfId="575" applyNumberFormat="1" applyFont="1" applyFill="1" applyBorder="1" applyAlignment="1">
      <alignment horizontal="right" vertical="center" wrapText="1"/>
    </xf>
    <xf numFmtId="4" fontId="10" fillId="0" borderId="1" xfId="571" applyNumberFormat="1" applyFont="1" applyFill="1" applyBorder="1" applyAlignment="1">
      <alignment horizontal="right" vertical="center" wrapText="1"/>
    </xf>
    <xf numFmtId="4" fontId="73" fillId="0" borderId="1" xfId="571" applyNumberFormat="1" applyFont="1" applyFill="1" applyBorder="1" applyAlignment="1">
      <alignment horizontal="right" vertical="center" wrapText="1"/>
    </xf>
    <xf numFmtId="177" fontId="84" fillId="0" borderId="1" xfId="542" applyNumberFormat="1" applyFont="1" applyFill="1" applyBorder="1" applyAlignment="1">
      <alignment horizontal="right" vertical="center"/>
    </xf>
    <xf numFmtId="43" fontId="0" fillId="0" borderId="0" xfId="0" applyNumberFormat="1"/>
    <xf numFmtId="0" fontId="10" fillId="29" borderId="1" xfId="2" applyFont="1" applyFill="1" applyBorder="1" applyAlignment="1">
      <alignment horizontal="center" vertical="center"/>
    </xf>
    <xf numFmtId="0" fontId="10" fillId="29" borderId="1" xfId="2" applyFont="1" applyFill="1" applyBorder="1" applyAlignment="1">
      <alignment vertical="center"/>
    </xf>
    <xf numFmtId="43" fontId="71" fillId="29" borderId="1" xfId="2" applyNumberFormat="1" applyFont="1" applyFill="1" applyBorder="1" applyAlignment="1">
      <alignment horizontal="right" vertical="center" wrapText="1"/>
    </xf>
    <xf numFmtId="43" fontId="9" fillId="29" borderId="1" xfId="2" applyNumberFormat="1" applyFont="1" applyFill="1" applyBorder="1" applyAlignment="1">
      <alignment horizontal="right" vertical="center" wrapText="1"/>
    </xf>
    <xf numFmtId="0" fontId="0" fillId="29" borderId="0" xfId="0" applyFill="1"/>
    <xf numFmtId="43" fontId="0" fillId="0" borderId="1" xfId="0" applyNumberFormat="1" applyBorder="1"/>
    <xf numFmtId="43" fontId="0" fillId="29" borderId="1" xfId="0" applyNumberFormat="1" applyFill="1" applyBorder="1"/>
    <xf numFmtId="0" fontId="4" fillId="0" borderId="14" xfId="646" applyFont="1" applyFill="1" applyBorder="1" applyAlignment="1">
      <alignment vertical="center" wrapText="1"/>
    </xf>
    <xf numFmtId="2" fontId="4" fillId="0" borderId="14" xfId="646" quotePrefix="1" applyNumberFormat="1" applyFont="1" applyFill="1" applyBorder="1" applyAlignment="1">
      <alignment horizontal="center" vertical="center" wrapText="1"/>
    </xf>
    <xf numFmtId="187" fontId="4" fillId="0" borderId="14" xfId="646" quotePrefix="1" applyNumberFormat="1" applyFont="1" applyFill="1" applyBorder="1" applyAlignment="1">
      <alignment horizontal="center" vertical="center" wrapText="1"/>
    </xf>
    <xf numFmtId="188" fontId="10" fillId="0" borderId="14" xfId="646" quotePrefix="1" applyNumberFormat="1" applyFont="1" applyFill="1" applyBorder="1" applyAlignment="1">
      <alignment horizontal="left" vertical="center" wrapText="1"/>
    </xf>
    <xf numFmtId="2" fontId="103" fillId="0" borderId="0" xfId="646" applyNumberFormat="1" applyFont="1" applyFill="1" applyAlignment="1">
      <alignment wrapText="1"/>
    </xf>
    <xf numFmtId="0" fontId="4" fillId="0" borderId="26" xfId="646" applyFont="1" applyFill="1" applyBorder="1" applyAlignment="1">
      <alignment vertical="center" wrapText="1"/>
    </xf>
    <xf numFmtId="2" fontId="4" fillId="0" borderId="26" xfId="646" quotePrefix="1" applyNumberFormat="1" applyFont="1" applyFill="1" applyBorder="1" applyAlignment="1">
      <alignment horizontal="center" vertical="center" wrapText="1"/>
    </xf>
    <xf numFmtId="187" fontId="4" fillId="0" borderId="26" xfId="646" quotePrefix="1" applyNumberFormat="1" applyFont="1" applyFill="1" applyBorder="1" applyAlignment="1">
      <alignment horizontal="center" vertical="center" wrapText="1"/>
    </xf>
    <xf numFmtId="188" fontId="10" fillId="0" borderId="26" xfId="646" quotePrefix="1" applyNumberFormat="1" applyFont="1" applyFill="1" applyBorder="1" applyAlignment="1">
      <alignment horizontal="left" vertical="center" wrapText="1"/>
    </xf>
    <xf numFmtId="0" fontId="4" fillId="0" borderId="27" xfId="646" applyFont="1" applyFill="1" applyBorder="1" applyAlignment="1">
      <alignment vertical="center" wrapText="1"/>
    </xf>
    <xf numFmtId="2" fontId="4" fillId="0" borderId="27" xfId="646" quotePrefix="1" applyNumberFormat="1" applyFont="1" applyFill="1" applyBorder="1" applyAlignment="1">
      <alignment horizontal="center" vertical="center" wrapText="1"/>
    </xf>
    <xf numFmtId="187" fontId="4" fillId="0" borderId="27" xfId="646" quotePrefix="1" applyNumberFormat="1" applyFont="1" applyFill="1" applyBorder="1" applyAlignment="1">
      <alignment horizontal="center" vertical="center" wrapText="1"/>
    </xf>
    <xf numFmtId="188" fontId="10" fillId="0" borderId="27" xfId="646" quotePrefix="1" applyNumberFormat="1" applyFont="1" applyFill="1" applyBorder="1" applyAlignment="1">
      <alignment horizontal="left" vertical="center" wrapText="1"/>
    </xf>
    <xf numFmtId="2" fontId="6" fillId="0" borderId="5" xfId="646" applyNumberFormat="1" applyFont="1" applyFill="1" applyBorder="1" applyAlignment="1">
      <alignment horizontal="center" vertical="center" wrapText="1"/>
    </xf>
    <xf numFmtId="187" fontId="6" fillId="0" borderId="5" xfId="646" quotePrefix="1" applyNumberFormat="1" applyFont="1" applyFill="1" applyBorder="1" applyAlignment="1">
      <alignment horizontal="center" vertical="center" wrapText="1"/>
    </xf>
    <xf numFmtId="0" fontId="103" fillId="0" borderId="0" xfId="646" applyNumberFormat="1" applyFont="1" applyFill="1" applyAlignment="1">
      <alignment wrapText="1"/>
    </xf>
    <xf numFmtId="0" fontId="103" fillId="0" borderId="0" xfId="646" applyFont="1" applyFill="1" applyAlignment="1">
      <alignment wrapText="1"/>
    </xf>
    <xf numFmtId="0" fontId="92" fillId="0" borderId="0" xfId="646" quotePrefix="1" applyFont="1" applyFill="1" applyAlignment="1">
      <alignment vertical="center" wrapText="1"/>
    </xf>
    <xf numFmtId="2" fontId="92" fillId="0" borderId="0" xfId="646" quotePrefix="1" applyNumberFormat="1" applyFont="1" applyFill="1" applyAlignment="1">
      <alignment vertical="center" wrapText="1"/>
    </xf>
    <xf numFmtId="0" fontId="103" fillId="0" borderId="0" xfId="646" applyFont="1" applyFill="1" applyAlignment="1">
      <alignment horizontal="center" wrapText="1"/>
    </xf>
    <xf numFmtId="0" fontId="6" fillId="0" borderId="24" xfId="646" applyFont="1" applyFill="1" applyBorder="1" applyAlignment="1">
      <alignment horizontal="center" vertical="center" wrapText="1"/>
    </xf>
    <xf numFmtId="0" fontId="6" fillId="0" borderId="1" xfId="646" applyFont="1" applyFill="1" applyBorder="1" applyAlignment="1">
      <alignment horizontal="center" vertical="center" wrapText="1"/>
    </xf>
    <xf numFmtId="0" fontId="4" fillId="0" borderId="14" xfId="646" applyFont="1" applyFill="1" applyBorder="1" applyAlignment="1">
      <alignment horizontal="center" vertical="center" wrapText="1"/>
    </xf>
    <xf numFmtId="2" fontId="4" fillId="0" borderId="14" xfId="646" applyNumberFormat="1" applyFont="1" applyFill="1" applyBorder="1" applyAlignment="1">
      <alignment horizontal="center" vertical="center" wrapText="1"/>
    </xf>
    <xf numFmtId="3" fontId="4" fillId="0" borderId="14" xfId="646" applyNumberFormat="1" applyFont="1" applyFill="1" applyBorder="1" applyAlignment="1">
      <alignment horizontal="center" vertical="center" wrapText="1"/>
    </xf>
    <xf numFmtId="0" fontId="4" fillId="0" borderId="26" xfId="646" applyFont="1" applyFill="1" applyBorder="1" applyAlignment="1">
      <alignment horizontal="center" vertical="center" wrapText="1"/>
    </xf>
    <xf numFmtId="2" fontId="4" fillId="0" borderId="26" xfId="646" applyNumberFormat="1" applyFont="1" applyFill="1" applyBorder="1" applyAlignment="1">
      <alignment horizontal="center" vertical="center" wrapText="1"/>
    </xf>
    <xf numFmtId="3" fontId="4" fillId="0" borderId="26" xfId="646" applyNumberFormat="1" applyFont="1" applyFill="1" applyBorder="1" applyAlignment="1">
      <alignment horizontal="center" vertical="center" wrapText="1"/>
    </xf>
    <xf numFmtId="189" fontId="4" fillId="0" borderId="26" xfId="646" applyNumberFormat="1" applyFont="1" applyFill="1" applyBorder="1" applyAlignment="1">
      <alignment horizontal="center" vertical="center" wrapText="1"/>
    </xf>
    <xf numFmtId="0" fontId="4" fillId="0" borderId="26" xfId="646" applyFont="1" applyFill="1" applyBorder="1" applyAlignment="1">
      <alignment horizontal="left" vertical="center" wrapText="1"/>
    </xf>
    <xf numFmtId="189" fontId="4" fillId="0" borderId="27" xfId="646" applyNumberFormat="1" applyFont="1" applyFill="1" applyBorder="1" applyAlignment="1">
      <alignment horizontal="center" vertical="center" wrapText="1"/>
    </xf>
    <xf numFmtId="3" fontId="4" fillId="0" borderId="27" xfId="646" applyNumberFormat="1" applyFont="1" applyFill="1" applyBorder="1" applyAlignment="1">
      <alignment horizontal="center" vertical="center" wrapText="1"/>
    </xf>
    <xf numFmtId="3" fontId="6" fillId="0" borderId="5" xfId="646" applyNumberFormat="1" applyFont="1" applyFill="1" applyBorder="1" applyAlignment="1">
      <alignment horizontal="center" vertical="center" wrapText="1"/>
    </xf>
    <xf numFmtId="0" fontId="6" fillId="0" borderId="0" xfId="646" applyFont="1" applyFill="1" applyBorder="1" applyAlignment="1">
      <alignment horizontal="center" vertical="center" wrapText="1"/>
    </xf>
    <xf numFmtId="189" fontId="6" fillId="0" borderId="0" xfId="646" applyNumberFormat="1" applyFont="1" applyFill="1" applyBorder="1" applyAlignment="1">
      <alignment horizontal="center" vertical="center" wrapText="1"/>
    </xf>
    <xf numFmtId="3" fontId="6" fillId="0" borderId="0" xfId="646" applyNumberFormat="1" applyFont="1" applyFill="1" applyBorder="1" applyAlignment="1">
      <alignment horizontal="center" vertical="center" wrapText="1"/>
    </xf>
    <xf numFmtId="2" fontId="6" fillId="0" borderId="0" xfId="646" applyNumberFormat="1" applyFont="1" applyFill="1" applyBorder="1" applyAlignment="1">
      <alignment horizontal="center" vertical="center" wrapText="1"/>
    </xf>
    <xf numFmtId="0" fontId="92" fillId="0" borderId="0" xfId="646" quotePrefix="1" applyFont="1" applyFill="1" applyAlignment="1">
      <alignment vertical="center"/>
    </xf>
    <xf numFmtId="0" fontId="105" fillId="0" borderId="0" xfId="741" applyFont="1" applyFill="1" applyAlignment="1">
      <alignment vertical="center"/>
    </xf>
    <xf numFmtId="0" fontId="107" fillId="0" borderId="0" xfId="741" applyFont="1" applyFill="1" applyAlignment="1">
      <alignment vertical="center"/>
    </xf>
    <xf numFmtId="0" fontId="106" fillId="0" borderId="0" xfId="741" applyFont="1" applyFill="1" applyAlignment="1">
      <alignment horizontal="center" vertical="center"/>
    </xf>
    <xf numFmtId="0" fontId="106" fillId="0" borderId="0" xfId="741" applyFont="1" applyFill="1" applyAlignment="1">
      <alignment vertical="center" wrapText="1"/>
    </xf>
    <xf numFmtId="3" fontId="108" fillId="0" borderId="0" xfId="741" applyNumberFormat="1" applyFont="1" applyFill="1" applyAlignment="1">
      <alignment vertical="center"/>
    </xf>
    <xf numFmtId="3" fontId="109" fillId="0" borderId="0" xfId="741" applyNumberFormat="1" applyFont="1" applyFill="1" applyAlignment="1">
      <alignment vertical="center"/>
    </xf>
    <xf numFmtId="4" fontId="106" fillId="0" borderId="0" xfId="741" applyNumberFormat="1" applyFont="1" applyFill="1" applyAlignment="1">
      <alignment vertical="center"/>
    </xf>
    <xf numFmtId="3" fontId="106" fillId="0" borderId="0" xfId="741" applyNumberFormat="1" applyFont="1" applyFill="1" applyAlignment="1">
      <alignment vertical="center"/>
    </xf>
    <xf numFmtId="9" fontId="106" fillId="0" borderId="0" xfId="741" applyNumberFormat="1" applyFont="1" applyFill="1" applyAlignment="1">
      <alignment vertical="center"/>
    </xf>
    <xf numFmtId="0" fontId="106" fillId="0" borderId="0" xfId="741" applyFont="1" applyFill="1" applyAlignment="1">
      <alignment vertical="center"/>
    </xf>
    <xf numFmtId="0" fontId="110" fillId="0" borderId="0" xfId="741" applyFont="1" applyFill="1" applyAlignment="1">
      <alignment vertical="center"/>
    </xf>
    <xf numFmtId="3" fontId="110" fillId="0" borderId="1" xfId="741" applyNumberFormat="1" applyFont="1" applyFill="1" applyBorder="1" applyAlignment="1">
      <alignment horizontal="center" vertical="center"/>
    </xf>
    <xf numFmtId="3" fontId="110" fillId="0" borderId="1" xfId="741" applyNumberFormat="1" applyFont="1" applyFill="1" applyBorder="1" applyAlignment="1">
      <alignment horizontal="center" vertical="center" wrapText="1"/>
    </xf>
    <xf numFmtId="0" fontId="111" fillId="0" borderId="1" xfId="741" applyFont="1" applyFill="1" applyBorder="1" applyAlignment="1">
      <alignment horizontal="center" vertical="center"/>
    </xf>
    <xf numFmtId="0" fontId="111" fillId="0" borderId="1" xfId="741" applyFont="1" applyFill="1" applyBorder="1" applyAlignment="1">
      <alignment horizontal="center" vertical="center" wrapText="1"/>
    </xf>
    <xf numFmtId="3" fontId="111" fillId="0" borderId="1" xfId="741" applyNumberFormat="1" applyFont="1" applyFill="1" applyBorder="1" applyAlignment="1">
      <alignment horizontal="right" vertical="center" wrapText="1"/>
    </xf>
    <xf numFmtId="9" fontId="111" fillId="0" borderId="1" xfId="741" applyNumberFormat="1" applyFont="1" applyFill="1" applyBorder="1" applyAlignment="1">
      <alignment horizontal="right" vertical="center"/>
    </xf>
    <xf numFmtId="0" fontId="111" fillId="0" borderId="0" xfId="741" applyFont="1" applyFill="1" applyAlignment="1">
      <alignment vertical="center"/>
    </xf>
    <xf numFmtId="0" fontId="111" fillId="0" borderId="14" xfId="741" applyFont="1" applyFill="1" applyBorder="1" applyAlignment="1">
      <alignment horizontal="center" vertical="center"/>
    </xf>
    <xf numFmtId="0" fontId="111" fillId="0" borderId="14" xfId="741" applyFont="1" applyFill="1" applyBorder="1" applyAlignment="1">
      <alignment horizontal="left" vertical="center" wrapText="1"/>
    </xf>
    <xf numFmtId="3" fontId="111" fillId="0" borderId="14" xfId="741" applyNumberFormat="1" applyFont="1" applyFill="1" applyBorder="1" applyAlignment="1">
      <alignment horizontal="right" vertical="center"/>
    </xf>
    <xf numFmtId="9" fontId="111" fillId="0" borderId="14" xfId="741" applyNumberFormat="1" applyFont="1" applyFill="1" applyBorder="1" applyAlignment="1">
      <alignment horizontal="right" vertical="center"/>
    </xf>
    <xf numFmtId="0" fontId="109" fillId="0" borderId="26" xfId="741" applyFont="1" applyFill="1" applyBorder="1" applyAlignment="1">
      <alignment horizontal="center" vertical="center"/>
    </xf>
    <xf numFmtId="0" fontId="109" fillId="0" borderId="26" xfId="741" applyFont="1" applyFill="1" applyBorder="1" applyAlignment="1">
      <alignment horizontal="left" vertical="center" wrapText="1"/>
    </xf>
    <xf numFmtId="3" fontId="109" fillId="0" borderId="26" xfId="741" applyNumberFormat="1" applyFont="1" applyFill="1" applyBorder="1" applyAlignment="1">
      <alignment horizontal="right" vertical="center"/>
    </xf>
    <xf numFmtId="9" fontId="110" fillId="0" borderId="26" xfId="741" applyNumberFormat="1" applyFont="1" applyFill="1" applyBorder="1" applyAlignment="1">
      <alignment horizontal="right" vertical="center"/>
    </xf>
    <xf numFmtId="0" fontId="109" fillId="0" borderId="0" xfId="741" applyFont="1" applyFill="1" applyAlignment="1">
      <alignment vertical="center"/>
    </xf>
    <xf numFmtId="0" fontId="111" fillId="0" borderId="26" xfId="741" applyFont="1" applyFill="1" applyBorder="1" applyAlignment="1">
      <alignment horizontal="center" vertical="center"/>
    </xf>
    <xf numFmtId="0" fontId="111" fillId="0" borderId="26" xfId="741" applyFont="1" applyFill="1" applyBorder="1" applyAlignment="1">
      <alignment horizontal="left" vertical="center" wrapText="1"/>
    </xf>
    <xf numFmtId="3" fontId="111" fillId="0" borderId="26" xfId="741" applyNumberFormat="1" applyFont="1" applyFill="1" applyBorder="1" applyAlignment="1">
      <alignment horizontal="right" vertical="center"/>
    </xf>
    <xf numFmtId="9" fontId="111" fillId="0" borderId="26" xfId="741" applyNumberFormat="1" applyFont="1" applyFill="1" applyBorder="1" applyAlignment="1">
      <alignment horizontal="right" vertical="center"/>
    </xf>
    <xf numFmtId="3" fontId="111" fillId="0" borderId="26" xfId="741" applyNumberFormat="1" applyFont="1" applyFill="1" applyBorder="1" applyAlignment="1">
      <alignment vertical="center"/>
    </xf>
    <xf numFmtId="0" fontId="110" fillId="0" borderId="26" xfId="741" applyFont="1" applyFill="1" applyBorder="1" applyAlignment="1">
      <alignment horizontal="center" vertical="center"/>
    </xf>
    <xf numFmtId="0" fontId="110" fillId="0" borderId="26" xfId="741" applyFont="1" applyFill="1" applyBorder="1" applyAlignment="1">
      <alignment vertical="center" wrapText="1"/>
    </xf>
    <xf numFmtId="3" fontId="110" fillId="0" borderId="26" xfId="741" applyNumberFormat="1" applyFont="1" applyFill="1" applyBorder="1" applyAlignment="1">
      <alignment horizontal="right" vertical="center"/>
    </xf>
    <xf numFmtId="3" fontId="110" fillId="0" borderId="26" xfId="741" applyNumberFormat="1" applyFont="1" applyFill="1" applyBorder="1" applyAlignment="1">
      <alignment vertical="center"/>
    </xf>
    <xf numFmtId="0" fontId="110" fillId="0" borderId="26" xfId="741" applyFont="1" applyFill="1" applyBorder="1" applyAlignment="1">
      <alignment vertical="center"/>
    </xf>
    <xf numFmtId="0" fontId="111" fillId="0" borderId="26" xfId="741" applyFont="1" applyFill="1" applyBorder="1" applyAlignment="1">
      <alignment vertical="center" wrapText="1"/>
    </xf>
    <xf numFmtId="0" fontId="111" fillId="0" borderId="26" xfId="741" applyFont="1" applyFill="1" applyBorder="1" applyAlignment="1">
      <alignment vertical="center"/>
    </xf>
    <xf numFmtId="3" fontId="110" fillId="0" borderId="0" xfId="741" applyNumberFormat="1" applyFont="1" applyFill="1" applyAlignment="1">
      <alignment vertical="center"/>
    </xf>
    <xf numFmtId="0" fontId="10" fillId="0" borderId="26" xfId="741" applyFont="1" applyFill="1" applyBorder="1" applyAlignment="1">
      <alignment horizontal="center" vertical="center"/>
    </xf>
    <xf numFmtId="0" fontId="10" fillId="0" borderId="26" xfId="741" applyFont="1" applyFill="1" applyBorder="1" applyAlignment="1">
      <alignment vertical="center" wrapText="1"/>
    </xf>
    <xf numFmtId="0" fontId="10" fillId="0" borderId="26" xfId="741" applyFont="1" applyFill="1" applyBorder="1" applyAlignment="1">
      <alignment vertical="center"/>
    </xf>
    <xf numFmtId="0" fontId="10" fillId="0" borderId="0" xfId="741" applyFont="1" applyFill="1" applyAlignment="1">
      <alignment vertical="center"/>
    </xf>
    <xf numFmtId="3" fontId="111" fillId="0" borderId="0" xfId="741" applyNumberFormat="1" applyFont="1" applyFill="1" applyAlignment="1">
      <alignment vertical="center"/>
    </xf>
    <xf numFmtId="0" fontId="112" fillId="0" borderId="26" xfId="741" applyFont="1" applyFill="1" applyBorder="1" applyAlignment="1">
      <alignment horizontal="justify" vertical="center" wrapText="1"/>
    </xf>
    <xf numFmtId="0" fontId="113" fillId="0" borderId="26" xfId="741" applyFont="1" applyFill="1" applyBorder="1" applyAlignment="1">
      <alignment vertical="center" wrapText="1"/>
    </xf>
    <xf numFmtId="0" fontId="110" fillId="0" borderId="27" xfId="741" applyFont="1" applyFill="1" applyBorder="1" applyAlignment="1">
      <alignment horizontal="center" vertical="center"/>
    </xf>
    <xf numFmtId="0" fontId="110" fillId="0" borderId="27" xfId="741" applyFont="1" applyFill="1" applyBorder="1" applyAlignment="1">
      <alignment vertical="center" wrapText="1"/>
    </xf>
    <xf numFmtId="3" fontId="110" fillId="0" borderId="27" xfId="741" applyNumberFormat="1" applyFont="1" applyFill="1" applyBorder="1" applyAlignment="1">
      <alignment horizontal="right" vertical="center"/>
    </xf>
    <xf numFmtId="3" fontId="110" fillId="0" borderId="27" xfId="741" applyNumberFormat="1" applyFont="1" applyFill="1" applyBorder="1" applyAlignment="1">
      <alignment vertical="center"/>
    </xf>
    <xf numFmtId="9" fontId="110" fillId="0" borderId="27" xfId="741" applyNumberFormat="1" applyFont="1" applyFill="1" applyBorder="1" applyAlignment="1">
      <alignment horizontal="right" vertical="center"/>
    </xf>
    <xf numFmtId="0" fontId="110" fillId="0" borderId="27" xfId="741" applyFont="1" applyFill="1" applyBorder="1" applyAlignment="1">
      <alignment vertical="center"/>
    </xf>
    <xf numFmtId="0" fontId="110" fillId="0" borderId="0" xfId="741" applyFont="1" applyFill="1" applyAlignment="1">
      <alignment horizontal="center" vertical="center"/>
    </xf>
    <xf numFmtId="0" fontId="110" fillId="0" borderId="0" xfId="741" applyFont="1" applyFill="1" applyAlignment="1">
      <alignment vertical="center" wrapText="1"/>
    </xf>
    <xf numFmtId="9" fontId="110" fillId="0" borderId="0" xfId="741" applyNumberFormat="1" applyFont="1" applyFill="1" applyAlignment="1">
      <alignment vertical="center"/>
    </xf>
    <xf numFmtId="190" fontId="110" fillId="0" borderId="0" xfId="741" applyNumberFormat="1" applyFont="1" applyFill="1" applyAlignment="1">
      <alignment vertical="center"/>
    </xf>
    <xf numFmtId="0" fontId="9" fillId="0" borderId="1" xfId="2" applyFont="1" applyFill="1" applyBorder="1" applyAlignment="1">
      <alignment horizontal="center" vertical="center" wrapText="1"/>
    </xf>
    <xf numFmtId="3" fontId="10" fillId="0" borderId="1" xfId="2" applyNumberFormat="1" applyFont="1" applyFill="1" applyBorder="1" applyAlignment="1">
      <alignment horizontal="center" vertical="center" wrapText="1"/>
    </xf>
    <xf numFmtId="3" fontId="10" fillId="0" borderId="4" xfId="2" applyNumberFormat="1" applyFont="1" applyFill="1" applyBorder="1" applyAlignment="1">
      <alignment horizontal="center" vertical="center" wrapText="1"/>
    </xf>
    <xf numFmtId="3" fontId="10" fillId="0" borderId="5" xfId="2" applyNumberFormat="1" applyFont="1" applyFill="1" applyBorder="1" applyAlignment="1">
      <alignment horizontal="center" vertical="center" wrapText="1"/>
    </xf>
    <xf numFmtId="0" fontId="11"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4" fillId="0" borderId="0" xfId="2" applyFont="1" applyFill="1" applyAlignment="1">
      <alignment horizontal="center" wrapText="1"/>
    </xf>
    <xf numFmtId="0" fontId="7" fillId="0" borderId="0" xfId="2" applyFont="1" applyFill="1" applyAlignment="1">
      <alignment horizontal="center" wrapText="1"/>
    </xf>
    <xf numFmtId="0" fontId="6" fillId="0" borderId="0" xfId="2" applyFont="1" applyFill="1" applyBorder="1" applyAlignment="1">
      <alignment horizontal="center" wrapText="1"/>
    </xf>
    <xf numFmtId="0" fontId="8" fillId="0" borderId="0" xfId="2" applyFont="1" applyFill="1" applyBorder="1" applyAlignment="1">
      <alignment horizontal="center" vertical="center" wrapText="1"/>
    </xf>
    <xf numFmtId="0" fontId="9" fillId="0" borderId="1" xfId="2" applyFont="1" applyFill="1" applyBorder="1" applyAlignment="1">
      <alignment horizontal="center" vertical="center"/>
    </xf>
    <xf numFmtId="0" fontId="9" fillId="0" borderId="2" xfId="2" applyFont="1" applyFill="1" applyBorder="1" applyAlignment="1">
      <alignment horizontal="center" vertical="center"/>
    </xf>
    <xf numFmtId="0" fontId="9" fillId="0" borderId="3"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1" xfId="2" applyFont="1" applyFill="1" applyBorder="1" applyAlignment="1">
      <alignment horizontal="center" vertical="center" wrapText="1"/>
    </xf>
    <xf numFmtId="0" fontId="12" fillId="0" borderId="1" xfId="2" applyFont="1" applyFill="1" applyBorder="1" applyAlignment="1">
      <alignment horizontal="center" vertical="center"/>
    </xf>
    <xf numFmtId="0" fontId="11" fillId="0" borderId="1" xfId="2" applyFont="1" applyFill="1" applyBorder="1" applyAlignment="1">
      <alignment horizontal="center" vertical="center"/>
    </xf>
    <xf numFmtId="0" fontId="78" fillId="0" borderId="19" xfId="596" applyFont="1" applyFill="1" applyBorder="1" applyAlignment="1">
      <alignment horizontal="center" vertical="center"/>
    </xf>
    <xf numFmtId="0" fontId="78" fillId="0" borderId="20" xfId="596" applyFont="1" applyFill="1" applyBorder="1" applyAlignment="1">
      <alignment horizontal="center" vertical="center"/>
    </xf>
    <xf numFmtId="0" fontId="78" fillId="0" borderId="21" xfId="596" applyFont="1" applyFill="1" applyBorder="1" applyAlignment="1">
      <alignment horizontal="center" vertical="center"/>
    </xf>
    <xf numFmtId="0" fontId="78" fillId="0" borderId="22" xfId="596"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3" xfId="2" applyFont="1" applyFill="1" applyBorder="1" applyAlignment="1">
      <alignment horizontal="center" vertical="center" wrapText="1"/>
    </xf>
    <xf numFmtId="0" fontId="4" fillId="0" borderId="0" xfId="2" applyFont="1" applyFill="1" applyAlignment="1">
      <alignment horizontal="left" vertical="center" wrapText="1"/>
    </xf>
    <xf numFmtId="0" fontId="6" fillId="0" borderId="19" xfId="596" applyFont="1" applyFill="1" applyBorder="1" applyAlignment="1">
      <alignment horizontal="center" vertical="center"/>
    </xf>
    <xf numFmtId="0" fontId="6" fillId="0" borderId="20" xfId="596" applyFont="1" applyFill="1" applyBorder="1" applyAlignment="1">
      <alignment horizontal="center" vertical="center"/>
    </xf>
    <xf numFmtId="0" fontId="6" fillId="0" borderId="21" xfId="596" applyFont="1" applyFill="1" applyBorder="1" applyAlignment="1">
      <alignment horizontal="center" vertical="center"/>
    </xf>
    <xf numFmtId="0" fontId="6" fillId="0" borderId="22" xfId="596" applyFont="1" applyFill="1" applyBorder="1" applyAlignment="1">
      <alignment horizontal="center" vertical="center"/>
    </xf>
    <xf numFmtId="0" fontId="88" fillId="0" borderId="0" xfId="2" applyFont="1" applyFill="1" applyBorder="1" applyAlignment="1">
      <alignment horizontal="center" wrapText="1"/>
    </xf>
    <xf numFmtId="0" fontId="76" fillId="0" borderId="1" xfId="2" applyFont="1" applyFill="1" applyBorder="1" applyAlignment="1">
      <alignment horizontal="center" vertical="center" wrapText="1"/>
    </xf>
    <xf numFmtId="3" fontId="74" fillId="0" borderId="1" xfId="2" applyNumberFormat="1" applyFont="1" applyFill="1" applyBorder="1" applyAlignment="1">
      <alignment horizontal="center" vertical="center" wrapText="1"/>
    </xf>
    <xf numFmtId="3" fontId="74" fillId="0" borderId="4" xfId="2" applyNumberFormat="1" applyFont="1" applyFill="1" applyBorder="1" applyAlignment="1">
      <alignment horizontal="center" vertical="center" wrapText="1"/>
    </xf>
    <xf numFmtId="3" fontId="74" fillId="0" borderId="5" xfId="2" applyNumberFormat="1" applyFont="1" applyFill="1" applyBorder="1" applyAlignment="1">
      <alignment horizontal="center" vertical="center" wrapText="1"/>
    </xf>
    <xf numFmtId="0" fontId="8" fillId="0" borderId="0" xfId="2" applyFont="1" applyFill="1" applyBorder="1" applyAlignment="1">
      <alignment horizontal="left" vertical="center" wrapText="1"/>
    </xf>
    <xf numFmtId="0" fontId="6" fillId="0" borderId="2" xfId="646" applyFont="1" applyFill="1" applyBorder="1" applyAlignment="1">
      <alignment horizontal="center" vertical="center" wrapText="1"/>
    </xf>
    <xf numFmtId="0" fontId="6" fillId="0" borderId="23" xfId="646" applyFont="1" applyFill="1" applyBorder="1" applyAlignment="1">
      <alignment horizontal="center" vertical="center" wrapText="1"/>
    </xf>
    <xf numFmtId="0" fontId="88" fillId="0" borderId="0" xfId="646" applyFont="1" applyFill="1" applyBorder="1" applyAlignment="1">
      <alignment horizontal="center" vertical="center" wrapText="1"/>
    </xf>
    <xf numFmtId="0" fontId="104" fillId="0" borderId="23" xfId="646" applyFont="1" applyFill="1" applyBorder="1" applyAlignment="1">
      <alignment horizontal="center" vertical="center" wrapText="1"/>
    </xf>
    <xf numFmtId="0" fontId="6" fillId="0" borderId="1" xfId="646" applyFont="1" applyFill="1" applyBorder="1" applyAlignment="1">
      <alignment horizontal="center" vertical="center" wrapText="1"/>
    </xf>
    <xf numFmtId="0" fontId="6" fillId="0" borderId="24" xfId="646" applyFont="1" applyFill="1" applyBorder="1" applyAlignment="1">
      <alignment horizontal="center" vertical="center" wrapText="1"/>
    </xf>
    <xf numFmtId="0" fontId="6" fillId="0" borderId="25" xfId="646" applyFont="1" applyFill="1" applyBorder="1" applyAlignment="1">
      <alignment horizontal="center" vertical="center" wrapText="1"/>
    </xf>
    <xf numFmtId="0" fontId="6" fillId="0" borderId="4" xfId="646" applyFont="1" applyFill="1" applyBorder="1" applyAlignment="1">
      <alignment horizontal="center" vertical="center" wrapText="1"/>
    </xf>
    <xf numFmtId="0" fontId="6" fillId="0" borderId="5" xfId="646" applyFont="1" applyFill="1" applyBorder="1" applyAlignment="1">
      <alignment horizontal="center" vertical="center" wrapText="1"/>
    </xf>
    <xf numFmtId="0" fontId="110" fillId="0" borderId="1" xfId="741" applyFont="1" applyFill="1" applyBorder="1" applyAlignment="1">
      <alignment horizontal="center" vertical="center"/>
    </xf>
    <xf numFmtId="3" fontId="110" fillId="0" borderId="1" xfId="741" applyNumberFormat="1" applyFont="1" applyFill="1" applyBorder="1" applyAlignment="1">
      <alignment horizontal="center" vertical="center" wrapText="1"/>
    </xf>
    <xf numFmtId="3" fontId="110" fillId="0" borderId="1" xfId="741" applyNumberFormat="1" applyFont="1" applyFill="1" applyBorder="1" applyAlignment="1">
      <alignment horizontal="center" vertical="center"/>
    </xf>
    <xf numFmtId="0" fontId="105" fillId="0" borderId="0" xfId="741" applyFont="1" applyFill="1" applyAlignment="1">
      <alignment horizontal="center" vertical="center"/>
    </xf>
    <xf numFmtId="0" fontId="106" fillId="0" borderId="0" xfId="741" applyFont="1" applyFill="1" applyAlignment="1">
      <alignment horizontal="center" vertical="center"/>
    </xf>
    <xf numFmtId="9" fontId="106" fillId="0" borderId="23" xfId="741" applyNumberFormat="1" applyFont="1" applyFill="1" applyBorder="1" applyAlignment="1">
      <alignment horizontal="center" vertical="center"/>
    </xf>
    <xf numFmtId="0" fontId="110" fillId="0" borderId="1" xfId="741" applyFont="1" applyFill="1" applyBorder="1" applyAlignment="1">
      <alignment horizontal="center" vertical="center" wrapText="1"/>
    </xf>
    <xf numFmtId="9" fontId="110" fillId="0" borderId="1" xfId="741" applyNumberFormat="1" applyFont="1" applyFill="1" applyBorder="1" applyAlignment="1">
      <alignment horizontal="center" vertical="center"/>
    </xf>
  </cellXfs>
  <cellStyles count="742">
    <cellStyle name="??" xfId="10"/>
    <cellStyle name="?? [0.00]_PRODUCT DETAIL Q1" xfId="11"/>
    <cellStyle name="?? [0]" xfId="12"/>
    <cellStyle name="???? [0.00]_PRODUCT DETAIL Q1" xfId="13"/>
    <cellStyle name="????_PRODUCT DETAIL Q1" xfId="14"/>
    <cellStyle name="???[0]_Book1" xfId="15"/>
    <cellStyle name="???_95" xfId="16"/>
    <cellStyle name="??[0]_BRE" xfId="17"/>
    <cellStyle name="??_ Att. 1- Cover" xfId="18"/>
    <cellStyle name="•W_’·Šú‰p•¶" xfId="19"/>
    <cellStyle name="1" xfId="20"/>
    <cellStyle name="1_Cau thuy dien Ban La (Cu Anh)" xfId="21"/>
    <cellStyle name="1_Cau thuy dien Ban La (Cu Anh) 2" xfId="22"/>
    <cellStyle name="1_Cau thuy dien Ban La (Cu Anh) 3" xfId="23"/>
    <cellStyle name="1_Cau thuy dien Ban La (Cu Anh) 3 2" xfId="24"/>
    <cellStyle name="1_Cau thuy dien Ban La (Cu Anh) 3 3" xfId="25"/>
    <cellStyle name="1_Cau thuy dien Ban La (Cu Anh) 3 4" xfId="26"/>
    <cellStyle name="1_Cau thuy dien Ban La (Cu Anh) 3 5" xfId="27"/>
    <cellStyle name="1_Cau thuy dien Ban La (Cu Anh) 3_GTNT 2018" xfId="28"/>
    <cellStyle name="1_Cau thuy dien Ban La (Cu Anh)_Đường BTXM 17-4" xfId="29"/>
    <cellStyle name="1_Du toan 558 (Km17+508.12 - Km 22)" xfId="30"/>
    <cellStyle name="1_Du toan 558 (Km17+508.12 - Km 22) 2" xfId="31"/>
    <cellStyle name="1_Du toan 558 (Km17+508.12 - Km 22) 3" xfId="32"/>
    <cellStyle name="1_Du toan 558 (Km17+508.12 - Km 22) 3 2" xfId="33"/>
    <cellStyle name="1_Du toan 558 (Km17+508.12 - Km 22) 3 3" xfId="34"/>
    <cellStyle name="1_Du toan 558 (Km17+508.12 - Km 22) 3 4" xfId="35"/>
    <cellStyle name="1_Du toan 558 (Km17+508.12 - Km 22) 3 5" xfId="36"/>
    <cellStyle name="1_Du toan 558 (Km17+508.12 - Km 22) 3_GTNT 2018" xfId="37"/>
    <cellStyle name="1_Du toan 558 (Km17+508.12 - Km 22)_Đường BTXM 17-4" xfId="38"/>
    <cellStyle name="1_ÿÿÿÿÿ" xfId="39"/>
    <cellStyle name="2" xfId="40"/>
    <cellStyle name="2_Cau thuy dien Ban La (Cu Anh)" xfId="41"/>
    <cellStyle name="2_Cau thuy dien Ban La (Cu Anh) 2" xfId="42"/>
    <cellStyle name="2_Cau thuy dien Ban La (Cu Anh) 3" xfId="43"/>
    <cellStyle name="2_Cau thuy dien Ban La (Cu Anh) 3 2" xfId="44"/>
    <cellStyle name="2_Cau thuy dien Ban La (Cu Anh) 3 3" xfId="45"/>
    <cellStyle name="2_Cau thuy dien Ban La (Cu Anh) 3 4" xfId="46"/>
    <cellStyle name="2_Cau thuy dien Ban La (Cu Anh) 3 5" xfId="47"/>
    <cellStyle name="2_Cau thuy dien Ban La (Cu Anh) 3_GTNT 2018" xfId="48"/>
    <cellStyle name="2_Cau thuy dien Ban La (Cu Anh)_Đường BTXM 17-4" xfId="49"/>
    <cellStyle name="2_Du toan 558 (Km17+508.12 - Km 22)" xfId="50"/>
    <cellStyle name="2_Du toan 558 (Km17+508.12 - Km 22) 2" xfId="51"/>
    <cellStyle name="2_Du toan 558 (Km17+508.12 - Km 22) 3" xfId="52"/>
    <cellStyle name="2_Du toan 558 (Km17+508.12 - Km 22) 3 2" xfId="53"/>
    <cellStyle name="2_Du toan 558 (Km17+508.12 - Km 22) 3 3" xfId="54"/>
    <cellStyle name="2_Du toan 558 (Km17+508.12 - Km 22) 3 4" xfId="55"/>
    <cellStyle name="2_Du toan 558 (Km17+508.12 - Km 22) 3 5" xfId="56"/>
    <cellStyle name="2_Du toan 558 (Km17+508.12 - Km 22) 3_GTNT 2018" xfId="57"/>
    <cellStyle name="2_Du toan 558 (Km17+508.12 - Km 22)_Đường BTXM 17-4" xfId="58"/>
    <cellStyle name="2_ÿÿÿÿÿ" xfId="59"/>
    <cellStyle name="20% - Accent1 2" xfId="60"/>
    <cellStyle name="20% - Accent1 2 2" xfId="61"/>
    <cellStyle name="20% - Accent2 2" xfId="62"/>
    <cellStyle name="20% - Accent2 2 2" xfId="63"/>
    <cellStyle name="20% - Accent3 2" xfId="64"/>
    <cellStyle name="20% - Accent3 2 2" xfId="65"/>
    <cellStyle name="20% - Accent4 2" xfId="66"/>
    <cellStyle name="20% - Accent4 2 2" xfId="67"/>
    <cellStyle name="20% - Accent5 2" xfId="68"/>
    <cellStyle name="20% - Accent5 2 2" xfId="69"/>
    <cellStyle name="20% - Accent6 2" xfId="70"/>
    <cellStyle name="20% - Accent6 2 2" xfId="71"/>
    <cellStyle name="3" xfId="72"/>
    <cellStyle name="3_Cau thuy dien Ban La (Cu Anh)" xfId="73"/>
    <cellStyle name="3_Cau thuy dien Ban La (Cu Anh) 2" xfId="74"/>
    <cellStyle name="3_Cau thuy dien Ban La (Cu Anh) 3" xfId="75"/>
    <cellStyle name="3_Cau thuy dien Ban La (Cu Anh) 3 2" xfId="76"/>
    <cellStyle name="3_Cau thuy dien Ban La (Cu Anh) 3 3" xfId="77"/>
    <cellStyle name="3_Cau thuy dien Ban La (Cu Anh) 3 4" xfId="78"/>
    <cellStyle name="3_Cau thuy dien Ban La (Cu Anh) 3 5" xfId="79"/>
    <cellStyle name="3_Cau thuy dien Ban La (Cu Anh) 3_GTNT 2018" xfId="80"/>
    <cellStyle name="3_Cau thuy dien Ban La (Cu Anh)_Đường BTXM 17-4" xfId="81"/>
    <cellStyle name="3_Du toan 558 (Km17+508.12 - Km 22)" xfId="82"/>
    <cellStyle name="3_Du toan 558 (Km17+508.12 - Km 22) 2" xfId="83"/>
    <cellStyle name="3_Du toan 558 (Km17+508.12 - Km 22) 3" xfId="84"/>
    <cellStyle name="3_Du toan 558 (Km17+508.12 - Km 22) 3 2" xfId="85"/>
    <cellStyle name="3_Du toan 558 (Km17+508.12 - Km 22) 3 3" xfId="86"/>
    <cellStyle name="3_Du toan 558 (Km17+508.12 - Km 22) 3 4" xfId="87"/>
    <cellStyle name="3_Du toan 558 (Km17+508.12 - Km 22) 3 5" xfId="88"/>
    <cellStyle name="3_Du toan 558 (Km17+508.12 - Km 22) 3_GTNT 2018" xfId="89"/>
    <cellStyle name="3_Du toan 558 (Km17+508.12 - Km 22)_Đường BTXM 17-4" xfId="90"/>
    <cellStyle name="3_ÿÿÿÿÿ" xfId="91"/>
    <cellStyle name="4" xfId="92"/>
    <cellStyle name="4_Cau thuy dien Ban La (Cu Anh)" xfId="93"/>
    <cellStyle name="4_Cau thuy dien Ban La (Cu Anh) 2" xfId="94"/>
    <cellStyle name="4_Cau thuy dien Ban La (Cu Anh) 3" xfId="95"/>
    <cellStyle name="4_Cau thuy dien Ban La (Cu Anh) 3 2" xfId="96"/>
    <cellStyle name="4_Cau thuy dien Ban La (Cu Anh) 3 3" xfId="97"/>
    <cellStyle name="4_Cau thuy dien Ban La (Cu Anh) 3 4" xfId="98"/>
    <cellStyle name="4_Cau thuy dien Ban La (Cu Anh) 3 5" xfId="99"/>
    <cellStyle name="4_Cau thuy dien Ban La (Cu Anh) 3_GTNT 2018" xfId="100"/>
    <cellStyle name="4_Cau thuy dien Ban La (Cu Anh)_Đường BTXM 17-4" xfId="101"/>
    <cellStyle name="4_Du toan 558 (Km17+508.12 - Km 22)" xfId="102"/>
    <cellStyle name="4_Du toan 558 (Km17+508.12 - Km 22) 2" xfId="103"/>
    <cellStyle name="4_Du toan 558 (Km17+508.12 - Km 22) 3" xfId="104"/>
    <cellStyle name="4_Du toan 558 (Km17+508.12 - Km 22) 3 2" xfId="105"/>
    <cellStyle name="4_Du toan 558 (Km17+508.12 - Km 22) 3 3" xfId="106"/>
    <cellStyle name="4_Du toan 558 (Km17+508.12 - Km 22) 3 4" xfId="107"/>
    <cellStyle name="4_Du toan 558 (Km17+508.12 - Km 22) 3 5" xfId="108"/>
    <cellStyle name="4_Du toan 558 (Km17+508.12 - Km 22) 3_GTNT 2018" xfId="109"/>
    <cellStyle name="4_Du toan 558 (Km17+508.12 - Km 22)_Đường BTXM 17-4" xfId="110"/>
    <cellStyle name="4_ÿÿÿÿÿ" xfId="111"/>
    <cellStyle name="40% - Accent1 2" xfId="112"/>
    <cellStyle name="40% - Accent1 2 2" xfId="113"/>
    <cellStyle name="40% - Accent2 2" xfId="114"/>
    <cellStyle name="40% - Accent2 2 2" xfId="115"/>
    <cellStyle name="40% - Accent3 2" xfId="116"/>
    <cellStyle name="40% - Accent3 2 2" xfId="117"/>
    <cellStyle name="40% - Accent4 2" xfId="118"/>
    <cellStyle name="40% - Accent4 2 2" xfId="119"/>
    <cellStyle name="40% - Accent5 2" xfId="120"/>
    <cellStyle name="40% - Accent5 2 2" xfId="121"/>
    <cellStyle name="40% - Accent6 2" xfId="122"/>
    <cellStyle name="40% - Accent6 2 2" xfId="123"/>
    <cellStyle name="60% - Accent1 2" xfId="124"/>
    <cellStyle name="60% - Accent2 2" xfId="125"/>
    <cellStyle name="60% - Accent3 2" xfId="126"/>
    <cellStyle name="60% - Accent4 2" xfId="127"/>
    <cellStyle name="60% - Accent5 2" xfId="128"/>
    <cellStyle name="60% - Accent6 2" xfId="129"/>
    <cellStyle name="Accent1 2" xfId="130"/>
    <cellStyle name="Accent2 2" xfId="131"/>
    <cellStyle name="Accent3 2" xfId="132"/>
    <cellStyle name="Accent4 2" xfId="133"/>
    <cellStyle name="Accent5 2" xfId="134"/>
    <cellStyle name="Accent6 2" xfId="135"/>
    <cellStyle name="AeE­ [0]_INQUIRY ¿μ¾÷AßAø " xfId="136"/>
    <cellStyle name="ÅëÈ­ [0]_S" xfId="137"/>
    <cellStyle name="AeE­_INQUIRY ¿μ¾÷AßAø " xfId="138"/>
    <cellStyle name="ÅëÈ­_S" xfId="139"/>
    <cellStyle name="AÞ¸¶ [0]_INQUIRY ¿?¾÷AßAø " xfId="140"/>
    <cellStyle name="ÄÞ¸¶ [0]_S" xfId="141"/>
    <cellStyle name="AÞ¸¶_INQUIRY ¿?¾÷AßAø " xfId="142"/>
    <cellStyle name="ÄÞ¸¶_S" xfId="143"/>
    <cellStyle name="Bad 2" xfId="144"/>
    <cellStyle name="C?AØ_¿?¾÷CoE² " xfId="145"/>
    <cellStyle name="C￥AØ_¿μ¾÷CoE² " xfId="146"/>
    <cellStyle name="Ç¥ÁØ_S" xfId="147"/>
    <cellStyle name="C￥AØ_Sheet1_¿μ¾÷CoE² " xfId="148"/>
    <cellStyle name="Calc Currency (0)" xfId="149"/>
    <cellStyle name="Calc Currency (0) 2" xfId="150"/>
    <cellStyle name="Calc Currency (0) 2 2" xfId="533"/>
    <cellStyle name="Calc Currency (0) 3" xfId="151"/>
    <cellStyle name="Calc Currency (0) 3 2" xfId="152"/>
    <cellStyle name="Calc Currency (0) 3 2 2" xfId="535"/>
    <cellStyle name="Calc Currency (0) 3 3" xfId="153"/>
    <cellStyle name="Calc Currency (0) 3 3 2" xfId="536"/>
    <cellStyle name="Calc Currency (0) 3 4" xfId="154"/>
    <cellStyle name="Calc Currency (0) 3 4 2" xfId="537"/>
    <cellStyle name="Calc Currency (0) 3 5" xfId="155"/>
    <cellStyle name="Calc Currency (0) 3 5 2" xfId="538"/>
    <cellStyle name="Calc Currency (0) 3 6" xfId="534"/>
    <cellStyle name="Calc Currency (0) 4" xfId="532"/>
    <cellStyle name="Calculation 2" xfId="156"/>
    <cellStyle name="Calculation 2 2" xfId="157"/>
    <cellStyle name="Calculation 2_GTNT 2018" xfId="158"/>
    <cellStyle name="Check Cell 2" xfId="303"/>
    <cellStyle name="Comma" xfId="645" builtinId="3"/>
    <cellStyle name="Comma [0] 10" xfId="159"/>
    <cellStyle name="Comma [0] 10 2" xfId="160"/>
    <cellStyle name="Comma [0] 10 3" xfId="161"/>
    <cellStyle name="Comma [0] 10 4" xfId="162"/>
    <cellStyle name="Comma [0] 10 5" xfId="163"/>
    <cellStyle name="Comma [0] 11" xfId="164"/>
    <cellStyle name="Comma [0] 11 2" xfId="165"/>
    <cellStyle name="Comma [0] 11 2 2" xfId="542"/>
    <cellStyle name="Comma [0] 11 3" xfId="166"/>
    <cellStyle name="Comma [0] 11 3 2" xfId="543"/>
    <cellStyle name="Comma [0] 11 4" xfId="541"/>
    <cellStyle name="Comma [0] 12" xfId="540"/>
    <cellStyle name="Comma [0] 12 2" xfId="167"/>
    <cellStyle name="Comma [0] 15" xfId="168"/>
    <cellStyle name="Comma [0] 15 2" xfId="544"/>
    <cellStyle name="Comma [0] 16" xfId="169"/>
    <cellStyle name="Comma [0] 2" xfId="170"/>
    <cellStyle name="Comma [0] 2 2" xfId="171"/>
    <cellStyle name="Comma [0] 3" xfId="172"/>
    <cellStyle name="Comma [0] 4" xfId="173"/>
    <cellStyle name="Comma [0] 5" xfId="174"/>
    <cellStyle name="Comma [0] 6" xfId="175"/>
    <cellStyle name="Comma [0] 7" xfId="176"/>
    <cellStyle name="Comma [0] 7 2" xfId="177"/>
    <cellStyle name="Comma [0] 7 3" xfId="178"/>
    <cellStyle name="Comma [0] 7 4" xfId="179"/>
    <cellStyle name="Comma [0] 7 5" xfId="180"/>
    <cellStyle name="Comma [0] 8" xfId="181"/>
    <cellStyle name="Comma [0] 8 2" xfId="182"/>
    <cellStyle name="Comma [0] 8 3" xfId="183"/>
    <cellStyle name="Comma [0] 8 4" xfId="184"/>
    <cellStyle name="Comma [0] 8 5" xfId="185"/>
    <cellStyle name="Comma [0] 9" xfId="186"/>
    <cellStyle name="Comma [0] 9 2" xfId="187"/>
    <cellStyle name="Comma 10" xfId="188"/>
    <cellStyle name="Comma 10 2" xfId="545"/>
    <cellStyle name="Comma 11" xfId="189"/>
    <cellStyle name="Comma 11 2" xfId="546"/>
    <cellStyle name="Comma 12" xfId="190"/>
    <cellStyle name="Comma 13" xfId="191"/>
    <cellStyle name="Comma 13 2" xfId="192"/>
    <cellStyle name="Comma 13 3" xfId="193"/>
    <cellStyle name="Comma 13 4" xfId="194"/>
    <cellStyle name="Comma 13 5" xfId="195"/>
    <cellStyle name="Comma 14" xfId="196"/>
    <cellStyle name="Comma 14 2" xfId="197"/>
    <cellStyle name="Comma 15" xfId="198"/>
    <cellStyle name="Comma 15 2" xfId="199"/>
    <cellStyle name="Comma 16" xfId="200"/>
    <cellStyle name="Comma 16 2" xfId="201"/>
    <cellStyle name="Comma 16 3" xfId="202"/>
    <cellStyle name="Comma 16 4" xfId="203"/>
    <cellStyle name="Comma 16 5" xfId="204"/>
    <cellStyle name="Comma 17" xfId="205"/>
    <cellStyle name="Comma 17 2" xfId="206"/>
    <cellStyle name="Comma 17 2 2" xfId="548"/>
    <cellStyle name="Comma 17 3" xfId="207"/>
    <cellStyle name="Comma 17 3 2" xfId="549"/>
    <cellStyle name="Comma 17 4" xfId="208"/>
    <cellStyle name="Comma 17 4 2" xfId="550"/>
    <cellStyle name="Comma 17 5" xfId="209"/>
    <cellStyle name="Comma 17 5 2" xfId="551"/>
    <cellStyle name="Comma 17 6" xfId="547"/>
    <cellStyle name="Comma 18" xfId="210"/>
    <cellStyle name="Comma 18 2" xfId="211"/>
    <cellStyle name="Comma 18 3" xfId="212"/>
    <cellStyle name="Comma 18 3 2" xfId="553"/>
    <cellStyle name="Comma 18 4" xfId="213"/>
    <cellStyle name="Comma 18 4 2" xfId="554"/>
    <cellStyle name="Comma 18 5" xfId="214"/>
    <cellStyle name="Comma 18 5 2" xfId="555"/>
    <cellStyle name="Comma 18 6" xfId="215"/>
    <cellStyle name="Comma 18 6 2" xfId="556"/>
    <cellStyle name="Comma 18 7" xfId="552"/>
    <cellStyle name="Comma 19" xfId="216"/>
    <cellStyle name="Comma 19 2" xfId="217"/>
    <cellStyle name="Comma 2" xfId="4"/>
    <cellStyle name="Comma 2 10" xfId="647"/>
    <cellStyle name="Comma 2 11" xfId="648"/>
    <cellStyle name="Comma 2 12" xfId="649"/>
    <cellStyle name="Comma 2 13" xfId="650"/>
    <cellStyle name="Comma 2 14" xfId="651"/>
    <cellStyle name="Comma 2 15" xfId="652"/>
    <cellStyle name="Comma 2 16" xfId="653"/>
    <cellStyle name="Comma 2 17" xfId="654"/>
    <cellStyle name="Comma 2 18" xfId="655"/>
    <cellStyle name="Comma 2 19" xfId="656"/>
    <cellStyle name="Comma 2 2" xfId="218"/>
    <cellStyle name="Comma 2 2 2" xfId="219"/>
    <cellStyle name="Comma 2 2 2 2" xfId="558"/>
    <cellStyle name="Comma 2 2 3" xfId="557"/>
    <cellStyle name="Comma 2 20" xfId="657"/>
    <cellStyle name="Comma 2 21" xfId="658"/>
    <cellStyle name="Comma 2 22" xfId="659"/>
    <cellStyle name="Comma 2 23" xfId="660"/>
    <cellStyle name="Comma 2 24" xfId="661"/>
    <cellStyle name="Comma 2 25" xfId="662"/>
    <cellStyle name="Comma 2 26" xfId="663"/>
    <cellStyle name="Comma 2 27" xfId="664"/>
    <cellStyle name="Comma 2 28" xfId="665"/>
    <cellStyle name="Comma 2 29" xfId="666"/>
    <cellStyle name="Comma 2 3" xfId="220"/>
    <cellStyle name="Comma 2 3 2" xfId="221"/>
    <cellStyle name="Comma 2 30" xfId="667"/>
    <cellStyle name="Comma 2 31" xfId="668"/>
    <cellStyle name="Comma 2 32" xfId="669"/>
    <cellStyle name="Comma 2 33" xfId="670"/>
    <cellStyle name="Comma 2 34" xfId="671"/>
    <cellStyle name="Comma 2 35" xfId="672"/>
    <cellStyle name="Comma 2 36" xfId="673"/>
    <cellStyle name="Comma 2 37" xfId="674"/>
    <cellStyle name="Comma 2 38" xfId="675"/>
    <cellStyle name="Comma 2 39" xfId="676"/>
    <cellStyle name="Comma 2 4" xfId="222"/>
    <cellStyle name="Comma 2 40" xfId="677"/>
    <cellStyle name="Comma 2 41" xfId="678"/>
    <cellStyle name="Comma 2 42" xfId="679"/>
    <cellStyle name="Comma 2 43" xfId="680"/>
    <cellStyle name="Comma 2 44" xfId="681"/>
    <cellStyle name="Comma 2 45" xfId="682"/>
    <cellStyle name="Comma 2 46" xfId="683"/>
    <cellStyle name="Comma 2 47" xfId="684"/>
    <cellStyle name="Comma 2 48" xfId="685"/>
    <cellStyle name="Comma 2 5" xfId="686"/>
    <cellStyle name="Comma 2 6" xfId="687"/>
    <cellStyle name="Comma 2 7" xfId="688"/>
    <cellStyle name="Comma 2 8" xfId="689"/>
    <cellStyle name="Comma 2 9" xfId="690"/>
    <cellStyle name="Comma 20" xfId="223"/>
    <cellStyle name="Comma 20 2" xfId="224"/>
    <cellStyle name="Comma 21" xfId="225"/>
    <cellStyle name="Comma 21 2" xfId="226"/>
    <cellStyle name="Comma 21 2 2" xfId="560"/>
    <cellStyle name="Comma 21 3" xfId="227"/>
    <cellStyle name="Comma 21 3 2" xfId="561"/>
    <cellStyle name="Comma 21 4" xfId="228"/>
    <cellStyle name="Comma 21 4 2" xfId="562"/>
    <cellStyle name="Comma 21 5" xfId="229"/>
    <cellStyle name="Comma 21 5 2" xfId="563"/>
    <cellStyle name="Comma 21 6" xfId="559"/>
    <cellStyle name="Comma 22" xfId="230"/>
    <cellStyle name="Comma 22 2" xfId="231"/>
    <cellStyle name="Comma 22 3" xfId="232"/>
    <cellStyle name="Comma 22 4" xfId="233"/>
    <cellStyle name="Comma 22 5" xfId="234"/>
    <cellStyle name="Comma 23" xfId="235"/>
    <cellStyle name="Comma 23 2" xfId="236"/>
    <cellStyle name="Comma 23 3" xfId="237"/>
    <cellStyle name="Comma 23 4" xfId="238"/>
    <cellStyle name="Comma 23 5" xfId="239"/>
    <cellStyle name="Comma 24" xfId="240"/>
    <cellStyle name="Comma 24 2" xfId="241"/>
    <cellStyle name="Comma 24 3" xfId="242"/>
    <cellStyle name="Comma 24 4" xfId="243"/>
    <cellStyle name="Comma 24 5" xfId="244"/>
    <cellStyle name="Comma 25" xfId="245"/>
    <cellStyle name="Comma 25 2" xfId="246"/>
    <cellStyle name="Comma 26" xfId="247"/>
    <cellStyle name="Comma 26 2" xfId="248"/>
    <cellStyle name="Comma 27" xfId="249"/>
    <cellStyle name="Comma 27 2" xfId="250"/>
    <cellStyle name="Comma 28" xfId="251"/>
    <cellStyle name="Comma 28 2" xfId="252"/>
    <cellStyle name="Comma 29" xfId="253"/>
    <cellStyle name="Comma 29 2" xfId="254"/>
    <cellStyle name="Comma 29 3" xfId="255"/>
    <cellStyle name="Comma 29 4" xfId="256"/>
    <cellStyle name="Comma 29 5" xfId="257"/>
    <cellStyle name="Comma 3" xfId="258"/>
    <cellStyle name="Comma 3 2" xfId="259"/>
    <cellStyle name="Comma 3 2 2" xfId="260"/>
    <cellStyle name="Comma 3 3" xfId="261"/>
    <cellStyle name="Comma 3 3 2" xfId="564"/>
    <cellStyle name="Comma 3 4" xfId="262"/>
    <cellStyle name="Comma 30" xfId="263"/>
    <cellStyle name="Comma 30 2" xfId="264"/>
    <cellStyle name="Comma 30 3" xfId="265"/>
    <cellStyle name="Comma 30 4" xfId="266"/>
    <cellStyle name="Comma 30 5" xfId="267"/>
    <cellStyle name="Comma 31" xfId="268"/>
    <cellStyle name="Comma 31 2" xfId="269"/>
    <cellStyle name="Comma 31 3" xfId="270"/>
    <cellStyle name="Comma 31 4" xfId="271"/>
    <cellStyle name="Comma 31 5" xfId="272"/>
    <cellStyle name="Comma 32" xfId="273"/>
    <cellStyle name="Comma 32 2" xfId="274"/>
    <cellStyle name="Comma 32 2 2" xfId="566"/>
    <cellStyle name="Comma 32 3" xfId="275"/>
    <cellStyle name="Comma 32 3 2" xfId="567"/>
    <cellStyle name="Comma 32 4" xfId="565"/>
    <cellStyle name="Comma 33" xfId="5"/>
    <cellStyle name="Comma 33 2" xfId="276"/>
    <cellStyle name="Comma 34" xfId="539"/>
    <cellStyle name="Comma 35" xfId="636"/>
    <cellStyle name="Comma 36" xfId="277"/>
    <cellStyle name="Comma 36 2" xfId="7"/>
    <cellStyle name="Comma 36 2 2" xfId="569"/>
    <cellStyle name="Comma 36 3" xfId="568"/>
    <cellStyle name="Comma 37" xfId="278"/>
    <cellStyle name="Comma 37 2" xfId="8"/>
    <cellStyle name="Comma 37 2 2" xfId="571"/>
    <cellStyle name="Comma 37 3" xfId="570"/>
    <cellStyle name="Comma 38" xfId="279"/>
    <cellStyle name="Comma 38 2" xfId="280"/>
    <cellStyle name="Comma 38 2 2" xfId="573"/>
    <cellStyle name="Comma 38 3" xfId="572"/>
    <cellStyle name="Comma 39" xfId="281"/>
    <cellStyle name="Comma 39 2" xfId="6"/>
    <cellStyle name="Comma 39 2 2" xfId="575"/>
    <cellStyle name="Comma 39 3" xfId="574"/>
    <cellStyle name="Comma 4" xfId="282"/>
    <cellStyle name="Comma 4 2" xfId="283"/>
    <cellStyle name="Comma 4 2 2" xfId="284"/>
    <cellStyle name="Comma 4 3" xfId="285"/>
    <cellStyle name="Comma 40" xfId="286"/>
    <cellStyle name="Comma 41" xfId="287"/>
    <cellStyle name="Comma 42" xfId="288"/>
    <cellStyle name="Comma 43" xfId="289"/>
    <cellStyle name="Comma 44" xfId="641"/>
    <cellStyle name="Comma 45" xfId="642"/>
    <cellStyle name="Comma 5" xfId="290"/>
    <cellStyle name="Comma 5 2" xfId="291"/>
    <cellStyle name="Comma 5 2 2" xfId="292"/>
    <cellStyle name="Comma 5 3" xfId="293"/>
    <cellStyle name="Comma 6" xfId="294"/>
    <cellStyle name="Comma 6 2" xfId="295"/>
    <cellStyle name="Comma 6 2 2" xfId="296"/>
    <cellStyle name="Comma 6 3" xfId="297"/>
    <cellStyle name="Comma 7" xfId="298"/>
    <cellStyle name="Comma 8" xfId="299"/>
    <cellStyle name="Comma 8 2" xfId="576"/>
    <cellStyle name="Comma 9" xfId="300"/>
    <cellStyle name="Comma 9 2" xfId="577"/>
    <cellStyle name="Comma0" xfId="301"/>
    <cellStyle name="Comma0 2" xfId="578"/>
    <cellStyle name="Currency0" xfId="302"/>
    <cellStyle name="Currency0 2" xfId="579"/>
    <cellStyle name="Date" xfId="304"/>
    <cellStyle name="Date 2" xfId="580"/>
    <cellStyle name="Explanatory Text 2" xfId="305"/>
    <cellStyle name="Fixed" xfId="306"/>
    <cellStyle name="Fixed 2" xfId="581"/>
    <cellStyle name="Good 2" xfId="307"/>
    <cellStyle name="Grey" xfId="308"/>
    <cellStyle name="Header1" xfId="309"/>
    <cellStyle name="Header2" xfId="310"/>
    <cellStyle name="Header2 2" xfId="311"/>
    <cellStyle name="Header2_GTNT 2018" xfId="312"/>
    <cellStyle name="Heading 1 2" xfId="313"/>
    <cellStyle name="Heading 1 3" xfId="314"/>
    <cellStyle name="Heading 2 2" xfId="315"/>
    <cellStyle name="Heading 2 3" xfId="316"/>
    <cellStyle name="Heading 3 2" xfId="317"/>
    <cellStyle name="Heading 4 2" xfId="318"/>
    <cellStyle name="Hoa-Scholl" xfId="319"/>
    <cellStyle name="Hoa-Scholl 2" xfId="320"/>
    <cellStyle name="Hoa-Scholl_GTNT 2018" xfId="321"/>
    <cellStyle name="Input [yellow]" xfId="322"/>
    <cellStyle name="Input [yellow] 2" xfId="323"/>
    <cellStyle name="Input 2" xfId="324"/>
    <cellStyle name="Input 2 2" xfId="325"/>
    <cellStyle name="Input 2_GTNT 2018" xfId="326"/>
    <cellStyle name="Linked Cell 2" xfId="327"/>
    <cellStyle name="moi" xfId="328"/>
    <cellStyle name="moi 2" xfId="329"/>
    <cellStyle name="moi 2 2" xfId="583"/>
    <cellStyle name="moi 3" xfId="330"/>
    <cellStyle name="moi 3 2" xfId="331"/>
    <cellStyle name="moi 3 2 2" xfId="585"/>
    <cellStyle name="moi 3 3" xfId="332"/>
    <cellStyle name="moi 3 3 2" xfId="586"/>
    <cellStyle name="moi 3 4" xfId="333"/>
    <cellStyle name="moi 3 4 2" xfId="587"/>
    <cellStyle name="moi 3 5" xfId="334"/>
    <cellStyle name="moi 3 5 2" xfId="588"/>
    <cellStyle name="moi 3 6" xfId="584"/>
    <cellStyle name="moi 4" xfId="582"/>
    <cellStyle name="moi_GTNT 2018" xfId="335"/>
    <cellStyle name="n" xfId="336"/>
    <cellStyle name="Neutral 2" xfId="337"/>
    <cellStyle name="Normal" xfId="0" builtinId="0"/>
    <cellStyle name="Normal - Style1" xfId="338"/>
    <cellStyle name="Normal - Style1 2" xfId="339"/>
    <cellStyle name="Normal - Style1 2 2" xfId="590"/>
    <cellStyle name="Normal - Style1 3" xfId="340"/>
    <cellStyle name="Normal - Style1 3 2" xfId="341"/>
    <cellStyle name="Normal - Style1 3 2 2" xfId="592"/>
    <cellStyle name="Normal - Style1 3 3" xfId="342"/>
    <cellStyle name="Normal - Style1 3 3 2" xfId="593"/>
    <cellStyle name="Normal - Style1 3 4" xfId="343"/>
    <cellStyle name="Normal - Style1 3 4 2" xfId="594"/>
    <cellStyle name="Normal - Style1 3 5" xfId="344"/>
    <cellStyle name="Normal - Style1 3 5 2" xfId="595"/>
    <cellStyle name="Normal - Style1 3 6" xfId="591"/>
    <cellStyle name="Normal - Style1 4" xfId="589"/>
    <cellStyle name="Normal 10" xfId="345"/>
    <cellStyle name="Normal 10 2" xfId="346"/>
    <cellStyle name="Normal 11" xfId="347"/>
    <cellStyle name="Normal 11 2" xfId="348"/>
    <cellStyle name="Normal 12" xfId="349"/>
    <cellStyle name="Normal 13" xfId="350"/>
    <cellStyle name="Normal 14" xfId="351"/>
    <cellStyle name="Normal 14 2" xfId="596"/>
    <cellStyle name="Normal 15" xfId="352"/>
    <cellStyle name="Normal 15 2" xfId="597"/>
    <cellStyle name="Normal 16" xfId="353"/>
    <cellStyle name="Normal 16 2" xfId="598"/>
    <cellStyle name="Normal 17" xfId="354"/>
    <cellStyle name="Normal 17 2" xfId="599"/>
    <cellStyle name="Normal 18" xfId="355"/>
    <cellStyle name="Normal 18 2" xfId="356"/>
    <cellStyle name="Normal 18 3" xfId="357"/>
    <cellStyle name="Normal 18 4" xfId="358"/>
    <cellStyle name="Normal 18 5" xfId="359"/>
    <cellStyle name="Normal 19" xfId="360"/>
    <cellStyle name="Normal 19 2" xfId="361"/>
    <cellStyle name="Normal 2" xfId="2"/>
    <cellStyle name="Normal 2 10" xfId="640"/>
    <cellStyle name="Normal 2 11" xfId="691"/>
    <cellStyle name="Normal 2 12" xfId="692"/>
    <cellStyle name="Normal 2 13" xfId="693"/>
    <cellStyle name="Normal 2 14" xfId="694"/>
    <cellStyle name="Normal 2 15" xfId="695"/>
    <cellStyle name="Normal 2 16" xfId="696"/>
    <cellStyle name="Normal 2 17" xfId="697"/>
    <cellStyle name="Normal 2 18" xfId="698"/>
    <cellStyle name="Normal 2 19" xfId="699"/>
    <cellStyle name="Normal 2 2" xfId="362"/>
    <cellStyle name="Normal 2 2 2" xfId="363"/>
    <cellStyle name="Normal 2 2_GTNT 2018" xfId="364"/>
    <cellStyle name="Normal 2 20" xfId="700"/>
    <cellStyle name="Normal 2 21" xfId="701"/>
    <cellStyle name="Normal 2 22" xfId="702"/>
    <cellStyle name="Normal 2 23" xfId="703"/>
    <cellStyle name="Normal 2 24" xfId="704"/>
    <cellStyle name="Normal 2 25" xfId="705"/>
    <cellStyle name="Normal 2 26" xfId="706"/>
    <cellStyle name="Normal 2 27" xfId="707"/>
    <cellStyle name="Normal 2 28" xfId="708"/>
    <cellStyle name="Normal 2 29" xfId="709"/>
    <cellStyle name="Normal 2 3" xfId="365"/>
    <cellStyle name="Normal 2 30" xfId="710"/>
    <cellStyle name="Normal 2 31" xfId="711"/>
    <cellStyle name="Normal 2 32" xfId="712"/>
    <cellStyle name="Normal 2 33" xfId="713"/>
    <cellStyle name="Normal 2 34" xfId="714"/>
    <cellStyle name="Normal 2 4" xfId="366"/>
    <cellStyle name="Normal 2 4 2" xfId="601"/>
    <cellStyle name="Normal 2 5" xfId="367"/>
    <cellStyle name="Normal 2 6" xfId="368"/>
    <cellStyle name="Normal 2 7" xfId="600"/>
    <cellStyle name="Normal 2 8" xfId="637"/>
    <cellStyle name="Normal 2 9" xfId="643"/>
    <cellStyle name="Normal 2_Đường BTXM ngay 4-5" xfId="369"/>
    <cellStyle name="Normal 20" xfId="370"/>
    <cellStyle name="Normal 20 2" xfId="371"/>
    <cellStyle name="Normal 20 2 2" xfId="372"/>
    <cellStyle name="Normal 20 2 2 2" xfId="603"/>
    <cellStyle name="Normal 20 2 3" xfId="373"/>
    <cellStyle name="Normal 20 2 3 2" xfId="604"/>
    <cellStyle name="Normal 20 2 4" xfId="374"/>
    <cellStyle name="Normal 20 2 4 2" xfId="605"/>
    <cellStyle name="Normal 20 2 5" xfId="375"/>
    <cellStyle name="Normal 20 2 5 2" xfId="606"/>
    <cellStyle name="Normal 20 2 6" xfId="602"/>
    <cellStyle name="Normal 20 3" xfId="376"/>
    <cellStyle name="Normal 20_GTNT 2018" xfId="377"/>
    <cellStyle name="Normal 21" xfId="378"/>
    <cellStyle name="Normal 21 2" xfId="379"/>
    <cellStyle name="Normal 21 2 2" xfId="380"/>
    <cellStyle name="Normal 21 2 2 2" xfId="607"/>
    <cellStyle name="Normal 21 3" xfId="381"/>
    <cellStyle name="Normal 21 4" xfId="382"/>
    <cellStyle name="Normal 21 5" xfId="383"/>
    <cellStyle name="Normal 22" xfId="384"/>
    <cellStyle name="Normal 22 2" xfId="385"/>
    <cellStyle name="Normal 22 2 2" xfId="609"/>
    <cellStyle name="Normal 22 3" xfId="386"/>
    <cellStyle name="Normal 22 3 2" xfId="610"/>
    <cellStyle name="Normal 22 4" xfId="387"/>
    <cellStyle name="Normal 22 4 2" xfId="611"/>
    <cellStyle name="Normal 22 5" xfId="388"/>
    <cellStyle name="Normal 22 5 2" xfId="612"/>
    <cellStyle name="Normal 22 6" xfId="608"/>
    <cellStyle name="Normal 23" xfId="389"/>
    <cellStyle name="Normal 23 2" xfId="390"/>
    <cellStyle name="Normal 23 2 2" xfId="614"/>
    <cellStyle name="Normal 23 3" xfId="391"/>
    <cellStyle name="Normal 23 3 2" xfId="615"/>
    <cellStyle name="Normal 23 4" xfId="392"/>
    <cellStyle name="Normal 23 4 2" xfId="616"/>
    <cellStyle name="Normal 23 5" xfId="393"/>
    <cellStyle name="Normal 23 5 2" xfId="617"/>
    <cellStyle name="Normal 23 6" xfId="613"/>
    <cellStyle name="Normal 24" xfId="394"/>
    <cellStyle name="Normal 24 2" xfId="395"/>
    <cellStyle name="Normal 25" xfId="396"/>
    <cellStyle name="Normal 25 2" xfId="397"/>
    <cellStyle name="Normal 26" xfId="398"/>
    <cellStyle name="Normal 26 2" xfId="399"/>
    <cellStyle name="Normal 26 3" xfId="400"/>
    <cellStyle name="Normal 26 4" xfId="401"/>
    <cellStyle name="Normal 26 5" xfId="402"/>
    <cellStyle name="Normal 27" xfId="403"/>
    <cellStyle name="Normal 27 2" xfId="404"/>
    <cellStyle name="Normal 27 3" xfId="405"/>
    <cellStyle name="Normal 27 4" xfId="406"/>
    <cellStyle name="Normal 27 5" xfId="407"/>
    <cellStyle name="Normal 28" xfId="408"/>
    <cellStyle name="Normal 28 2" xfId="409"/>
    <cellStyle name="Normal 28 3" xfId="410"/>
    <cellStyle name="Normal 28 4" xfId="411"/>
    <cellStyle name="Normal 28 5" xfId="412"/>
    <cellStyle name="Normal 29" xfId="413"/>
    <cellStyle name="Normal 3" xfId="414"/>
    <cellStyle name="Normal 3 10" xfId="715"/>
    <cellStyle name="Normal 3 11" xfId="716"/>
    <cellStyle name="Normal 3 12" xfId="717"/>
    <cellStyle name="Normal 3 13" xfId="718"/>
    <cellStyle name="Normal 3 14" xfId="719"/>
    <cellStyle name="Normal 3 15" xfId="720"/>
    <cellStyle name="Normal 3 16" xfId="721"/>
    <cellStyle name="Normal 3 17" xfId="722"/>
    <cellStyle name="Normal 3 18" xfId="723"/>
    <cellStyle name="Normal 3 19" xfId="724"/>
    <cellStyle name="Normal 3 2" xfId="415"/>
    <cellStyle name="Normal 3 2 2" xfId="416"/>
    <cellStyle name="Normal 3 2 2 2" xfId="618"/>
    <cellStyle name="Normal 3 20" xfId="725"/>
    <cellStyle name="Normal 3 21" xfId="726"/>
    <cellStyle name="Normal 3 22" xfId="727"/>
    <cellStyle name="Normal 3 23" xfId="728"/>
    <cellStyle name="Normal 3 24" xfId="729"/>
    <cellStyle name="Normal 3 25" xfId="730"/>
    <cellStyle name="Normal 3 26" xfId="731"/>
    <cellStyle name="Normal 3 27" xfId="732"/>
    <cellStyle name="Normal 3 28" xfId="733"/>
    <cellStyle name="Normal 3 29" xfId="734"/>
    <cellStyle name="Normal 3 3" xfId="417"/>
    <cellStyle name="Normal 3 30" xfId="735"/>
    <cellStyle name="Normal 3 4" xfId="418"/>
    <cellStyle name="Normal 3 5" xfId="736"/>
    <cellStyle name="Normal 3 6" xfId="737"/>
    <cellStyle name="Normal 3 7" xfId="738"/>
    <cellStyle name="Normal 3 8" xfId="739"/>
    <cellStyle name="Normal 3 9" xfId="740"/>
    <cellStyle name="Normal 3_Đường BTXM 17-4" xfId="3"/>
    <cellStyle name="Normal 30" xfId="419"/>
    <cellStyle name="Normal 31" xfId="420"/>
    <cellStyle name="Normal 31 2" xfId="421"/>
    <cellStyle name="Normal 32" xfId="422"/>
    <cellStyle name="Normal 32 2" xfId="423"/>
    <cellStyle name="Normal 33" xfId="424"/>
    <cellStyle name="Normal 33 2" xfId="425"/>
    <cellStyle name="Normal 33 3" xfId="426"/>
    <cellStyle name="Normal 33 4" xfId="427"/>
    <cellStyle name="Normal 33 5" xfId="428"/>
    <cellStyle name="Normal 34" xfId="429"/>
    <cellStyle name="Normal 34 2" xfId="430"/>
    <cellStyle name="Normal 34 3" xfId="431"/>
    <cellStyle name="Normal 34 4" xfId="432"/>
    <cellStyle name="Normal 34 5" xfId="433"/>
    <cellStyle name="Normal 35" xfId="434"/>
    <cellStyle name="Normal 35 2" xfId="435"/>
    <cellStyle name="Normal 35 3" xfId="436"/>
    <cellStyle name="Normal 35 4" xfId="437"/>
    <cellStyle name="Normal 35 5" xfId="438"/>
    <cellStyle name="Normal 36" xfId="531"/>
    <cellStyle name="Normal 36 2" xfId="439"/>
    <cellStyle name="Normal 36 2 2" xfId="619"/>
    <cellStyle name="Normal 36 3" xfId="440"/>
    <cellStyle name="Normal 36 3 2" xfId="620"/>
    <cellStyle name="Normal 36 4" xfId="441"/>
    <cellStyle name="Normal 36 4 2" xfId="621"/>
    <cellStyle name="Normal 36 5" xfId="638"/>
    <cellStyle name="Normal 37" xfId="635"/>
    <cellStyle name="Normal 37 2" xfId="442"/>
    <cellStyle name="Normal 37 3" xfId="443"/>
    <cellStyle name="Normal 38" xfId="639"/>
    <cellStyle name="Normal 38 2" xfId="444"/>
    <cellStyle name="Normal 38 3" xfId="445"/>
    <cellStyle name="Normal 39" xfId="446"/>
    <cellStyle name="Normal 4" xfId="447"/>
    <cellStyle name="Normal 4 2" xfId="448"/>
    <cellStyle name="Normal 4_GTNT 2018" xfId="449"/>
    <cellStyle name="Normal 40" xfId="450"/>
    <cellStyle name="Normal 40 2" xfId="622"/>
    <cellStyle name="Normal 41" xfId="451"/>
    <cellStyle name="Normal 41 2" xfId="623"/>
    <cellStyle name="Normal 42" xfId="452"/>
    <cellStyle name="Normal 42 2" xfId="624"/>
    <cellStyle name="Normal 43" xfId="453"/>
    <cellStyle name="Normal 43 2" xfId="625"/>
    <cellStyle name="Normal 44" xfId="454"/>
    <cellStyle name="Normal 45" xfId="455"/>
    <cellStyle name="Normal 46" xfId="456"/>
    <cellStyle name="Normal 47" xfId="644"/>
    <cellStyle name="Normal 48" xfId="646"/>
    <cellStyle name="Normal 49" xfId="741"/>
    <cellStyle name="Normal 5" xfId="457"/>
    <cellStyle name="Normal 59" xfId="458"/>
    <cellStyle name="Normal 59 2" xfId="626"/>
    <cellStyle name="Normal 6" xfId="459"/>
    <cellStyle name="Normal 7" xfId="460"/>
    <cellStyle name="Normal 7 2" xfId="461"/>
    <cellStyle name="Normal 8" xfId="462"/>
    <cellStyle name="Normal 8 2" xfId="463"/>
    <cellStyle name="Normal 9" xfId="464"/>
    <cellStyle name="Normal 9 2" xfId="465"/>
    <cellStyle name="Normal1" xfId="466"/>
    <cellStyle name="Note 2" xfId="467"/>
    <cellStyle name="Note 2 2" xfId="468"/>
    <cellStyle name="Note 2_GTNT 2018" xfId="469"/>
    <cellStyle name="Output 2" xfId="470"/>
    <cellStyle name="Output 2 2" xfId="471"/>
    <cellStyle name="Output 2_GTNT 2018" xfId="472"/>
    <cellStyle name="Percent" xfId="1" builtinId="5"/>
    <cellStyle name="Percent [2]" xfId="473"/>
    <cellStyle name="Percent [2] 2" xfId="474"/>
    <cellStyle name="Percent [2] 2 2" xfId="628"/>
    <cellStyle name="Percent [2] 3" xfId="475"/>
    <cellStyle name="Percent [2] 3 2" xfId="476"/>
    <cellStyle name="Percent [2] 3 2 2" xfId="630"/>
    <cellStyle name="Percent [2] 3 3" xfId="477"/>
    <cellStyle name="Percent [2] 3 3 2" xfId="631"/>
    <cellStyle name="Percent [2] 3 4" xfId="478"/>
    <cellStyle name="Percent [2] 3 4 2" xfId="632"/>
    <cellStyle name="Percent [2] 3 5" xfId="479"/>
    <cellStyle name="Percent [2] 3 5 2" xfId="633"/>
    <cellStyle name="Percent [2] 3 6" xfId="629"/>
    <cellStyle name="Percent [2] 4" xfId="627"/>
    <cellStyle name="Percent 10" xfId="480"/>
    <cellStyle name="Percent 10 2" xfId="481"/>
    <cellStyle name="Percent 11" xfId="482"/>
    <cellStyle name="Percent 11 2" xfId="483"/>
    <cellStyle name="Percent 2" xfId="9"/>
    <cellStyle name="Percent 2 2" xfId="484"/>
    <cellStyle name="Percent 3" xfId="485"/>
    <cellStyle name="Percent 4" xfId="486"/>
    <cellStyle name="Percent 4 2" xfId="487"/>
    <cellStyle name="Percent 4 3" xfId="488"/>
    <cellStyle name="Percent 4 4" xfId="489"/>
    <cellStyle name="Percent 4 5" xfId="490"/>
    <cellStyle name="Percent 5" xfId="491"/>
    <cellStyle name="Percent 5 2" xfId="492"/>
    <cellStyle name="Percent 5 3" xfId="493"/>
    <cellStyle name="Percent 5 4" xfId="494"/>
    <cellStyle name="Percent 5 5" xfId="495"/>
    <cellStyle name="Percent 6" xfId="496"/>
    <cellStyle name="Percent 6 2" xfId="497"/>
    <cellStyle name="Percent 7" xfId="498"/>
    <cellStyle name="Percent 7 2" xfId="499"/>
    <cellStyle name="Percent 8" xfId="500"/>
    <cellStyle name="Percent 8 2" xfId="501"/>
    <cellStyle name="Percent 9" xfId="502"/>
    <cellStyle name="Percent 9 2" xfId="503"/>
    <cellStyle name="Title 2" xfId="504"/>
    <cellStyle name="Total 2" xfId="505"/>
    <cellStyle name="Total 2 2" xfId="634"/>
    <cellStyle name="Total 3" xfId="506"/>
    <cellStyle name="Total 3 2" xfId="507"/>
    <cellStyle name="Total 3_GTNT 2018" xfId="508"/>
    <cellStyle name="Warning Text 2" xfId="509"/>
    <cellStyle name="xuan" xfId="510"/>
    <cellStyle name=" [0.00]_ Att. 1- Cover" xfId="511"/>
    <cellStyle name="_ Att. 1- Cover" xfId="512"/>
    <cellStyle name="?_ Att. 1- Cover" xfId="513"/>
    <cellStyle name="똿뗦먛귟 [0.00]_PRODUCT DETAIL Q1" xfId="514"/>
    <cellStyle name="똿뗦먛귟_PRODUCT DETAIL Q1" xfId="515"/>
    <cellStyle name="믅됞 [0.00]_PRODUCT DETAIL Q1" xfId="516"/>
    <cellStyle name="믅됞_PRODUCT DETAIL Q1" xfId="517"/>
    <cellStyle name="백분율_95" xfId="518"/>
    <cellStyle name="뷭?_BOOKSHIP" xfId="519"/>
    <cellStyle name="콤마 [0]_1202" xfId="520"/>
    <cellStyle name="콤마_1202" xfId="521"/>
    <cellStyle name="통화 [0]_1202" xfId="522"/>
    <cellStyle name="통화_1202" xfId="523"/>
    <cellStyle name="표준_(정보부문)월별인원계획" xfId="524"/>
    <cellStyle name="一般_00Q3902REV.1" xfId="525"/>
    <cellStyle name="千分位[0]_00Q3902REV.1" xfId="526"/>
    <cellStyle name="千分位_00Q3902REV.1" xfId="527"/>
    <cellStyle name="貨幣 [0]_00Q3902REV.1" xfId="528"/>
    <cellStyle name="貨幣[0]_BRE" xfId="529"/>
    <cellStyle name="貨幣_00Q3902REV.1" xfId="5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542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542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4991100" y="27214"/>
          <a:ext cx="5143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6934200" y="27214"/>
          <a:ext cx="5143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371114" y="27214"/>
          <a:ext cx="1134836"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KHTC\00.%20N&#212;NG%20TH&#212;N%20M&#7898;I\zz.%20Bao%20cao%20tuan\Phu%20luc%20khoi%20luong%20thuc%20hien%20GTNT%2020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ICH%20HUE/Downloads/B&#225;o%20c&#225;o%20GTNT%202020%2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ong%20Quan-HX\QUAN%20NSHX\TAI%20LIEU%20NONG%20THON%20MOI\TL%20QUAN\NAM%202020\TONG%20HOP%20GIAI%20NGAN\Thang%2010.2020\Ngay%2031.10.2020\Giai%20ngan%20NTM%20ngay%2031.1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5"/>
      <sheetName val="17_5"/>
      <sheetName val="28_5"/>
      <sheetName val="07_6"/>
      <sheetName val="13_6"/>
      <sheetName val="20_7"/>
      <sheetName val="28_6"/>
      <sheetName val="04-7"/>
      <sheetName val="Sheet1"/>
      <sheetName val="19-7"/>
      <sheetName val="25-7"/>
      <sheetName val="02-8"/>
      <sheetName val="14-8"/>
      <sheetName val="27-8"/>
      <sheetName val="12-9"/>
      <sheetName val="19-9"/>
      <sheetName val="26-9"/>
      <sheetName val="27-9(cap nhat CL)"/>
      <sheetName val="03-10"/>
      <sheetName val="10-10"/>
      <sheetName val="17-10"/>
      <sheetName val="24-10"/>
      <sheetName val="31-10"/>
      <sheetName val="07-11"/>
      <sheetName val="14-11"/>
      <sheetName val="21-11"/>
      <sheetName val="28-11"/>
      <sheetName val="05-12"/>
      <sheetName val="12-12"/>
      <sheetName val="19-12"/>
      <sheetName val="26-12"/>
      <sheetName val="31.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9">
          <cell r="AS9">
            <v>50.792999999999999</v>
          </cell>
          <cell r="AX9">
            <v>0</v>
          </cell>
          <cell r="BC9">
            <v>70.28</v>
          </cell>
        </row>
        <row r="10">
          <cell r="AS10">
            <v>82.151080000000007</v>
          </cell>
          <cell r="AX10">
            <v>4.9000000000000004</v>
          </cell>
          <cell r="BC10">
            <v>24.1404</v>
          </cell>
        </row>
        <row r="11">
          <cell r="AS11">
            <v>24.785999999999998</v>
          </cell>
          <cell r="AX11">
            <v>17.436000000000003</v>
          </cell>
          <cell r="BC11">
            <v>7.3389999999999986</v>
          </cell>
        </row>
        <row r="12">
          <cell r="AS12">
            <v>123.28500000000001</v>
          </cell>
          <cell r="AX12">
            <v>3.3329999999999997</v>
          </cell>
          <cell r="BC12">
            <v>23.816000000000003</v>
          </cell>
        </row>
        <row r="13">
          <cell r="AS13">
            <v>103.1544</v>
          </cell>
          <cell r="AX13">
            <v>0.7</v>
          </cell>
          <cell r="BC13">
            <v>19.394000000000002</v>
          </cell>
        </row>
        <row r="14">
          <cell r="AS14">
            <v>19.578000000000003</v>
          </cell>
          <cell r="AX14">
            <v>0</v>
          </cell>
          <cell r="BC14">
            <v>2.7670000000000003</v>
          </cell>
        </row>
        <row r="15">
          <cell r="AS15">
            <v>31.849999999999998</v>
          </cell>
          <cell r="AX15">
            <v>0</v>
          </cell>
          <cell r="BC15">
            <v>2.5</v>
          </cell>
        </row>
        <row r="16">
          <cell r="AS16">
            <v>63.562999999999995</v>
          </cell>
          <cell r="AX16">
            <v>0</v>
          </cell>
          <cell r="BC16">
            <v>34.51</v>
          </cell>
        </row>
        <row r="17">
          <cell r="AS17">
            <v>37.835999999999999</v>
          </cell>
          <cell r="AX17">
            <v>2.79</v>
          </cell>
          <cell r="BC17">
            <v>12.088000000000001</v>
          </cell>
        </row>
        <row r="18">
          <cell r="AS18">
            <v>20.073</v>
          </cell>
          <cell r="AX18">
            <v>0</v>
          </cell>
          <cell r="BC18">
            <v>12.001300000000001</v>
          </cell>
        </row>
        <row r="19">
          <cell r="AS19">
            <v>9.6440000000000001</v>
          </cell>
          <cell r="AX19">
            <v>4.7149999999999999</v>
          </cell>
          <cell r="BC19">
            <v>11.482999999999999</v>
          </cell>
        </row>
        <row r="20">
          <cell r="AS20">
            <v>42.020499999999991</v>
          </cell>
          <cell r="AX20">
            <v>0</v>
          </cell>
          <cell r="BC20">
            <v>11.207800000000001</v>
          </cell>
        </row>
        <row r="21">
          <cell r="AS21">
            <v>8.2360000000000007</v>
          </cell>
          <cell r="AX21">
            <v>0</v>
          </cell>
          <cell r="BC21">
            <v>0.18000000000000002</v>
          </cell>
        </row>
      </sheetData>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5-3"/>
      <sheetName val="13-3"/>
      <sheetName val="19-03"/>
      <sheetName val="26-3"/>
      <sheetName val="03-4"/>
      <sheetName val="09-4"/>
      <sheetName val="16-4"/>
      <sheetName val="23-4"/>
      <sheetName val="29-4"/>
      <sheetName val="07-5"/>
      <sheetName val="14-5"/>
      <sheetName val="21-5"/>
      <sheetName val="28-5"/>
      <sheetName val="04-6"/>
      <sheetName val="11-6"/>
      <sheetName val="18-6"/>
      <sheetName val="25-6"/>
      <sheetName val="02-7"/>
      <sheetName val="09-7"/>
      <sheetName val="16-7"/>
      <sheetName val="23-7"/>
      <sheetName val="30-7"/>
      <sheetName val="06-8"/>
      <sheetName val="13-8"/>
      <sheetName val="20-8"/>
      <sheetName val="27-8"/>
      <sheetName val="03-9"/>
      <sheetName val="10-9"/>
      <sheetName val="17-9"/>
      <sheetName val="24-9"/>
      <sheetName val="01-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9">
          <cell r="W9">
            <v>35.085500000000003</v>
          </cell>
          <cell r="AB9">
            <v>0.85</v>
          </cell>
          <cell r="AG9">
            <v>31.323</v>
          </cell>
        </row>
        <row r="10">
          <cell r="W10">
            <v>46.394999999999996</v>
          </cell>
          <cell r="AB10">
            <v>1.6</v>
          </cell>
          <cell r="AG10">
            <v>10.350999999999999</v>
          </cell>
        </row>
        <row r="11">
          <cell r="W11">
            <v>8.4599999999999991</v>
          </cell>
          <cell r="AB11">
            <v>9.6850000000000005</v>
          </cell>
          <cell r="AG11">
            <v>4.03</v>
          </cell>
        </row>
        <row r="12">
          <cell r="W12">
            <v>71.662000000000006</v>
          </cell>
          <cell r="AB12">
            <v>7.85</v>
          </cell>
          <cell r="AG12">
            <v>5.1709999999999994</v>
          </cell>
        </row>
        <row r="13">
          <cell r="W13">
            <v>34.168000000000006</v>
          </cell>
          <cell r="AB13">
            <v>9.0299999999999994</v>
          </cell>
          <cell r="AG13">
            <v>12.625</v>
          </cell>
        </row>
        <row r="14">
          <cell r="W14">
            <v>12.251000000000001</v>
          </cell>
          <cell r="AB14">
            <v>0</v>
          </cell>
          <cell r="AG14">
            <v>2.198</v>
          </cell>
        </row>
        <row r="15">
          <cell r="W15">
            <v>14.819999999999999</v>
          </cell>
          <cell r="AB15">
            <v>0</v>
          </cell>
          <cell r="AG15">
            <v>1.04</v>
          </cell>
        </row>
        <row r="16">
          <cell r="W16">
            <v>43.96</v>
          </cell>
          <cell r="AB16">
            <v>0</v>
          </cell>
          <cell r="AG16">
            <v>27</v>
          </cell>
        </row>
        <row r="17">
          <cell r="W17">
            <v>12.266</v>
          </cell>
          <cell r="AB17">
            <v>6.3529999999999998</v>
          </cell>
          <cell r="AG17">
            <v>3.12</v>
          </cell>
        </row>
        <row r="18">
          <cell r="W18">
            <v>11.832999999999998</v>
          </cell>
          <cell r="AB18">
            <v>0</v>
          </cell>
          <cell r="AG18">
            <v>5.149</v>
          </cell>
        </row>
        <row r="19">
          <cell r="W19">
            <v>3.3839999999999999</v>
          </cell>
          <cell r="AB19">
            <v>0</v>
          </cell>
          <cell r="AG19">
            <v>5.0780000000000003</v>
          </cell>
        </row>
        <row r="20">
          <cell r="W20">
            <v>26.811999999999998</v>
          </cell>
          <cell r="AB20">
            <v>0</v>
          </cell>
          <cell r="AG20">
            <v>4.2</v>
          </cell>
        </row>
        <row r="21">
          <cell r="W21">
            <v>6.7949999999999999</v>
          </cell>
          <cell r="AB21">
            <v>0</v>
          </cell>
          <cell r="AG21">
            <v>1.17</v>
          </cell>
        </row>
      </sheetData>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Giai ngan NTM"/>
      <sheetName val="PL.Giai ngan TH"/>
      <sheetName val="PL Giai ngan NSTW"/>
    </sheetNames>
    <sheetDataSet>
      <sheetData sheetId="0">
        <row r="16">
          <cell r="M16">
            <v>1000</v>
          </cell>
          <cell r="R16">
            <v>1000</v>
          </cell>
        </row>
        <row r="17">
          <cell r="M17">
            <v>500</v>
          </cell>
          <cell r="R17">
            <v>500</v>
          </cell>
        </row>
        <row r="18">
          <cell r="M18">
            <v>300</v>
          </cell>
          <cell r="R18">
            <v>300</v>
          </cell>
        </row>
        <row r="19">
          <cell r="M19">
            <v>500</v>
          </cell>
          <cell r="R19">
            <v>450</v>
          </cell>
        </row>
        <row r="20">
          <cell r="M20">
            <v>500</v>
          </cell>
          <cell r="R20">
            <v>350</v>
          </cell>
        </row>
        <row r="21">
          <cell r="M21">
            <v>350</v>
          </cell>
          <cell r="R21">
            <v>90</v>
          </cell>
        </row>
        <row r="22">
          <cell r="M22">
            <v>500</v>
          </cell>
          <cell r="R22">
            <v>250</v>
          </cell>
        </row>
        <row r="23">
          <cell r="M23">
            <v>1000</v>
          </cell>
          <cell r="R23">
            <v>380</v>
          </cell>
        </row>
        <row r="24">
          <cell r="M24">
            <v>200</v>
          </cell>
          <cell r="R24">
            <v>100</v>
          </cell>
        </row>
        <row r="25">
          <cell r="M25">
            <v>500</v>
          </cell>
          <cell r="R25">
            <v>200</v>
          </cell>
        </row>
        <row r="26">
          <cell r="M26">
            <v>250</v>
          </cell>
          <cell r="R26">
            <v>100</v>
          </cell>
        </row>
        <row r="27">
          <cell r="M27">
            <v>500</v>
          </cell>
          <cell r="R27">
            <v>350</v>
          </cell>
        </row>
        <row r="28">
          <cell r="M28">
            <v>750</v>
          </cell>
          <cell r="R28">
            <v>500</v>
          </cell>
        </row>
        <row r="30">
          <cell r="M30">
            <v>500</v>
          </cell>
          <cell r="R30">
            <v>500</v>
          </cell>
        </row>
        <row r="31">
          <cell r="M31">
            <v>300</v>
          </cell>
          <cell r="R31">
            <v>200</v>
          </cell>
        </row>
        <row r="33">
          <cell r="M33">
            <v>1500</v>
          </cell>
        </row>
        <row r="34">
          <cell r="M34">
            <v>480</v>
          </cell>
          <cell r="R34">
            <v>350</v>
          </cell>
        </row>
        <row r="35">
          <cell r="M35">
            <v>200</v>
          </cell>
          <cell r="R35">
            <v>150</v>
          </cell>
        </row>
        <row r="36">
          <cell r="M36">
            <v>200</v>
          </cell>
          <cell r="R36">
            <v>80</v>
          </cell>
        </row>
        <row r="37">
          <cell r="M37">
            <v>50</v>
          </cell>
          <cell r="R37">
            <v>50</v>
          </cell>
        </row>
        <row r="38">
          <cell r="M38">
            <v>3840</v>
          </cell>
          <cell r="R38">
            <v>3200</v>
          </cell>
        </row>
        <row r="39">
          <cell r="M39">
            <v>1830</v>
          </cell>
          <cell r="R39">
            <v>1050</v>
          </cell>
        </row>
        <row r="40">
          <cell r="M40">
            <v>500</v>
          </cell>
        </row>
        <row r="42">
          <cell r="M42">
            <v>600</v>
          </cell>
          <cell r="R42">
            <v>463</v>
          </cell>
        </row>
        <row r="44">
          <cell r="M44">
            <v>500</v>
          </cell>
        </row>
        <row r="45">
          <cell r="M45">
            <v>500</v>
          </cell>
        </row>
        <row r="47">
          <cell r="M47">
            <v>600</v>
          </cell>
          <cell r="R47">
            <v>20</v>
          </cell>
        </row>
        <row r="48">
          <cell r="M48">
            <v>400</v>
          </cell>
          <cell r="R48">
            <v>80</v>
          </cell>
        </row>
        <row r="49">
          <cell r="M49">
            <v>100</v>
          </cell>
        </row>
        <row r="50">
          <cell r="M50">
            <v>100</v>
          </cell>
        </row>
        <row r="51">
          <cell r="M51">
            <v>350</v>
          </cell>
          <cell r="R51">
            <v>321</v>
          </cell>
        </row>
        <row r="53">
          <cell r="M53">
            <v>950</v>
          </cell>
          <cell r="R53">
            <v>860</v>
          </cell>
        </row>
        <row r="54">
          <cell r="M54">
            <v>150</v>
          </cell>
          <cell r="R54">
            <v>150</v>
          </cell>
        </row>
        <row r="55">
          <cell r="M55">
            <v>150</v>
          </cell>
          <cell r="R55">
            <v>150</v>
          </cell>
        </row>
        <row r="56">
          <cell r="M56">
            <v>150</v>
          </cell>
          <cell r="R56">
            <v>150</v>
          </cell>
        </row>
        <row r="57">
          <cell r="M57">
            <v>150</v>
          </cell>
          <cell r="R57">
            <v>30</v>
          </cell>
        </row>
        <row r="59">
          <cell r="M59">
            <v>140</v>
          </cell>
          <cell r="R59">
            <v>140</v>
          </cell>
        </row>
        <row r="61">
          <cell r="M61">
            <v>100</v>
          </cell>
        </row>
        <row r="62">
          <cell r="M62">
            <v>300</v>
          </cell>
          <cell r="R62">
            <v>51</v>
          </cell>
        </row>
        <row r="63">
          <cell r="M63">
            <v>90</v>
          </cell>
        </row>
        <row r="65">
          <cell r="M65">
            <v>100</v>
          </cell>
        </row>
        <row r="66">
          <cell r="M66">
            <v>20</v>
          </cell>
        </row>
        <row r="68">
          <cell r="M68">
            <v>100</v>
          </cell>
        </row>
        <row r="70">
          <cell r="M70">
            <v>300</v>
          </cell>
          <cell r="R70">
            <v>99</v>
          </cell>
        </row>
        <row r="71">
          <cell r="M71">
            <v>80</v>
          </cell>
        </row>
        <row r="73">
          <cell r="M73">
            <v>100</v>
          </cell>
          <cell r="R73">
            <v>100</v>
          </cell>
        </row>
        <row r="74">
          <cell r="M74">
            <v>20</v>
          </cell>
          <cell r="R74">
            <v>20</v>
          </cell>
        </row>
        <row r="76">
          <cell r="M76">
            <v>100</v>
          </cell>
          <cell r="R76">
            <v>100</v>
          </cell>
        </row>
        <row r="77">
          <cell r="M77">
            <v>250</v>
          </cell>
          <cell r="R77">
            <v>101</v>
          </cell>
        </row>
        <row r="78">
          <cell r="M78">
            <v>200</v>
          </cell>
        </row>
        <row r="79">
          <cell r="M79">
            <v>80</v>
          </cell>
          <cell r="R79">
            <v>80</v>
          </cell>
        </row>
        <row r="80">
          <cell r="M80">
            <v>20</v>
          </cell>
        </row>
        <row r="82">
          <cell r="M82">
            <v>100</v>
          </cell>
          <cell r="R82">
            <v>92</v>
          </cell>
        </row>
        <row r="83">
          <cell r="M83">
            <v>80</v>
          </cell>
          <cell r="R83">
            <v>54</v>
          </cell>
        </row>
        <row r="84">
          <cell r="M84">
            <v>150</v>
          </cell>
          <cell r="R84">
            <v>103</v>
          </cell>
        </row>
        <row r="85">
          <cell r="M85">
            <v>20</v>
          </cell>
          <cell r="R85">
            <v>20</v>
          </cell>
        </row>
        <row r="87">
          <cell r="M87">
            <v>50</v>
          </cell>
        </row>
        <row r="89">
          <cell r="M89">
            <v>260</v>
          </cell>
        </row>
        <row r="90">
          <cell r="M90">
            <v>590</v>
          </cell>
        </row>
        <row r="92">
          <cell r="M92">
            <v>420</v>
          </cell>
          <cell r="R92">
            <v>420</v>
          </cell>
        </row>
        <row r="93">
          <cell r="M93">
            <v>100</v>
          </cell>
          <cell r="R93">
            <v>47.4</v>
          </cell>
        </row>
        <row r="94">
          <cell r="M94">
            <v>500</v>
          </cell>
          <cell r="R94">
            <v>500</v>
          </cell>
        </row>
        <row r="96">
          <cell r="M96">
            <v>100</v>
          </cell>
        </row>
        <row r="97">
          <cell r="M97">
            <v>70</v>
          </cell>
        </row>
        <row r="99">
          <cell r="M99">
            <v>150</v>
          </cell>
        </row>
        <row r="101">
          <cell r="M101">
            <v>152</v>
          </cell>
          <cell r="R101">
            <v>152</v>
          </cell>
        </row>
        <row r="102">
          <cell r="M102">
            <v>20</v>
          </cell>
          <cell r="R102">
            <v>20</v>
          </cell>
        </row>
        <row r="104">
          <cell r="M104">
            <v>150</v>
          </cell>
          <cell r="R104">
            <v>120</v>
          </cell>
        </row>
        <row r="105">
          <cell r="M105">
            <v>20</v>
          </cell>
        </row>
        <row r="107">
          <cell r="M107">
            <v>1450</v>
          </cell>
        </row>
        <row r="108">
          <cell r="M108">
            <v>70</v>
          </cell>
        </row>
        <row r="110">
          <cell r="M110">
            <v>450</v>
          </cell>
          <cell r="R110">
            <v>450</v>
          </cell>
        </row>
        <row r="112">
          <cell r="M112">
            <v>200</v>
          </cell>
        </row>
        <row r="114">
          <cell r="M114">
            <v>120</v>
          </cell>
          <cell r="R114">
            <v>30</v>
          </cell>
        </row>
        <row r="115">
          <cell r="M115">
            <v>90</v>
          </cell>
        </row>
        <row r="117">
          <cell r="M117">
            <v>180</v>
          </cell>
          <cell r="R117">
            <v>180</v>
          </cell>
        </row>
        <row r="118">
          <cell r="M118">
            <v>20</v>
          </cell>
          <cell r="R118">
            <v>20</v>
          </cell>
        </row>
        <row r="120">
          <cell r="M120">
            <v>70</v>
          </cell>
        </row>
        <row r="122">
          <cell r="M122">
            <v>70</v>
          </cell>
        </row>
        <row r="124">
          <cell r="M124">
            <v>90</v>
          </cell>
        </row>
        <row r="126">
          <cell r="M126">
            <v>90</v>
          </cell>
          <cell r="R126">
            <v>90</v>
          </cell>
        </row>
        <row r="128">
          <cell r="M128">
            <v>90</v>
          </cell>
        </row>
        <row r="130">
          <cell r="M130">
            <v>110</v>
          </cell>
        </row>
        <row r="132">
          <cell r="M132">
            <v>110</v>
          </cell>
          <cell r="R132">
            <v>42</v>
          </cell>
        </row>
        <row r="134">
          <cell r="M134">
            <v>20</v>
          </cell>
          <cell r="R134">
            <v>20</v>
          </cell>
        </row>
        <row r="136">
          <cell r="M136">
            <v>20</v>
          </cell>
        </row>
        <row r="138">
          <cell r="M138">
            <v>20</v>
          </cell>
          <cell r="R138">
            <v>20</v>
          </cell>
        </row>
        <row r="140">
          <cell r="M140">
            <v>20</v>
          </cell>
          <cell r="R140">
            <v>20</v>
          </cell>
        </row>
        <row r="145">
          <cell r="L145">
            <v>53828</v>
          </cell>
          <cell r="Q145">
            <v>41970.498</v>
          </cell>
        </row>
        <row r="146">
          <cell r="L146">
            <v>11255</v>
          </cell>
          <cell r="Q146">
            <v>5841.88</v>
          </cell>
        </row>
        <row r="148">
          <cell r="I148">
            <v>3840</v>
          </cell>
          <cell r="L148">
            <v>27238</v>
          </cell>
          <cell r="Q148">
            <v>19002.256000000001</v>
          </cell>
        </row>
        <row r="149">
          <cell r="L149">
            <v>3108</v>
          </cell>
          <cell r="R149">
            <v>1249</v>
          </cell>
        </row>
        <row r="151">
          <cell r="L151">
            <v>66152</v>
          </cell>
          <cell r="Q151">
            <v>45977.709000000003</v>
          </cell>
        </row>
        <row r="152">
          <cell r="L152">
            <v>11057</v>
          </cell>
          <cell r="Q152">
            <v>5171.3859999999995</v>
          </cell>
        </row>
        <row r="154">
          <cell r="L154">
            <v>8139</v>
          </cell>
          <cell r="Q154">
            <v>7339</v>
          </cell>
        </row>
        <row r="155">
          <cell r="L155">
            <v>4021</v>
          </cell>
          <cell r="Q155">
            <v>1094</v>
          </cell>
        </row>
        <row r="157">
          <cell r="L157">
            <v>84943</v>
          </cell>
          <cell r="Q157">
            <v>40713</v>
          </cell>
        </row>
        <row r="158">
          <cell r="L158">
            <v>11591</v>
          </cell>
          <cell r="Q158">
            <v>5365</v>
          </cell>
        </row>
        <row r="160">
          <cell r="L160">
            <v>73221</v>
          </cell>
          <cell r="Q160">
            <v>30398.354000000003</v>
          </cell>
        </row>
        <row r="161">
          <cell r="L161">
            <v>6218</v>
          </cell>
          <cell r="Q161">
            <v>4013.8649999999998</v>
          </cell>
        </row>
        <row r="163">
          <cell r="H163">
            <v>2800</v>
          </cell>
          <cell r="L163">
            <v>36087</v>
          </cell>
          <cell r="Q163">
            <v>23716</v>
          </cell>
        </row>
        <row r="164">
          <cell r="L164">
            <v>8521</v>
          </cell>
          <cell r="Q164">
            <v>3530.4</v>
          </cell>
        </row>
        <row r="166">
          <cell r="I166">
            <v>1600</v>
          </cell>
          <cell r="L166">
            <v>29860</v>
          </cell>
          <cell r="Q166">
            <v>18875.438999999998</v>
          </cell>
        </row>
        <row r="167">
          <cell r="L167">
            <v>7094</v>
          </cell>
          <cell r="Q167">
            <v>2682.7259999999997</v>
          </cell>
        </row>
        <row r="169">
          <cell r="I169">
            <v>7040</v>
          </cell>
          <cell r="L169">
            <v>47038</v>
          </cell>
          <cell r="Q169">
            <v>46165.584000000003</v>
          </cell>
        </row>
        <row r="170">
          <cell r="L170">
            <v>12703</v>
          </cell>
          <cell r="Q170">
            <v>3620.9489999999996</v>
          </cell>
        </row>
        <row r="172">
          <cell r="L172">
            <v>48731</v>
          </cell>
          <cell r="Q172">
            <v>23204.908000000003</v>
          </cell>
        </row>
        <row r="173">
          <cell r="L173">
            <v>12606</v>
          </cell>
          <cell r="Q173">
            <v>4312.3620000000001</v>
          </cell>
        </row>
        <row r="175">
          <cell r="L175">
            <v>1406</v>
          </cell>
          <cell r="Q175">
            <v>1082</v>
          </cell>
        </row>
        <row r="176">
          <cell r="L176">
            <v>1020</v>
          </cell>
          <cell r="Q176">
            <v>260</v>
          </cell>
        </row>
        <row r="178">
          <cell r="L178">
            <v>30290</v>
          </cell>
          <cell r="Q178">
            <v>16425</v>
          </cell>
        </row>
        <row r="179">
          <cell r="L179">
            <v>4543</v>
          </cell>
          <cell r="Q179">
            <v>1291</v>
          </cell>
        </row>
        <row r="181">
          <cell r="L181">
            <v>46843</v>
          </cell>
          <cell r="Q181">
            <v>25314</v>
          </cell>
        </row>
        <row r="182">
          <cell r="L182">
            <v>5498</v>
          </cell>
          <cell r="Q182">
            <v>1747</v>
          </cell>
        </row>
        <row r="183">
          <cell r="Q183">
            <v>0</v>
          </cell>
        </row>
        <row r="184">
          <cell r="C184">
            <v>38700</v>
          </cell>
          <cell r="Q184">
            <v>0</v>
          </cell>
        </row>
        <row r="187">
          <cell r="M187">
            <v>935</v>
          </cell>
        </row>
        <row r="190">
          <cell r="L190">
            <v>3000</v>
          </cell>
        </row>
        <row r="191">
          <cell r="L191">
            <v>3500</v>
          </cell>
        </row>
        <row r="192">
          <cell r="L192">
            <v>19471</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H8" activePane="bottomRight" state="frozen"/>
      <selection activeCell="AH11" sqref="AH11"/>
      <selection pane="topRight" activeCell="AH11" sqref="AH11"/>
      <selection pane="bottomLeft" activeCell="AH11" sqref="AH11"/>
      <selection pane="bottomRight" activeCell="AH11" sqref="AH1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5" width="7.59765625" style="5" customWidth="1"/>
    <col min="46" max="48" width="7.59765625" style="5" hidden="1" customWidth="1"/>
    <col min="49"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41</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
      <c r="AU4" s="4"/>
      <c r="AV4" s="4"/>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42</v>
      </c>
      <c r="AQ6" s="405" t="s">
        <v>16</v>
      </c>
      <c r="AR6" s="406" t="s">
        <v>17</v>
      </c>
      <c r="AS6" s="405" t="s">
        <v>18</v>
      </c>
      <c r="AT6" s="405" t="s">
        <v>15</v>
      </c>
      <c r="AU6" s="406" t="s">
        <v>10</v>
      </c>
      <c r="AV6" s="405" t="s">
        <v>11</v>
      </c>
    </row>
    <row r="7" spans="1:51" ht="111.75" customHeight="1">
      <c r="A7" s="414"/>
      <c r="B7" s="404"/>
      <c r="C7" s="404"/>
      <c r="D7" s="6" t="s">
        <v>19</v>
      </c>
      <c r="E7" s="7" t="s">
        <v>20</v>
      </c>
      <c r="F7" s="6" t="s">
        <v>21</v>
      </c>
      <c r="G7" s="6" t="s">
        <v>22</v>
      </c>
      <c r="H7" s="404"/>
      <c r="I7" s="6" t="s">
        <v>19</v>
      </c>
      <c r="J7" s="6" t="s">
        <v>20</v>
      </c>
      <c r="K7" s="6" t="s">
        <v>21</v>
      </c>
      <c r="L7" s="6" t="s">
        <v>22</v>
      </c>
      <c r="M7" s="404"/>
      <c r="N7" s="6" t="s">
        <v>23</v>
      </c>
      <c r="O7" s="6" t="s">
        <v>24</v>
      </c>
      <c r="P7" s="6" t="s">
        <v>25</v>
      </c>
      <c r="Q7" s="6" t="s">
        <v>26</v>
      </c>
      <c r="R7" s="6" t="s">
        <v>23</v>
      </c>
      <c r="S7" s="6" t="s">
        <v>24</v>
      </c>
      <c r="T7" s="6" t="s">
        <v>25</v>
      </c>
      <c r="U7" s="6" t="s">
        <v>26</v>
      </c>
      <c r="V7" s="404"/>
      <c r="W7" s="404"/>
      <c r="X7" s="6" t="s">
        <v>19</v>
      </c>
      <c r="Y7" s="6" t="s">
        <v>20</v>
      </c>
      <c r="Z7" s="6" t="s">
        <v>21</v>
      </c>
      <c r="AA7" s="6" t="s">
        <v>22</v>
      </c>
      <c r="AB7" s="404"/>
      <c r="AC7" s="6" t="s">
        <v>19</v>
      </c>
      <c r="AD7" s="6" t="s">
        <v>20</v>
      </c>
      <c r="AE7" s="6" t="s">
        <v>21</v>
      </c>
      <c r="AF7" s="6" t="s">
        <v>22</v>
      </c>
      <c r="AG7" s="404"/>
      <c r="AH7" s="6" t="s">
        <v>23</v>
      </c>
      <c r="AI7" s="6" t="s">
        <v>24</v>
      </c>
      <c r="AJ7" s="6" t="s">
        <v>25</v>
      </c>
      <c r="AK7" s="6" t="s">
        <v>26</v>
      </c>
      <c r="AL7" s="6" t="s">
        <v>23</v>
      </c>
      <c r="AM7" s="6" t="s">
        <v>24</v>
      </c>
      <c r="AN7" s="6" t="s">
        <v>25</v>
      </c>
      <c r="AO7" s="6"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f t="shared" ref="AP9:AP21" si="2">X9*285.06+Y9*177.37+(Z9+AA9)*114.51+AH9*85.71653+AI9*71.6475+AJ9*87.00383+AK9*58.25799+AL9*72.16284+AM9*60.90038+AN9*76.51762+AO9*50.57834</f>
        <v>0</v>
      </c>
      <c r="AQ9" s="32">
        <f>$W9/C9</f>
        <v>0</v>
      </c>
      <c r="AR9" s="31">
        <f>IF(H9=0,"-",AB9/H9)</f>
        <v>0</v>
      </c>
      <c r="AS9" s="31">
        <f>AG9/M9</f>
        <v>0</v>
      </c>
      <c r="AT9" s="10">
        <f>W9-'[1]26-12'!AS9</f>
        <v>-50.792999999999999</v>
      </c>
      <c r="AU9" s="10">
        <f>AB9-'[1]26-12'!AX9</f>
        <v>0</v>
      </c>
      <c r="AV9" s="10">
        <f>AG9-'[1]26-12'!BC9</f>
        <v>-70.28</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v>
      </c>
      <c r="X10" s="11"/>
      <c r="Y10" s="11"/>
      <c r="Z10" s="11"/>
      <c r="AA10" s="11"/>
      <c r="AB10" s="43">
        <f>SUM(AC10:AF10)</f>
        <v>0</v>
      </c>
      <c r="AC10" s="11"/>
      <c r="AD10" s="11"/>
      <c r="AE10" s="11"/>
      <c r="AF10" s="11"/>
      <c r="AG10" s="43">
        <f t="shared" si="1"/>
        <v>0.5</v>
      </c>
      <c r="AH10" s="11"/>
      <c r="AI10" s="11"/>
      <c r="AJ10" s="11"/>
      <c r="AK10" s="11"/>
      <c r="AL10" s="11"/>
      <c r="AM10" s="11">
        <v>0.5</v>
      </c>
      <c r="AN10" s="11"/>
      <c r="AO10" s="11"/>
      <c r="AP10" s="46">
        <f t="shared" si="2"/>
        <v>30.450189999999999</v>
      </c>
      <c r="AQ10" s="32">
        <f t="shared" ref="AQ10:AQ21" si="3">$W10/C10</f>
        <v>0</v>
      </c>
      <c r="AR10" s="31">
        <f t="shared" ref="AR10:AR22" si="4">IF(H10=0,"-",AB10/H10)</f>
        <v>0</v>
      </c>
      <c r="AS10" s="31">
        <f t="shared" ref="AS10:AS22" si="5">AG10/M10</f>
        <v>2.7377758309149645E-2</v>
      </c>
      <c r="AT10" s="10">
        <f>W10-'[1]26-12'!AS10</f>
        <v>-82.151080000000007</v>
      </c>
      <c r="AU10" s="10">
        <f>AB10-'[1]26-12'!AX10</f>
        <v>-4.9000000000000004</v>
      </c>
      <c r="AV10" s="10">
        <f>AG10-'[1]26-12'!BC10</f>
        <v>-23.6404</v>
      </c>
      <c r="AY10" s="19"/>
    </row>
    <row r="11" spans="1:5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9">
        <f t="shared" si="0"/>
        <v>1976.7845976400001</v>
      </c>
      <c r="W11" s="43">
        <f t="shared" ref="W11:W21" si="9">SUM(X11:AA11)</f>
        <v>0</v>
      </c>
      <c r="X11" s="11"/>
      <c r="Y11" s="11"/>
      <c r="Z11" s="11"/>
      <c r="AA11" s="11"/>
      <c r="AB11" s="43">
        <f t="shared" ref="AB11:AB21" si="10">SUM(AC11:AF11)</f>
        <v>0</v>
      </c>
      <c r="AC11" s="11"/>
      <c r="AD11" s="11"/>
      <c r="AE11" s="11"/>
      <c r="AF11" s="11"/>
      <c r="AG11" s="43">
        <f t="shared" si="1"/>
        <v>0</v>
      </c>
      <c r="AH11" s="11"/>
      <c r="AI11" s="11"/>
      <c r="AJ11" s="11"/>
      <c r="AK11" s="11"/>
      <c r="AL11" s="11"/>
      <c r="AM11" s="11"/>
      <c r="AN11" s="11"/>
      <c r="AO11" s="11"/>
      <c r="AP11" s="46">
        <f t="shared" si="2"/>
        <v>0</v>
      </c>
      <c r="AQ11" s="32">
        <f t="shared" si="3"/>
        <v>0</v>
      </c>
      <c r="AR11" s="31">
        <f t="shared" si="4"/>
        <v>0</v>
      </c>
      <c r="AS11" s="31">
        <f t="shared" si="5"/>
        <v>0</v>
      </c>
      <c r="AT11" s="10">
        <f>W11-'[1]26-12'!AS11</f>
        <v>-24.785999999999998</v>
      </c>
      <c r="AU11" s="10">
        <f>AB11-'[1]26-12'!AX11</f>
        <v>-17.436000000000003</v>
      </c>
      <c r="AV11" s="10">
        <f>AG11-'[1]26-12'!BC11</f>
        <v>-7.3389999999999986</v>
      </c>
      <c r="AY11" s="19"/>
    </row>
    <row r="12" spans="1:5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9">
        <f t="shared" si="0"/>
        <v>13509.867929814283</v>
      </c>
      <c r="W12" s="43">
        <f t="shared" si="9"/>
        <v>2.4299999999999997</v>
      </c>
      <c r="X12" s="11">
        <v>0.2</v>
      </c>
      <c r="Y12" s="11">
        <v>0.97</v>
      </c>
      <c r="Z12" s="11">
        <v>1.26</v>
      </c>
      <c r="AA12" s="11"/>
      <c r="AB12" s="43">
        <f t="shared" si="10"/>
        <v>0</v>
      </c>
      <c r="AC12" s="11"/>
      <c r="AD12" s="11"/>
      <c r="AE12" s="11"/>
      <c r="AF12" s="11"/>
      <c r="AG12" s="43">
        <f t="shared" si="1"/>
        <v>0.2</v>
      </c>
      <c r="AH12" s="11"/>
      <c r="AI12" s="11"/>
      <c r="AJ12" s="11"/>
      <c r="AK12" s="11"/>
      <c r="AL12" s="11"/>
      <c r="AM12" s="11"/>
      <c r="AN12" s="11"/>
      <c r="AO12" s="11">
        <v>0.2</v>
      </c>
      <c r="AP12" s="46">
        <f t="shared" si="2"/>
        <v>383.45916799999998</v>
      </c>
      <c r="AQ12" s="32">
        <f t="shared" si="3"/>
        <v>2.6350519641748598E-2</v>
      </c>
      <c r="AR12" s="31">
        <f t="shared" si="4"/>
        <v>0</v>
      </c>
      <c r="AS12" s="31">
        <f t="shared" si="5"/>
        <v>1.179245283018868E-2</v>
      </c>
      <c r="AT12" s="10">
        <f>W12-'[1]26-12'!AS12</f>
        <v>-120.85500000000002</v>
      </c>
      <c r="AU12" s="10">
        <f>AB12-'[1]26-12'!AX12</f>
        <v>-3.3329999999999997</v>
      </c>
      <c r="AV12" s="10">
        <f>AG12-'[1]26-12'!BC12</f>
        <v>-23.616000000000003</v>
      </c>
      <c r="AY12" s="19"/>
    </row>
    <row r="13" spans="1:5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9">
        <f t="shared" si="0"/>
        <v>6302.0020680000007</v>
      </c>
      <c r="W13" s="43">
        <f t="shared" si="9"/>
        <v>0</v>
      </c>
      <c r="X13" s="11"/>
      <c r="Y13" s="11"/>
      <c r="Z13" s="11"/>
      <c r="AA13" s="11"/>
      <c r="AB13" s="43">
        <f t="shared" si="10"/>
        <v>0</v>
      </c>
      <c r="AC13" s="12"/>
      <c r="AD13" s="12"/>
      <c r="AE13" s="12"/>
      <c r="AF13" s="12"/>
      <c r="AG13" s="43">
        <f t="shared" si="1"/>
        <v>0</v>
      </c>
      <c r="AH13" s="11"/>
      <c r="AI13" s="11"/>
      <c r="AJ13" s="11"/>
      <c r="AK13" s="11"/>
      <c r="AL13" s="11"/>
      <c r="AM13" s="11"/>
      <c r="AN13" s="11"/>
      <c r="AO13" s="11"/>
      <c r="AP13" s="46">
        <f t="shared" si="2"/>
        <v>0</v>
      </c>
      <c r="AQ13" s="32">
        <f t="shared" si="3"/>
        <v>0</v>
      </c>
      <c r="AR13" s="31">
        <f t="shared" si="4"/>
        <v>0</v>
      </c>
      <c r="AS13" s="31">
        <f t="shared" si="5"/>
        <v>0</v>
      </c>
      <c r="AT13" s="10">
        <f>W13-'[1]26-12'!AS13</f>
        <v>-103.1544</v>
      </c>
      <c r="AU13" s="10">
        <f>AB13-'[1]26-12'!AX13</f>
        <v>-0.7</v>
      </c>
      <c r="AV13" s="10">
        <f>AG13-'[1]26-12'!BC13</f>
        <v>-19.394000000000002</v>
      </c>
      <c r="AY13" s="19"/>
    </row>
    <row r="14" spans="1:5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9"/>
        <v>0.33</v>
      </c>
      <c r="X14" s="17"/>
      <c r="Y14" s="17"/>
      <c r="Z14" s="17">
        <v>0.33</v>
      </c>
      <c r="AA14" s="17"/>
      <c r="AB14" s="43">
        <f t="shared" si="10"/>
        <v>0</v>
      </c>
      <c r="AC14" s="12"/>
      <c r="AD14" s="12"/>
      <c r="AE14" s="12"/>
      <c r="AF14" s="12"/>
      <c r="AG14" s="43">
        <f t="shared" si="1"/>
        <v>0</v>
      </c>
      <c r="AH14" s="11"/>
      <c r="AI14" s="11"/>
      <c r="AJ14" s="11"/>
      <c r="AK14" s="11"/>
      <c r="AL14" s="11"/>
      <c r="AM14" s="11"/>
      <c r="AN14" s="11"/>
      <c r="AO14" s="11"/>
      <c r="AP14" s="46">
        <f t="shared" si="2"/>
        <v>37.788300000000007</v>
      </c>
      <c r="AQ14" s="32">
        <f t="shared" si="3"/>
        <v>2.6442307692307692E-2</v>
      </c>
      <c r="AR14" s="31" t="str">
        <f t="shared" si="4"/>
        <v>-</v>
      </c>
      <c r="AS14" s="31">
        <f t="shared" si="5"/>
        <v>0</v>
      </c>
      <c r="AT14" s="10">
        <f>W14-'[1]26-12'!AS14</f>
        <v>-19.248000000000005</v>
      </c>
      <c r="AU14" s="10">
        <f>AB14-'[1]26-12'!AX14</f>
        <v>0</v>
      </c>
      <c r="AV14" s="10">
        <f>AG14-'[1]26-12'!BC14</f>
        <v>-2.7670000000000003</v>
      </c>
      <c r="AY14" s="19"/>
    </row>
    <row r="15" spans="1:5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9">
        <f t="shared" si="0"/>
        <v>2600.385240000001</v>
      </c>
      <c r="W15" s="43">
        <f t="shared" si="9"/>
        <v>0</v>
      </c>
      <c r="X15" s="17"/>
      <c r="Y15" s="17"/>
      <c r="Z15" s="17"/>
      <c r="AA15" s="17"/>
      <c r="AB15" s="43">
        <f t="shared" si="10"/>
        <v>0</v>
      </c>
      <c r="AC15" s="12"/>
      <c r="AD15" s="12"/>
      <c r="AE15" s="12"/>
      <c r="AF15" s="12"/>
      <c r="AG15" s="43">
        <f t="shared" si="1"/>
        <v>0</v>
      </c>
      <c r="AH15" s="11"/>
      <c r="AI15" s="11"/>
      <c r="AJ15" s="11"/>
      <c r="AK15" s="11"/>
      <c r="AL15" s="11"/>
      <c r="AM15" s="11"/>
      <c r="AN15" s="11"/>
      <c r="AO15" s="11"/>
      <c r="AP15" s="46">
        <f t="shared" si="2"/>
        <v>0</v>
      </c>
      <c r="AQ15" s="32">
        <f t="shared" si="3"/>
        <v>0</v>
      </c>
      <c r="AR15" s="31">
        <f t="shared" si="4"/>
        <v>0</v>
      </c>
      <c r="AS15" s="31">
        <f t="shared" si="5"/>
        <v>0</v>
      </c>
      <c r="AT15" s="10">
        <f>W15-'[1]26-12'!AS15</f>
        <v>-31.849999999999998</v>
      </c>
      <c r="AU15" s="10">
        <f>AB15-'[1]26-12'!AX15</f>
        <v>0</v>
      </c>
      <c r="AV15" s="10">
        <f>AG15-'[1]26-12'!BC15</f>
        <v>-2.5</v>
      </c>
      <c r="AY15" s="19"/>
    </row>
    <row r="16" spans="1:5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9"/>
        <v>0.6</v>
      </c>
      <c r="X16" s="17"/>
      <c r="Y16" s="17"/>
      <c r="Z16" s="17">
        <v>0.6</v>
      </c>
      <c r="AA16" s="17"/>
      <c r="AB16" s="43">
        <f t="shared" si="10"/>
        <v>0</v>
      </c>
      <c r="AC16" s="12"/>
      <c r="AD16" s="12"/>
      <c r="AE16" s="12"/>
      <c r="AF16" s="12"/>
      <c r="AG16" s="43">
        <f t="shared" si="1"/>
        <v>0</v>
      </c>
      <c r="AH16" s="11"/>
      <c r="AI16" s="11"/>
      <c r="AJ16" s="11"/>
      <c r="AK16" s="11"/>
      <c r="AL16" s="11"/>
      <c r="AM16" s="11"/>
      <c r="AN16" s="11"/>
      <c r="AO16" s="11"/>
      <c r="AP16" s="46">
        <f t="shared" si="2"/>
        <v>68.706000000000003</v>
      </c>
      <c r="AQ16" s="32">
        <f t="shared" si="3"/>
        <v>9.0623489608506521E-3</v>
      </c>
      <c r="AR16" s="31" t="str">
        <f t="shared" si="4"/>
        <v>-</v>
      </c>
      <c r="AS16" s="31">
        <f t="shared" si="5"/>
        <v>0</v>
      </c>
      <c r="AT16" s="10">
        <f>W16-'[1]26-12'!AS16</f>
        <v>-62.962999999999994</v>
      </c>
      <c r="AU16" s="10">
        <f>AB16-'[1]26-12'!AX16</f>
        <v>0</v>
      </c>
      <c r="AV16" s="10">
        <f>AG16-'[1]26-12'!BC16</f>
        <v>-34.51</v>
      </c>
      <c r="AY16" s="19"/>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9">
        <f t="shared" si="0"/>
        <v>3064.0787084000003</v>
      </c>
      <c r="W17" s="43">
        <f t="shared" si="9"/>
        <v>0</v>
      </c>
      <c r="X17" s="17"/>
      <c r="Y17" s="17"/>
      <c r="Z17" s="17"/>
      <c r="AA17" s="17"/>
      <c r="AB17" s="43">
        <f t="shared" si="10"/>
        <v>0</v>
      </c>
      <c r="AC17" s="12"/>
      <c r="AD17" s="12"/>
      <c r="AE17" s="12"/>
      <c r="AF17" s="12"/>
      <c r="AG17" s="43">
        <f t="shared" si="1"/>
        <v>0</v>
      </c>
      <c r="AH17" s="11"/>
      <c r="AI17" s="11"/>
      <c r="AJ17" s="11"/>
      <c r="AK17" s="11"/>
      <c r="AL17" s="11"/>
      <c r="AM17" s="11"/>
      <c r="AN17" s="11"/>
      <c r="AO17" s="11"/>
      <c r="AP17" s="46">
        <f t="shared" si="2"/>
        <v>0</v>
      </c>
      <c r="AQ17" s="32">
        <f t="shared" si="3"/>
        <v>0</v>
      </c>
      <c r="AR17" s="31">
        <f t="shared" si="4"/>
        <v>0</v>
      </c>
      <c r="AS17" s="31">
        <f t="shared" si="5"/>
        <v>0</v>
      </c>
      <c r="AT17" s="10">
        <f>W17-'[1]26-12'!AS17</f>
        <v>-37.835999999999999</v>
      </c>
      <c r="AU17" s="10">
        <f>AB17-'[1]26-12'!AX17</f>
        <v>-2.79</v>
      </c>
      <c r="AV17" s="10">
        <f>AG17-'[1]26-12'!BC17</f>
        <v>-12.088000000000001</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9"/>
        <v>0</v>
      </c>
      <c r="X18" s="11"/>
      <c r="Y18" s="11"/>
      <c r="Z18" s="11"/>
      <c r="AA18" s="11"/>
      <c r="AB18" s="44">
        <f t="shared" si="10"/>
        <v>0</v>
      </c>
      <c r="AC18" s="12"/>
      <c r="AD18" s="12"/>
      <c r="AE18" s="12"/>
      <c r="AF18" s="12"/>
      <c r="AG18" s="43">
        <f t="shared" si="1"/>
        <v>0</v>
      </c>
      <c r="AH18" s="11"/>
      <c r="AI18" s="11"/>
      <c r="AJ18" s="11"/>
      <c r="AK18" s="11"/>
      <c r="AL18" s="11"/>
      <c r="AM18" s="11"/>
      <c r="AN18" s="11"/>
      <c r="AO18" s="11"/>
      <c r="AP18" s="46">
        <f t="shared" si="2"/>
        <v>0</v>
      </c>
      <c r="AQ18" s="32">
        <f t="shared" si="3"/>
        <v>0</v>
      </c>
      <c r="AR18" s="31">
        <f t="shared" si="4"/>
        <v>0</v>
      </c>
      <c r="AS18" s="31">
        <f t="shared" si="5"/>
        <v>0</v>
      </c>
      <c r="AT18" s="10">
        <f>W18-'[1]26-12'!AS18</f>
        <v>-20.073</v>
      </c>
      <c r="AU18" s="10">
        <f>AB18-'[1]26-12'!AX18</f>
        <v>0</v>
      </c>
      <c r="AV18" s="10">
        <f>AG18-'[1]26-12'!BC18</f>
        <v>-12.001300000000001</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9">
        <f t="shared" si="0"/>
        <v>1302.4550208599999</v>
      </c>
      <c r="W19" s="43">
        <f t="shared" si="9"/>
        <v>0</v>
      </c>
      <c r="X19" s="11"/>
      <c r="Y19" s="11"/>
      <c r="Z19" s="11"/>
      <c r="AA19" s="11"/>
      <c r="AB19" s="43">
        <f t="shared" si="10"/>
        <v>0</v>
      </c>
      <c r="AC19" s="11"/>
      <c r="AD19" s="11"/>
      <c r="AE19" s="11"/>
      <c r="AF19" s="11"/>
      <c r="AG19" s="43">
        <f>SUM(AH19:AO19)</f>
        <v>0</v>
      </c>
      <c r="AH19" s="11"/>
      <c r="AI19" s="11"/>
      <c r="AJ19" s="11"/>
      <c r="AK19" s="11"/>
      <c r="AL19" s="11"/>
      <c r="AM19" s="11"/>
      <c r="AN19" s="11"/>
      <c r="AO19" s="11"/>
      <c r="AP19" s="46">
        <f t="shared" si="2"/>
        <v>0</v>
      </c>
      <c r="AQ19" s="32">
        <f t="shared" si="3"/>
        <v>0</v>
      </c>
      <c r="AR19" s="31">
        <f t="shared" si="4"/>
        <v>0</v>
      </c>
      <c r="AS19" s="31">
        <f t="shared" si="5"/>
        <v>0</v>
      </c>
      <c r="AT19" s="10">
        <f>W19-'[1]26-12'!AS19</f>
        <v>-9.6440000000000001</v>
      </c>
      <c r="AU19" s="10">
        <f>AB19-'[1]26-12'!AX19</f>
        <v>-4.7149999999999999</v>
      </c>
      <c r="AV19" s="10">
        <f>AG19-'[1]26-12'!BC19</f>
        <v>-11.482999999999999</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9">
        <f t="shared" si="0"/>
        <v>5319.7914954000007</v>
      </c>
      <c r="W20" s="43">
        <f t="shared" si="9"/>
        <v>0</v>
      </c>
      <c r="X20" s="11"/>
      <c r="Y20" s="11"/>
      <c r="Z20" s="11"/>
      <c r="AA20" s="11"/>
      <c r="AB20" s="43">
        <f t="shared" si="10"/>
        <v>0</v>
      </c>
      <c r="AC20" s="12"/>
      <c r="AD20" s="12"/>
      <c r="AE20" s="12"/>
      <c r="AF20" s="12"/>
      <c r="AG20" s="43">
        <f>SUM(AH20:AO20)</f>
        <v>0</v>
      </c>
      <c r="AH20" s="11"/>
      <c r="AI20" s="11"/>
      <c r="AJ20" s="11"/>
      <c r="AK20" s="11"/>
      <c r="AL20" s="11"/>
      <c r="AM20" s="11"/>
      <c r="AN20" s="11"/>
      <c r="AO20" s="11"/>
      <c r="AP20" s="46">
        <f t="shared" si="2"/>
        <v>0</v>
      </c>
      <c r="AQ20" s="32">
        <f t="shared" si="3"/>
        <v>0</v>
      </c>
      <c r="AR20" s="31">
        <f t="shared" si="4"/>
        <v>0</v>
      </c>
      <c r="AS20" s="31">
        <f t="shared" si="5"/>
        <v>0</v>
      </c>
      <c r="AT20" s="10">
        <f>W20-'[1]26-12'!AS20</f>
        <v>-42.020499999999991</v>
      </c>
      <c r="AU20" s="10">
        <f>AB20-'[1]26-12'!AX20</f>
        <v>0</v>
      </c>
      <c r="AV20" s="10">
        <f>AG20-'[1]26-12'!BC20</f>
        <v>-11.207800000000001</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9">
        <f t="shared" si="0"/>
        <v>1004.7860591000001</v>
      </c>
      <c r="W21" s="45">
        <f t="shared" si="9"/>
        <v>0</v>
      </c>
      <c r="X21" s="11"/>
      <c r="Y21" s="11"/>
      <c r="Z21" s="11"/>
      <c r="AA21" s="11"/>
      <c r="AB21" s="43">
        <f t="shared" si="10"/>
        <v>0</v>
      </c>
      <c r="AC21" s="12"/>
      <c r="AD21" s="12"/>
      <c r="AE21" s="12"/>
      <c r="AF21" s="12"/>
      <c r="AG21" s="43">
        <f>SUM(AH21:AO21)</f>
        <v>0</v>
      </c>
      <c r="AH21" s="11"/>
      <c r="AI21" s="11"/>
      <c r="AJ21" s="11"/>
      <c r="AK21" s="11"/>
      <c r="AL21" s="11"/>
      <c r="AM21" s="11"/>
      <c r="AN21" s="11"/>
      <c r="AO21" s="11"/>
      <c r="AP21" s="46">
        <f t="shared" si="2"/>
        <v>0</v>
      </c>
      <c r="AQ21" s="32">
        <f t="shared" si="3"/>
        <v>0</v>
      </c>
      <c r="AR21" s="31" t="str">
        <f t="shared" si="4"/>
        <v>-</v>
      </c>
      <c r="AS21" s="31">
        <f t="shared" si="5"/>
        <v>0</v>
      </c>
      <c r="AT21" s="10">
        <f>W21-'[1]26-12'!AS21</f>
        <v>-8.2360000000000007</v>
      </c>
      <c r="AU21" s="10">
        <f>AB21-'[1]26-12'!AX21</f>
        <v>0</v>
      </c>
      <c r="AV21" s="10">
        <f>AG21-'[1]26-12'!BC21</f>
        <v>-0.18000000000000002</v>
      </c>
      <c r="AY21" s="19"/>
    </row>
    <row r="22" spans="1:51" s="41" customFormat="1" ht="20.25" customHeight="1">
      <c r="A22" s="18"/>
      <c r="B22" s="35" t="s">
        <v>40</v>
      </c>
      <c r="C22" s="36">
        <f t="shared" ref="C22:AP22" si="11">SUM(C9:C21)</f>
        <v>432.29929523809523</v>
      </c>
      <c r="D22" s="37">
        <f t="shared" si="11"/>
        <v>8.6112000000000002</v>
      </c>
      <c r="E22" s="37">
        <f t="shared" si="11"/>
        <v>82.072000000000003</v>
      </c>
      <c r="F22" s="37">
        <f t="shared" si="11"/>
        <v>248.64409523809525</v>
      </c>
      <c r="G22" s="37">
        <f t="shared" si="11"/>
        <v>92.97199999999998</v>
      </c>
      <c r="H22" s="36">
        <f t="shared" si="11"/>
        <v>106.94700000000002</v>
      </c>
      <c r="I22" s="37">
        <f t="shared" si="11"/>
        <v>31.369999999999997</v>
      </c>
      <c r="J22" s="37">
        <f t="shared" si="11"/>
        <v>57.017000000000003</v>
      </c>
      <c r="K22" s="37">
        <f t="shared" si="11"/>
        <v>18.559999999999999</v>
      </c>
      <c r="L22" s="37">
        <f t="shared" si="11"/>
        <v>0</v>
      </c>
      <c r="M22" s="36">
        <f t="shared" si="11"/>
        <v>173.76899999999998</v>
      </c>
      <c r="N22" s="37">
        <f t="shared" si="11"/>
        <v>13.255000000000001</v>
      </c>
      <c r="O22" s="37">
        <f t="shared" si="11"/>
        <v>15.922000000000001</v>
      </c>
      <c r="P22" s="37">
        <f t="shared" si="11"/>
        <v>2.95</v>
      </c>
      <c r="Q22" s="37">
        <f t="shared" si="11"/>
        <v>2.3660000000000005</v>
      </c>
      <c r="R22" s="37">
        <f t="shared" si="11"/>
        <v>32.879999999999995</v>
      </c>
      <c r="S22" s="37">
        <f t="shared" si="11"/>
        <v>44.305000000000007</v>
      </c>
      <c r="T22" s="37">
        <f t="shared" si="11"/>
        <v>23.345000000000002</v>
      </c>
      <c r="U22" s="37">
        <f t="shared" si="11"/>
        <v>38.746000000000009</v>
      </c>
      <c r="V22" s="38">
        <f t="shared" si="11"/>
        <v>67618.639896344306</v>
      </c>
      <c r="W22" s="42">
        <v>2.36</v>
      </c>
      <c r="X22" s="34">
        <f>SUM(X9:X21)</f>
        <v>0.2</v>
      </c>
      <c r="Y22" s="34">
        <f>SUM(Y9:Y21)</f>
        <v>0.97</v>
      </c>
      <c r="Z22" s="34">
        <f>SUM(Z9:Z21)</f>
        <v>2.19</v>
      </c>
      <c r="AA22" s="34">
        <f t="shared" si="11"/>
        <v>0</v>
      </c>
      <c r="AB22" s="42">
        <f t="shared" si="11"/>
        <v>0</v>
      </c>
      <c r="AC22" s="34">
        <f t="shared" si="11"/>
        <v>0</v>
      </c>
      <c r="AD22" s="34">
        <f t="shared" si="11"/>
        <v>0</v>
      </c>
      <c r="AE22" s="34">
        <f t="shared" si="11"/>
        <v>0</v>
      </c>
      <c r="AF22" s="34">
        <f t="shared" si="11"/>
        <v>0</v>
      </c>
      <c r="AG22" s="42">
        <f>SUM(AG9:AG21)</f>
        <v>0.7</v>
      </c>
      <c r="AH22" s="34">
        <f t="shared" si="11"/>
        <v>0</v>
      </c>
      <c r="AI22" s="34">
        <f t="shared" si="11"/>
        <v>0</v>
      </c>
      <c r="AJ22" s="34">
        <f t="shared" si="11"/>
        <v>0</v>
      </c>
      <c r="AK22" s="34">
        <f t="shared" si="11"/>
        <v>0</v>
      </c>
      <c r="AL22" s="34">
        <f t="shared" si="11"/>
        <v>0</v>
      </c>
      <c r="AM22" s="34">
        <f t="shared" si="11"/>
        <v>0.5</v>
      </c>
      <c r="AN22" s="34">
        <f t="shared" si="11"/>
        <v>0</v>
      </c>
      <c r="AO22" s="34">
        <f t="shared" si="11"/>
        <v>0.2</v>
      </c>
      <c r="AP22" s="47">
        <f t="shared" si="11"/>
        <v>520.40365799999995</v>
      </c>
      <c r="AQ22" s="39">
        <f>$W22/C22</f>
        <v>5.4591807712760553E-3</v>
      </c>
      <c r="AR22" s="40">
        <f t="shared" si="4"/>
        <v>0</v>
      </c>
      <c r="AS22" s="48">
        <f t="shared" si="5"/>
        <v>4.0283364696810132E-3</v>
      </c>
      <c r="AT22" s="34">
        <f>SUM(AT9:AT21)</f>
        <v>-613.60998000000006</v>
      </c>
      <c r="AU22" s="34">
        <f>SUM(AU9:AU21)</f>
        <v>-33.874000000000002</v>
      </c>
      <c r="AV22" s="34">
        <f>SUM(AV9:AV21)</f>
        <v>-231.00649999999999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D23:AP23 D22:V22 X22:AP2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activeCell="AH11" sqref="AH11"/>
      <selection pane="topRight" activeCell="AH11" sqref="AH11"/>
      <selection pane="bottomLeft" activeCell="AH11" sqref="AH11"/>
      <selection pane="bottomRight" activeCell="AH11" sqref="AH1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43</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
      <c r="AU4" s="4"/>
      <c r="AV4" s="4"/>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42</v>
      </c>
      <c r="AQ6" s="405" t="s">
        <v>16</v>
      </c>
      <c r="AR6" s="406" t="s">
        <v>17</v>
      </c>
      <c r="AS6" s="405" t="s">
        <v>18</v>
      </c>
      <c r="AT6" s="405" t="s">
        <v>15</v>
      </c>
      <c r="AU6" s="406" t="s">
        <v>10</v>
      </c>
      <c r="AV6" s="405" t="s">
        <v>11</v>
      </c>
    </row>
    <row r="7" spans="1:51" ht="111.75" customHeight="1">
      <c r="A7" s="414"/>
      <c r="B7" s="404"/>
      <c r="C7" s="404"/>
      <c r="D7" s="6" t="s">
        <v>19</v>
      </c>
      <c r="E7" s="7" t="s">
        <v>20</v>
      </c>
      <c r="F7" s="6" t="s">
        <v>21</v>
      </c>
      <c r="G7" s="6" t="s">
        <v>22</v>
      </c>
      <c r="H7" s="404"/>
      <c r="I7" s="6" t="s">
        <v>19</v>
      </c>
      <c r="J7" s="6" t="s">
        <v>20</v>
      </c>
      <c r="K7" s="6" t="s">
        <v>21</v>
      </c>
      <c r="L7" s="6" t="s">
        <v>22</v>
      </c>
      <c r="M7" s="404"/>
      <c r="N7" s="6" t="s">
        <v>23</v>
      </c>
      <c r="O7" s="6" t="s">
        <v>24</v>
      </c>
      <c r="P7" s="6" t="s">
        <v>25</v>
      </c>
      <c r="Q7" s="6" t="s">
        <v>26</v>
      </c>
      <c r="R7" s="6" t="s">
        <v>23</v>
      </c>
      <c r="S7" s="6" t="s">
        <v>24</v>
      </c>
      <c r="T7" s="6" t="s">
        <v>25</v>
      </c>
      <c r="U7" s="6" t="s">
        <v>26</v>
      </c>
      <c r="V7" s="404"/>
      <c r="W7" s="404"/>
      <c r="X7" s="6" t="s">
        <v>19</v>
      </c>
      <c r="Y7" s="6" t="s">
        <v>20</v>
      </c>
      <c r="Z7" s="6" t="s">
        <v>21</v>
      </c>
      <c r="AA7" s="6" t="s">
        <v>22</v>
      </c>
      <c r="AB7" s="404"/>
      <c r="AC7" s="6" t="s">
        <v>19</v>
      </c>
      <c r="AD7" s="6" t="s">
        <v>20</v>
      </c>
      <c r="AE7" s="6" t="s">
        <v>21</v>
      </c>
      <c r="AF7" s="6" t="s">
        <v>22</v>
      </c>
      <c r="AG7" s="404"/>
      <c r="AH7" s="6" t="s">
        <v>23</v>
      </c>
      <c r="AI7" s="6" t="s">
        <v>24</v>
      </c>
      <c r="AJ7" s="6" t="s">
        <v>25</v>
      </c>
      <c r="AK7" s="6" t="s">
        <v>26</v>
      </c>
      <c r="AL7" s="6" t="s">
        <v>23</v>
      </c>
      <c r="AM7" s="6" t="s">
        <v>24</v>
      </c>
      <c r="AN7" s="6" t="s">
        <v>25</v>
      </c>
      <c r="AO7" s="6"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f t="shared" ref="AP9:AP21" si="2">X9*285.06+Y9*177.37+(Z9+AA9)*114.51+AH9*85.71653+AI9*71.6475+AJ9*87.00383+AK9*58.25799+AL9*72.16284+AM9*60.90038+AN9*76.51762+AO9*50.57834</f>
        <v>0</v>
      </c>
      <c r="AQ9" s="32">
        <f>$W9/C9</f>
        <v>0</v>
      </c>
      <c r="AR9" s="31">
        <f>IF(H9=0,"-",AB9/H9)</f>
        <v>0</v>
      </c>
      <c r="AS9" s="31">
        <f>AG9/M9</f>
        <v>0</v>
      </c>
      <c r="AT9" s="10">
        <f>W9-'05-3'!W9</f>
        <v>0</v>
      </c>
      <c r="AU9" s="10">
        <f>AB9-'05-3'!AB9</f>
        <v>0</v>
      </c>
      <c r="AV9" s="10">
        <f>AG9-'05-3'!AG9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0.66600000000000004</v>
      </c>
      <c r="X10" s="11"/>
      <c r="Y10" s="11">
        <v>0.13</v>
      </c>
      <c r="Z10" s="11">
        <f>0.13+0.406</f>
        <v>0.53600000000000003</v>
      </c>
      <c r="AA10" s="11"/>
      <c r="AB10" s="43">
        <f>SUM(AC10:AF10)</f>
        <v>0</v>
      </c>
      <c r="AC10" s="11"/>
      <c r="AD10" s="11"/>
      <c r="AE10" s="11"/>
      <c r="AF10" s="11"/>
      <c r="AG10" s="43">
        <f t="shared" si="1"/>
        <v>0.87</v>
      </c>
      <c r="AH10" s="11"/>
      <c r="AI10" s="11"/>
      <c r="AJ10" s="11"/>
      <c r="AK10" s="11"/>
      <c r="AL10" s="11"/>
      <c r="AM10" s="11">
        <f>0.65+0.22</f>
        <v>0.87</v>
      </c>
      <c r="AN10" s="11"/>
      <c r="AO10" s="11"/>
      <c r="AP10" s="46">
        <f t="shared" si="2"/>
        <v>137.41879059999999</v>
      </c>
      <c r="AQ10" s="32">
        <f t="shared" ref="AQ10:AQ21" si="3">$W10/C10</f>
        <v>1.0317423432634662E-2</v>
      </c>
      <c r="AR10" s="31">
        <f t="shared" ref="AR10:AR22" si="4">IF(H10=0,"-",AB10/H10)</f>
        <v>0</v>
      </c>
      <c r="AS10" s="31">
        <f t="shared" ref="AS10:AS22" si="5">AG10/M10</f>
        <v>4.7637299457920383E-2</v>
      </c>
      <c r="AT10" s="10">
        <f>W10-'05-3'!W10</f>
        <v>0.66600000000000004</v>
      </c>
      <c r="AU10" s="10">
        <f>AB10-'05-3'!AB10</f>
        <v>0</v>
      </c>
      <c r="AV10" s="10">
        <f>AG10-'05-3'!AG10</f>
        <v>0.37</v>
      </c>
      <c r="AY10" s="19"/>
    </row>
    <row r="11" spans="1:5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9">
        <f t="shared" si="0"/>
        <v>1976.7845976400001</v>
      </c>
      <c r="W11" s="43">
        <f t="shared" ref="W11:W21" si="9">SUM(X11:AA11)</f>
        <v>0</v>
      </c>
      <c r="X11" s="11"/>
      <c r="Y11" s="11"/>
      <c r="Z11" s="11"/>
      <c r="AA11" s="11"/>
      <c r="AB11" s="43">
        <f t="shared" ref="AB11:AB21" si="10">SUM(AC11:AF11)</f>
        <v>0</v>
      </c>
      <c r="AC11" s="11"/>
      <c r="AD11" s="11"/>
      <c r="AE11" s="11"/>
      <c r="AF11" s="11"/>
      <c r="AG11" s="43">
        <f t="shared" si="1"/>
        <v>0</v>
      </c>
      <c r="AH11" s="11"/>
      <c r="AI11" s="11"/>
      <c r="AJ11" s="11"/>
      <c r="AK11" s="11"/>
      <c r="AL11" s="11"/>
      <c r="AM11" s="11"/>
      <c r="AN11" s="11"/>
      <c r="AO11" s="11"/>
      <c r="AP11" s="46">
        <f t="shared" si="2"/>
        <v>0</v>
      </c>
      <c r="AQ11" s="32">
        <f t="shared" si="3"/>
        <v>0</v>
      </c>
      <c r="AR11" s="31">
        <f t="shared" si="4"/>
        <v>0</v>
      </c>
      <c r="AS11" s="31">
        <f t="shared" si="5"/>
        <v>0</v>
      </c>
      <c r="AT11" s="10">
        <f>W11-'05-3'!W11</f>
        <v>0</v>
      </c>
      <c r="AU11" s="10">
        <f>AB11-'05-3'!AB11</f>
        <v>0</v>
      </c>
      <c r="AV11" s="10">
        <f>AG11-'05-3'!AG11</f>
        <v>0</v>
      </c>
      <c r="AY11" s="19"/>
    </row>
    <row r="12" spans="1:5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9">
        <f t="shared" si="0"/>
        <v>13509.867929814283</v>
      </c>
      <c r="W12" s="43">
        <f t="shared" si="9"/>
        <v>2.4299999999999997</v>
      </c>
      <c r="X12" s="11">
        <v>0.2</v>
      </c>
      <c r="Y12" s="11">
        <v>0.97</v>
      </c>
      <c r="Z12" s="11">
        <v>1.26</v>
      </c>
      <c r="AA12" s="11"/>
      <c r="AB12" s="43">
        <f t="shared" si="10"/>
        <v>0</v>
      </c>
      <c r="AC12" s="11"/>
      <c r="AD12" s="11"/>
      <c r="AE12" s="11"/>
      <c r="AF12" s="11"/>
      <c r="AG12" s="43">
        <f t="shared" si="1"/>
        <v>0.2</v>
      </c>
      <c r="AH12" s="11"/>
      <c r="AI12" s="11"/>
      <c r="AJ12" s="11"/>
      <c r="AK12" s="11"/>
      <c r="AL12" s="11"/>
      <c r="AM12" s="11"/>
      <c r="AN12" s="11"/>
      <c r="AO12" s="11">
        <v>0.2</v>
      </c>
      <c r="AP12" s="46">
        <f t="shared" si="2"/>
        <v>383.45916799999998</v>
      </c>
      <c r="AQ12" s="32">
        <f t="shared" si="3"/>
        <v>2.6350519641748598E-2</v>
      </c>
      <c r="AR12" s="31">
        <f t="shared" si="4"/>
        <v>0</v>
      </c>
      <c r="AS12" s="31">
        <f t="shared" si="5"/>
        <v>1.179245283018868E-2</v>
      </c>
      <c r="AT12" s="10">
        <f>W12-'05-3'!W12</f>
        <v>0</v>
      </c>
      <c r="AU12" s="10">
        <f>AB12-'05-3'!AB12</f>
        <v>0</v>
      </c>
      <c r="AV12" s="10">
        <f>AG12-'05-3'!AG12</f>
        <v>0</v>
      </c>
      <c r="AY12" s="19"/>
    </row>
    <row r="13" spans="1:5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9">
        <f t="shared" si="0"/>
        <v>6302.0020680000007</v>
      </c>
      <c r="W13" s="43">
        <f t="shared" si="9"/>
        <v>0</v>
      </c>
      <c r="X13" s="11"/>
      <c r="Y13" s="11"/>
      <c r="Z13" s="11"/>
      <c r="AA13" s="11"/>
      <c r="AB13" s="43">
        <f t="shared" si="10"/>
        <v>0</v>
      </c>
      <c r="AC13" s="12"/>
      <c r="AD13" s="12"/>
      <c r="AE13" s="12"/>
      <c r="AF13" s="12"/>
      <c r="AG13" s="43">
        <f t="shared" si="1"/>
        <v>0</v>
      </c>
      <c r="AH13" s="11"/>
      <c r="AI13" s="11"/>
      <c r="AJ13" s="11"/>
      <c r="AK13" s="11"/>
      <c r="AL13" s="11"/>
      <c r="AM13" s="11"/>
      <c r="AN13" s="11"/>
      <c r="AO13" s="11"/>
      <c r="AP13" s="46">
        <f t="shared" si="2"/>
        <v>0</v>
      </c>
      <c r="AQ13" s="32">
        <f t="shared" si="3"/>
        <v>0</v>
      </c>
      <c r="AR13" s="31">
        <f t="shared" si="4"/>
        <v>0</v>
      </c>
      <c r="AS13" s="31">
        <f t="shared" si="5"/>
        <v>0</v>
      </c>
      <c r="AT13" s="10">
        <f>W13-'05-3'!W13</f>
        <v>0</v>
      </c>
      <c r="AU13" s="10">
        <f>AB13-'05-3'!AB13</f>
        <v>0</v>
      </c>
      <c r="AV13" s="10">
        <f>AG13-'05-3'!AG13</f>
        <v>0</v>
      </c>
      <c r="AY13" s="19"/>
    </row>
    <row r="14" spans="1:5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9"/>
        <v>0.33</v>
      </c>
      <c r="X14" s="17"/>
      <c r="Y14" s="17"/>
      <c r="Z14" s="17">
        <v>0.33</v>
      </c>
      <c r="AA14" s="17"/>
      <c r="AB14" s="43">
        <f t="shared" si="10"/>
        <v>0</v>
      </c>
      <c r="AC14" s="12"/>
      <c r="AD14" s="12"/>
      <c r="AE14" s="12"/>
      <c r="AF14" s="12"/>
      <c r="AG14" s="43">
        <f t="shared" si="1"/>
        <v>0</v>
      </c>
      <c r="AH14" s="11"/>
      <c r="AI14" s="11"/>
      <c r="AJ14" s="11"/>
      <c r="AK14" s="11"/>
      <c r="AL14" s="11"/>
      <c r="AM14" s="11"/>
      <c r="AN14" s="11"/>
      <c r="AO14" s="11"/>
      <c r="AP14" s="46">
        <f t="shared" si="2"/>
        <v>37.788300000000007</v>
      </c>
      <c r="AQ14" s="32">
        <f t="shared" si="3"/>
        <v>2.6442307692307692E-2</v>
      </c>
      <c r="AR14" s="31" t="str">
        <f t="shared" si="4"/>
        <v>-</v>
      </c>
      <c r="AS14" s="31">
        <f t="shared" si="5"/>
        <v>0</v>
      </c>
      <c r="AT14" s="10">
        <f>W14-'05-3'!W14</f>
        <v>0</v>
      </c>
      <c r="AU14" s="10">
        <f>AB14-'05-3'!AB14</f>
        <v>0</v>
      </c>
      <c r="AV14" s="10">
        <f>AG14-'05-3'!AG14</f>
        <v>0</v>
      </c>
      <c r="AY14" s="19"/>
    </row>
    <row r="15" spans="1:5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9">
        <f t="shared" si="0"/>
        <v>2600.385240000001</v>
      </c>
      <c r="W15" s="43">
        <f t="shared" si="9"/>
        <v>0</v>
      </c>
      <c r="X15" s="17"/>
      <c r="Y15" s="17"/>
      <c r="Z15" s="17"/>
      <c r="AA15" s="17"/>
      <c r="AB15" s="43">
        <f t="shared" si="10"/>
        <v>0</v>
      </c>
      <c r="AC15" s="12"/>
      <c r="AD15" s="12"/>
      <c r="AE15" s="12"/>
      <c r="AF15" s="12"/>
      <c r="AG15" s="43">
        <f t="shared" si="1"/>
        <v>0</v>
      </c>
      <c r="AH15" s="11"/>
      <c r="AI15" s="11"/>
      <c r="AJ15" s="11"/>
      <c r="AK15" s="11"/>
      <c r="AL15" s="11"/>
      <c r="AM15" s="11"/>
      <c r="AN15" s="11"/>
      <c r="AO15" s="11"/>
      <c r="AP15" s="46">
        <f t="shared" si="2"/>
        <v>0</v>
      </c>
      <c r="AQ15" s="32">
        <f t="shared" si="3"/>
        <v>0</v>
      </c>
      <c r="AR15" s="31">
        <f t="shared" si="4"/>
        <v>0</v>
      </c>
      <c r="AS15" s="31">
        <f t="shared" si="5"/>
        <v>0</v>
      </c>
      <c r="AT15" s="10">
        <f>W15-'05-3'!W15</f>
        <v>0</v>
      </c>
      <c r="AU15" s="10">
        <f>AB15-'05-3'!AB15</f>
        <v>0</v>
      </c>
      <c r="AV15" s="10">
        <f>AG15-'05-3'!AG15</f>
        <v>0</v>
      </c>
      <c r="AY15" s="19"/>
    </row>
    <row r="16" spans="1:5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9"/>
        <v>0.6</v>
      </c>
      <c r="X16" s="17"/>
      <c r="Y16" s="17"/>
      <c r="Z16" s="17">
        <v>0.6</v>
      </c>
      <c r="AA16" s="17"/>
      <c r="AB16" s="43">
        <f t="shared" si="10"/>
        <v>0</v>
      </c>
      <c r="AC16" s="12"/>
      <c r="AD16" s="12"/>
      <c r="AE16" s="12"/>
      <c r="AF16" s="12"/>
      <c r="AG16" s="43">
        <f t="shared" si="1"/>
        <v>0</v>
      </c>
      <c r="AH16" s="11"/>
      <c r="AI16" s="11"/>
      <c r="AJ16" s="11"/>
      <c r="AK16" s="11"/>
      <c r="AL16" s="11"/>
      <c r="AM16" s="11"/>
      <c r="AN16" s="11"/>
      <c r="AO16" s="11"/>
      <c r="AP16" s="46">
        <f t="shared" si="2"/>
        <v>68.706000000000003</v>
      </c>
      <c r="AQ16" s="32">
        <f t="shared" si="3"/>
        <v>9.0623489608506521E-3</v>
      </c>
      <c r="AR16" s="31" t="str">
        <f t="shared" si="4"/>
        <v>-</v>
      </c>
      <c r="AS16" s="31">
        <f t="shared" si="5"/>
        <v>0</v>
      </c>
      <c r="AT16" s="10">
        <f>W16-'05-3'!W16</f>
        <v>0</v>
      </c>
      <c r="AU16" s="10">
        <f>AB16-'05-3'!AB16</f>
        <v>0</v>
      </c>
      <c r="AV16" s="10">
        <f>AG16-'05-3'!AG16</f>
        <v>0</v>
      </c>
      <c r="AY16" s="19"/>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9">
        <f t="shared" si="0"/>
        <v>3064.0787084000003</v>
      </c>
      <c r="W17" s="43">
        <f t="shared" si="9"/>
        <v>0</v>
      </c>
      <c r="X17" s="17"/>
      <c r="Y17" s="17"/>
      <c r="Z17" s="17"/>
      <c r="AA17" s="17"/>
      <c r="AB17" s="43">
        <f t="shared" si="10"/>
        <v>0</v>
      </c>
      <c r="AC17" s="12"/>
      <c r="AD17" s="12"/>
      <c r="AE17" s="12"/>
      <c r="AF17" s="12"/>
      <c r="AG17" s="43">
        <f t="shared" si="1"/>
        <v>0</v>
      </c>
      <c r="AH17" s="11"/>
      <c r="AI17" s="11"/>
      <c r="AJ17" s="11"/>
      <c r="AK17" s="11"/>
      <c r="AL17" s="11"/>
      <c r="AM17" s="11"/>
      <c r="AN17" s="11"/>
      <c r="AO17" s="11"/>
      <c r="AP17" s="46">
        <f t="shared" si="2"/>
        <v>0</v>
      </c>
      <c r="AQ17" s="32">
        <f t="shared" si="3"/>
        <v>0</v>
      </c>
      <c r="AR17" s="31">
        <f t="shared" si="4"/>
        <v>0</v>
      </c>
      <c r="AS17" s="31">
        <f t="shared" si="5"/>
        <v>0</v>
      </c>
      <c r="AT17" s="10">
        <f>W17-'05-3'!W17</f>
        <v>0</v>
      </c>
      <c r="AU17" s="10">
        <f>AB17-'05-3'!AB17</f>
        <v>0</v>
      </c>
      <c r="AV17" s="10">
        <f>AG17-'05-3'!AG17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9"/>
        <v>0</v>
      </c>
      <c r="X18" s="11"/>
      <c r="Y18" s="11"/>
      <c r="Z18" s="11"/>
      <c r="AA18" s="11"/>
      <c r="AB18" s="44">
        <f t="shared" si="10"/>
        <v>0</v>
      </c>
      <c r="AC18" s="12"/>
      <c r="AD18" s="12"/>
      <c r="AE18" s="12"/>
      <c r="AF18" s="12"/>
      <c r="AG18" s="43">
        <f t="shared" si="1"/>
        <v>0</v>
      </c>
      <c r="AH18" s="11"/>
      <c r="AI18" s="11"/>
      <c r="AJ18" s="11"/>
      <c r="AK18" s="11"/>
      <c r="AL18" s="11"/>
      <c r="AM18" s="11"/>
      <c r="AN18" s="11"/>
      <c r="AO18" s="11"/>
      <c r="AP18" s="46">
        <f t="shared" si="2"/>
        <v>0</v>
      </c>
      <c r="AQ18" s="32">
        <f t="shared" si="3"/>
        <v>0</v>
      </c>
      <c r="AR18" s="31">
        <f t="shared" si="4"/>
        <v>0</v>
      </c>
      <c r="AS18" s="31">
        <f t="shared" si="5"/>
        <v>0</v>
      </c>
      <c r="AT18" s="10">
        <f>W18-'05-3'!W18</f>
        <v>0</v>
      </c>
      <c r="AU18" s="10">
        <f>AB18-'05-3'!AB18</f>
        <v>0</v>
      </c>
      <c r="AV18" s="10">
        <f>AG18-'05-3'!AG18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9">
        <f t="shared" si="0"/>
        <v>1302.4550208599999</v>
      </c>
      <c r="W19" s="43">
        <f t="shared" si="9"/>
        <v>0</v>
      </c>
      <c r="X19" s="11"/>
      <c r="Y19" s="11"/>
      <c r="Z19" s="11"/>
      <c r="AA19" s="11"/>
      <c r="AB19" s="43">
        <f t="shared" si="10"/>
        <v>0</v>
      </c>
      <c r="AC19" s="11"/>
      <c r="AD19" s="11"/>
      <c r="AE19" s="11"/>
      <c r="AF19" s="11"/>
      <c r="AG19" s="43">
        <f>SUM(AH19:AO19)</f>
        <v>0</v>
      </c>
      <c r="AH19" s="11"/>
      <c r="AI19" s="11"/>
      <c r="AJ19" s="11"/>
      <c r="AK19" s="11"/>
      <c r="AL19" s="11"/>
      <c r="AM19" s="11"/>
      <c r="AN19" s="11"/>
      <c r="AO19" s="11"/>
      <c r="AP19" s="46">
        <f t="shared" si="2"/>
        <v>0</v>
      </c>
      <c r="AQ19" s="32">
        <f t="shared" si="3"/>
        <v>0</v>
      </c>
      <c r="AR19" s="31">
        <f t="shared" si="4"/>
        <v>0</v>
      </c>
      <c r="AS19" s="31">
        <f t="shared" si="5"/>
        <v>0</v>
      </c>
      <c r="AT19" s="10">
        <f>W19-'05-3'!W19</f>
        <v>0</v>
      </c>
      <c r="AU19" s="10">
        <f>AB19-'05-3'!AB19</f>
        <v>0</v>
      </c>
      <c r="AV19" s="10">
        <f>AG19-'05-3'!AG19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9">
        <f t="shared" si="0"/>
        <v>5319.7914954000007</v>
      </c>
      <c r="W20" s="43">
        <f t="shared" si="9"/>
        <v>0</v>
      </c>
      <c r="X20" s="11"/>
      <c r="Y20" s="11"/>
      <c r="Z20" s="11"/>
      <c r="AA20" s="11"/>
      <c r="AB20" s="43">
        <f t="shared" si="10"/>
        <v>0</v>
      </c>
      <c r="AC20" s="12"/>
      <c r="AD20" s="12"/>
      <c r="AE20" s="12"/>
      <c r="AF20" s="12"/>
      <c r="AG20" s="43">
        <f>SUM(AH20:AO20)</f>
        <v>0</v>
      </c>
      <c r="AH20" s="11"/>
      <c r="AI20" s="11"/>
      <c r="AJ20" s="11"/>
      <c r="AK20" s="11"/>
      <c r="AL20" s="11"/>
      <c r="AM20" s="11"/>
      <c r="AN20" s="11"/>
      <c r="AO20" s="11"/>
      <c r="AP20" s="46">
        <f t="shared" si="2"/>
        <v>0</v>
      </c>
      <c r="AQ20" s="32">
        <f t="shared" si="3"/>
        <v>0</v>
      </c>
      <c r="AR20" s="31">
        <f t="shared" si="4"/>
        <v>0</v>
      </c>
      <c r="AS20" s="31">
        <f t="shared" si="5"/>
        <v>0</v>
      </c>
      <c r="AT20" s="10">
        <f>W20-'05-3'!W20</f>
        <v>0</v>
      </c>
      <c r="AU20" s="10">
        <f>AB20-'05-3'!AB20</f>
        <v>0</v>
      </c>
      <c r="AV20" s="10">
        <f>AG20-'05-3'!AG20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9">
        <f t="shared" si="0"/>
        <v>1004.7860591000001</v>
      </c>
      <c r="W21" s="45">
        <f t="shared" si="9"/>
        <v>0</v>
      </c>
      <c r="X21" s="11"/>
      <c r="Y21" s="11"/>
      <c r="Z21" s="11"/>
      <c r="AA21" s="11"/>
      <c r="AB21" s="43">
        <f t="shared" si="10"/>
        <v>0</v>
      </c>
      <c r="AC21" s="12"/>
      <c r="AD21" s="12"/>
      <c r="AE21" s="12"/>
      <c r="AF21" s="12"/>
      <c r="AG21" s="43">
        <f>SUM(AH21:AO21)</f>
        <v>0</v>
      </c>
      <c r="AH21" s="11"/>
      <c r="AI21" s="11"/>
      <c r="AJ21" s="11"/>
      <c r="AK21" s="11"/>
      <c r="AL21" s="11"/>
      <c r="AM21" s="11"/>
      <c r="AN21" s="11"/>
      <c r="AO21" s="11"/>
      <c r="AP21" s="46">
        <f t="shared" si="2"/>
        <v>0</v>
      </c>
      <c r="AQ21" s="32">
        <f t="shared" si="3"/>
        <v>0</v>
      </c>
      <c r="AR21" s="31" t="str">
        <f t="shared" si="4"/>
        <v>-</v>
      </c>
      <c r="AS21" s="31">
        <f t="shared" si="5"/>
        <v>0</v>
      </c>
      <c r="AT21" s="10">
        <f>W21-'05-3'!W21</f>
        <v>0</v>
      </c>
      <c r="AU21" s="10">
        <f>AB21-'05-3'!AB21</f>
        <v>0</v>
      </c>
      <c r="AV21" s="10">
        <f>AG21-'05-3'!AG21</f>
        <v>0</v>
      </c>
      <c r="AY21" s="19"/>
    </row>
    <row r="22" spans="1:51" s="41" customFormat="1" ht="20.25" customHeight="1">
      <c r="A22" s="18"/>
      <c r="B22" s="35" t="s">
        <v>40</v>
      </c>
      <c r="C22" s="36">
        <f t="shared" ref="C22:AP22" si="11">SUM(C9:C21)</f>
        <v>432.29929523809523</v>
      </c>
      <c r="D22" s="37">
        <f t="shared" si="11"/>
        <v>8.6112000000000002</v>
      </c>
      <c r="E22" s="37">
        <f t="shared" si="11"/>
        <v>82.072000000000003</v>
      </c>
      <c r="F22" s="37">
        <f t="shared" si="11"/>
        <v>248.64409523809525</v>
      </c>
      <c r="G22" s="37">
        <f t="shared" si="11"/>
        <v>92.97199999999998</v>
      </c>
      <c r="H22" s="36">
        <f t="shared" si="11"/>
        <v>106.94700000000002</v>
      </c>
      <c r="I22" s="37">
        <f t="shared" si="11"/>
        <v>31.369999999999997</v>
      </c>
      <c r="J22" s="37">
        <f t="shared" si="11"/>
        <v>57.017000000000003</v>
      </c>
      <c r="K22" s="37">
        <f t="shared" si="11"/>
        <v>18.559999999999999</v>
      </c>
      <c r="L22" s="37">
        <f t="shared" si="11"/>
        <v>0</v>
      </c>
      <c r="M22" s="36">
        <f t="shared" si="11"/>
        <v>173.76899999999998</v>
      </c>
      <c r="N22" s="37">
        <f t="shared" si="11"/>
        <v>13.255000000000001</v>
      </c>
      <c r="O22" s="37">
        <f t="shared" si="11"/>
        <v>15.922000000000001</v>
      </c>
      <c r="P22" s="37">
        <f t="shared" si="11"/>
        <v>2.95</v>
      </c>
      <c r="Q22" s="37">
        <f t="shared" si="11"/>
        <v>2.3660000000000005</v>
      </c>
      <c r="R22" s="37">
        <f t="shared" si="11"/>
        <v>32.879999999999995</v>
      </c>
      <c r="S22" s="37">
        <f t="shared" si="11"/>
        <v>44.305000000000007</v>
      </c>
      <c r="T22" s="37">
        <f t="shared" si="11"/>
        <v>23.345000000000002</v>
      </c>
      <c r="U22" s="37">
        <f t="shared" si="11"/>
        <v>38.746000000000009</v>
      </c>
      <c r="V22" s="38">
        <f t="shared" si="11"/>
        <v>67618.639896344306</v>
      </c>
      <c r="W22" s="42">
        <f>SUM(W9:W21)</f>
        <v>4.0259999999999998</v>
      </c>
      <c r="X22" s="34">
        <f>SUM(X9:X21)</f>
        <v>0.2</v>
      </c>
      <c r="Y22" s="34">
        <f>SUM(Y9:Y21)</f>
        <v>1.1000000000000001</v>
      </c>
      <c r="Z22" s="34">
        <f>SUM(Z9:Z21)</f>
        <v>2.726</v>
      </c>
      <c r="AA22" s="34">
        <f t="shared" si="11"/>
        <v>0</v>
      </c>
      <c r="AB22" s="42">
        <f t="shared" si="11"/>
        <v>0</v>
      </c>
      <c r="AC22" s="34">
        <f t="shared" si="11"/>
        <v>0</v>
      </c>
      <c r="AD22" s="34">
        <f t="shared" si="11"/>
        <v>0</v>
      </c>
      <c r="AE22" s="34">
        <f t="shared" si="11"/>
        <v>0</v>
      </c>
      <c r="AF22" s="34">
        <f t="shared" si="11"/>
        <v>0</v>
      </c>
      <c r="AG22" s="42">
        <f>SUM(AG9:AG21)</f>
        <v>1.07</v>
      </c>
      <c r="AH22" s="34">
        <f t="shared" si="11"/>
        <v>0</v>
      </c>
      <c r="AI22" s="34">
        <f t="shared" si="11"/>
        <v>0</v>
      </c>
      <c r="AJ22" s="34">
        <f t="shared" si="11"/>
        <v>0</v>
      </c>
      <c r="AK22" s="34">
        <f t="shared" si="11"/>
        <v>0</v>
      </c>
      <c r="AL22" s="34">
        <f t="shared" si="11"/>
        <v>0</v>
      </c>
      <c r="AM22" s="34">
        <f t="shared" si="11"/>
        <v>0.87</v>
      </c>
      <c r="AN22" s="34">
        <f t="shared" si="11"/>
        <v>0</v>
      </c>
      <c r="AO22" s="34">
        <f t="shared" si="11"/>
        <v>0.2</v>
      </c>
      <c r="AP22" s="47">
        <f t="shared" si="11"/>
        <v>627.37225860000001</v>
      </c>
      <c r="AQ22" s="39">
        <f>$W22/C22</f>
        <v>9.3129922818463561E-3</v>
      </c>
      <c r="AR22" s="40">
        <f t="shared" si="4"/>
        <v>0</v>
      </c>
      <c r="AS22" s="40">
        <f t="shared" si="5"/>
        <v>6.1576000322266927E-3</v>
      </c>
      <c r="AT22" s="52">
        <f>W22-'05-3'!W22</f>
        <v>1.6659999999999999</v>
      </c>
      <c r="AU22" s="34">
        <f>SUM(AU9:AU21)</f>
        <v>0</v>
      </c>
      <c r="AV22" s="52">
        <f>AG22-'05-3'!AG22</f>
        <v>0.37000000000000011</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pane="topRight" activeCell="C1" sqref="C1"/>
      <selection pane="bottomLeft" activeCell="A8" sqref="A8"/>
      <selection pane="bottomRight" activeCell="AE21" sqref="AE2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47</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9"/>
      <c r="AU4" s="49"/>
      <c r="AV4" s="49"/>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row>
    <row r="7" spans="1:51" ht="111.75" customHeight="1">
      <c r="A7" s="414"/>
      <c r="B7" s="404"/>
      <c r="C7" s="404"/>
      <c r="D7" s="51" t="s">
        <v>19</v>
      </c>
      <c r="E7" s="7" t="s">
        <v>20</v>
      </c>
      <c r="F7" s="51" t="s">
        <v>21</v>
      </c>
      <c r="G7" s="51" t="s">
        <v>22</v>
      </c>
      <c r="H7" s="404"/>
      <c r="I7" s="51" t="s">
        <v>19</v>
      </c>
      <c r="J7" s="51" t="s">
        <v>20</v>
      </c>
      <c r="K7" s="51" t="s">
        <v>21</v>
      </c>
      <c r="L7" s="51" t="s">
        <v>22</v>
      </c>
      <c r="M7" s="404"/>
      <c r="N7" s="51" t="s">
        <v>23</v>
      </c>
      <c r="O7" s="51" t="s">
        <v>24</v>
      </c>
      <c r="P7" s="51" t="s">
        <v>25</v>
      </c>
      <c r="Q7" s="51" t="s">
        <v>26</v>
      </c>
      <c r="R7" s="51" t="s">
        <v>23</v>
      </c>
      <c r="S7" s="51" t="s">
        <v>24</v>
      </c>
      <c r="T7" s="51" t="s">
        <v>25</v>
      </c>
      <c r="U7" s="51" t="s">
        <v>26</v>
      </c>
      <c r="V7" s="404"/>
      <c r="W7" s="404"/>
      <c r="X7" s="51" t="s">
        <v>19</v>
      </c>
      <c r="Y7" s="51" t="s">
        <v>20</v>
      </c>
      <c r="Z7" s="51" t="s">
        <v>21</v>
      </c>
      <c r="AA7" s="51" t="s">
        <v>22</v>
      </c>
      <c r="AB7" s="404"/>
      <c r="AC7" s="51" t="s">
        <v>19</v>
      </c>
      <c r="AD7" s="51" t="s">
        <v>20</v>
      </c>
      <c r="AE7" s="51" t="s">
        <v>21</v>
      </c>
      <c r="AF7" s="51" t="s">
        <v>22</v>
      </c>
      <c r="AG7" s="404"/>
      <c r="AH7" s="51" t="s">
        <v>23</v>
      </c>
      <c r="AI7" s="51" t="s">
        <v>24</v>
      </c>
      <c r="AJ7" s="51" t="s">
        <v>25</v>
      </c>
      <c r="AK7" s="51" t="s">
        <v>26</v>
      </c>
      <c r="AL7" s="51" t="s">
        <v>23</v>
      </c>
      <c r="AM7" s="51" t="s">
        <v>24</v>
      </c>
      <c r="AN7" s="51" t="s">
        <v>25</v>
      </c>
      <c r="AO7" s="51"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v>0</v>
      </c>
      <c r="AQ9" s="32">
        <f>$W9/C9</f>
        <v>0</v>
      </c>
      <c r="AR9" s="31">
        <f>IF(H9=0,"-",AB9/H9)</f>
        <v>0</v>
      </c>
      <c r="AS9" s="31">
        <f>AG9/M9</f>
        <v>0</v>
      </c>
      <c r="AT9" s="10">
        <f>W9-'13-3'!W9</f>
        <v>0</v>
      </c>
      <c r="AU9" s="10">
        <f>AB9-'13-3'!AB9</f>
        <v>0</v>
      </c>
      <c r="AV9" s="10">
        <f>AG9-'13-3'!AG9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0.66600000000000004</v>
      </c>
      <c r="X10" s="11"/>
      <c r="Y10" s="11">
        <v>0.13</v>
      </c>
      <c r="Z10" s="11">
        <f>0.13+0.406</f>
        <v>0.53600000000000003</v>
      </c>
      <c r="AA10" s="11"/>
      <c r="AB10" s="43">
        <f>SUM(AC10:AF10)</f>
        <v>0</v>
      </c>
      <c r="AC10" s="11"/>
      <c r="AD10" s="11"/>
      <c r="AE10" s="11"/>
      <c r="AF10" s="11"/>
      <c r="AG10" s="43">
        <f t="shared" si="1"/>
        <v>0.87</v>
      </c>
      <c r="AH10" s="11"/>
      <c r="AI10" s="11"/>
      <c r="AJ10" s="11"/>
      <c r="AK10" s="11"/>
      <c r="AL10" s="11"/>
      <c r="AM10" s="11">
        <f>0.65+0.22</f>
        <v>0.87</v>
      </c>
      <c r="AN10" s="11"/>
      <c r="AO10" s="11"/>
      <c r="AP10" s="46">
        <f>180+60+124</f>
        <v>364</v>
      </c>
      <c r="AQ10" s="32">
        <f t="shared" ref="AQ10:AQ21" si="2">$W10/C10</f>
        <v>1.0317423432634662E-2</v>
      </c>
      <c r="AR10" s="31">
        <f t="shared" ref="AR10:AR22" si="3">IF(H10=0,"-",AB10/H10)</f>
        <v>0</v>
      </c>
      <c r="AS10" s="31">
        <f t="shared" ref="AS10:AS22" si="4">AG10/M10</f>
        <v>4.7637299457920383E-2</v>
      </c>
      <c r="AT10" s="10">
        <f>W10-'13-3'!W10</f>
        <v>0</v>
      </c>
      <c r="AU10" s="10">
        <f>AB10-'13-3'!AB10</f>
        <v>0</v>
      </c>
      <c r="AV10" s="10">
        <f>AG10-'13-3'!AG10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43">
        <f t="shared" ref="W11:W21" si="8">SUM(X11:AA11)</f>
        <v>0</v>
      </c>
      <c r="X11" s="11"/>
      <c r="Y11" s="11"/>
      <c r="Z11" s="11"/>
      <c r="AA11" s="11"/>
      <c r="AB11" s="43">
        <f t="shared" ref="AB11:AB21" si="9">SUM(AC11:AF11)</f>
        <v>0</v>
      </c>
      <c r="AC11" s="11"/>
      <c r="AD11" s="11"/>
      <c r="AE11" s="11"/>
      <c r="AF11" s="11"/>
      <c r="AG11" s="43">
        <f t="shared" si="1"/>
        <v>0</v>
      </c>
      <c r="AH11" s="11"/>
      <c r="AI11" s="11"/>
      <c r="AJ11" s="11"/>
      <c r="AK11" s="11"/>
      <c r="AL11" s="11"/>
      <c r="AM11" s="11"/>
      <c r="AN11" s="11"/>
      <c r="AO11" s="11"/>
      <c r="AP11" s="46">
        <v>35</v>
      </c>
      <c r="AQ11" s="32">
        <f t="shared" si="2"/>
        <v>0</v>
      </c>
      <c r="AR11" s="31">
        <f t="shared" si="3"/>
        <v>0</v>
      </c>
      <c r="AS11" s="31">
        <f t="shared" si="4"/>
        <v>0</v>
      </c>
      <c r="AT11" s="10">
        <f>W11-'13-3'!W11</f>
        <v>0</v>
      </c>
      <c r="AU11" s="10">
        <f>AB11-'13-3'!AB11</f>
        <v>0</v>
      </c>
      <c r="AV11" s="10">
        <f>AG11-'13-3'!AG11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43">
        <f t="shared" si="8"/>
        <v>4.4060000000000006</v>
      </c>
      <c r="X12" s="11">
        <v>0.2</v>
      </c>
      <c r="Y12" s="11">
        <v>1.252</v>
      </c>
      <c r="Z12" s="11">
        <v>2.7540000000000004</v>
      </c>
      <c r="AA12" s="11">
        <v>0.2</v>
      </c>
      <c r="AB12" s="43">
        <f t="shared" si="9"/>
        <v>0</v>
      </c>
      <c r="AC12" s="11"/>
      <c r="AD12" s="11"/>
      <c r="AE12" s="11"/>
      <c r="AF12" s="11"/>
      <c r="AG12" s="43">
        <f t="shared" si="1"/>
        <v>0.57000000000000006</v>
      </c>
      <c r="AH12" s="11">
        <v>0</v>
      </c>
      <c r="AI12" s="11">
        <v>0.1</v>
      </c>
      <c r="AJ12" s="11">
        <v>0</v>
      </c>
      <c r="AK12" s="11">
        <v>0</v>
      </c>
      <c r="AL12" s="11">
        <v>0</v>
      </c>
      <c r="AM12" s="11">
        <v>0</v>
      </c>
      <c r="AN12" s="11">
        <v>0.27</v>
      </c>
      <c r="AO12" s="11">
        <v>0.2</v>
      </c>
      <c r="AP12" s="46">
        <v>725</v>
      </c>
      <c r="AQ12" s="32">
        <f t="shared" si="2"/>
        <v>4.7777938082940064E-2</v>
      </c>
      <c r="AR12" s="31">
        <f t="shared" si="3"/>
        <v>0</v>
      </c>
      <c r="AS12" s="31">
        <f t="shared" si="4"/>
        <v>3.3608490566037735E-2</v>
      </c>
      <c r="AT12" s="10">
        <f>W12-'13-3'!W12</f>
        <v>1.9760000000000009</v>
      </c>
      <c r="AU12" s="10">
        <f>AB12-'13-3'!AB12</f>
        <v>0</v>
      </c>
      <c r="AV12" s="10">
        <f>AG12-'13-3'!AG12</f>
        <v>0.37000000000000005</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43">
        <f t="shared" si="8"/>
        <v>0</v>
      </c>
      <c r="X13" s="11"/>
      <c r="Y13" s="11"/>
      <c r="Z13" s="11"/>
      <c r="AA13" s="11"/>
      <c r="AB13" s="43">
        <f t="shared" si="9"/>
        <v>0</v>
      </c>
      <c r="AC13" s="12"/>
      <c r="AD13" s="12"/>
      <c r="AE13" s="12"/>
      <c r="AF13" s="12"/>
      <c r="AG13" s="43">
        <f t="shared" si="1"/>
        <v>0</v>
      </c>
      <c r="AH13" s="11"/>
      <c r="AI13" s="11"/>
      <c r="AJ13" s="11"/>
      <c r="AK13" s="11"/>
      <c r="AL13" s="11"/>
      <c r="AM13" s="11"/>
      <c r="AN13" s="11"/>
      <c r="AO13" s="11"/>
      <c r="AP13" s="46">
        <v>0</v>
      </c>
      <c r="AQ13" s="32">
        <f t="shared" si="2"/>
        <v>0</v>
      </c>
      <c r="AR13" s="31">
        <f t="shared" si="3"/>
        <v>0</v>
      </c>
      <c r="AS13" s="31">
        <f t="shared" si="4"/>
        <v>0</v>
      </c>
      <c r="AT13" s="10">
        <f>W13-'13-3'!W13</f>
        <v>0</v>
      </c>
      <c r="AU13" s="10">
        <f>AB13-'13-3'!AB13</f>
        <v>0</v>
      </c>
      <c r="AV13" s="10">
        <f>AG13-'13-3'!AG13</f>
        <v>0</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8"/>
        <v>1.04</v>
      </c>
      <c r="X14" s="17"/>
      <c r="Y14" s="17"/>
      <c r="Z14" s="17">
        <v>0.33</v>
      </c>
      <c r="AA14" s="17">
        <v>0.71</v>
      </c>
      <c r="AB14" s="43">
        <f t="shared" si="9"/>
        <v>0</v>
      </c>
      <c r="AC14" s="12"/>
      <c r="AD14" s="12"/>
      <c r="AE14" s="12"/>
      <c r="AF14" s="12"/>
      <c r="AG14" s="43">
        <f t="shared" si="1"/>
        <v>0</v>
      </c>
      <c r="AH14" s="11"/>
      <c r="AI14" s="11"/>
      <c r="AJ14" s="11"/>
      <c r="AK14" s="11"/>
      <c r="AL14" s="11"/>
      <c r="AM14" s="11"/>
      <c r="AN14" s="11"/>
      <c r="AO14" s="11"/>
      <c r="AP14" s="46">
        <v>0</v>
      </c>
      <c r="AQ14" s="32">
        <f t="shared" si="2"/>
        <v>8.3333333333333329E-2</v>
      </c>
      <c r="AR14" s="31" t="str">
        <f t="shared" si="3"/>
        <v>-</v>
      </c>
      <c r="AS14" s="31">
        <f t="shared" si="4"/>
        <v>0</v>
      </c>
      <c r="AT14" s="10">
        <f>W14-'13-3'!W14</f>
        <v>0.71</v>
      </c>
      <c r="AU14" s="10">
        <f>AB14-'13-3'!AB14</f>
        <v>0</v>
      </c>
      <c r="AV14" s="10">
        <f>AG14-'13-3'!AG14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43">
        <f t="shared" si="8"/>
        <v>0</v>
      </c>
      <c r="X15" s="17"/>
      <c r="Y15" s="17"/>
      <c r="Z15" s="17"/>
      <c r="AA15" s="17"/>
      <c r="AB15" s="43">
        <f t="shared" si="9"/>
        <v>0</v>
      </c>
      <c r="AC15" s="12"/>
      <c r="AD15" s="12"/>
      <c r="AE15" s="12"/>
      <c r="AF15" s="12"/>
      <c r="AG15" s="43">
        <f t="shared" si="1"/>
        <v>0</v>
      </c>
      <c r="AH15" s="11"/>
      <c r="AI15" s="11"/>
      <c r="AJ15" s="11"/>
      <c r="AK15" s="11"/>
      <c r="AL15" s="11"/>
      <c r="AM15" s="11"/>
      <c r="AN15" s="11"/>
      <c r="AO15" s="11"/>
      <c r="AP15" s="46">
        <v>0</v>
      </c>
      <c r="AQ15" s="32">
        <f t="shared" si="2"/>
        <v>0</v>
      </c>
      <c r="AR15" s="31">
        <f t="shared" si="3"/>
        <v>0</v>
      </c>
      <c r="AS15" s="31">
        <f t="shared" si="4"/>
        <v>0</v>
      </c>
      <c r="AT15" s="10">
        <f>W15-'13-3'!W15</f>
        <v>0</v>
      </c>
      <c r="AU15" s="10">
        <f>AB15-'13-3'!AB15</f>
        <v>0</v>
      </c>
      <c r="AV15" s="10">
        <f>AG15-'13-3'!AG15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8"/>
        <v>0.6</v>
      </c>
      <c r="X16" s="17"/>
      <c r="Y16" s="17"/>
      <c r="Z16" s="17">
        <v>0.6</v>
      </c>
      <c r="AA16" s="17"/>
      <c r="AB16" s="43">
        <f t="shared" si="9"/>
        <v>0</v>
      </c>
      <c r="AC16" s="12"/>
      <c r="AD16" s="12"/>
      <c r="AE16" s="12"/>
      <c r="AF16" s="12"/>
      <c r="AG16" s="43">
        <f t="shared" si="1"/>
        <v>0</v>
      </c>
      <c r="AH16" s="11"/>
      <c r="AI16" s="11"/>
      <c r="AJ16" s="11"/>
      <c r="AK16" s="11"/>
      <c r="AL16" s="11"/>
      <c r="AM16" s="11"/>
      <c r="AN16" s="11"/>
      <c r="AO16" s="11"/>
      <c r="AP16" s="46">
        <v>100</v>
      </c>
      <c r="AQ16" s="32">
        <f t="shared" si="2"/>
        <v>9.0623489608506521E-3</v>
      </c>
      <c r="AR16" s="31" t="str">
        <f t="shared" si="3"/>
        <v>-</v>
      </c>
      <c r="AS16" s="31">
        <f t="shared" si="4"/>
        <v>0</v>
      </c>
      <c r="AT16" s="10">
        <f>W16-'13-3'!W16</f>
        <v>0</v>
      </c>
      <c r="AU16" s="10">
        <f>AB16-'13-3'!AB16</f>
        <v>0</v>
      </c>
      <c r="AV16" s="10">
        <f>AG16-'13-3'!AG16</f>
        <v>0</v>
      </c>
      <c r="AW16" s="5" t="s">
        <v>46</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43">
        <f t="shared" si="8"/>
        <v>0</v>
      </c>
      <c r="X17" s="17"/>
      <c r="Y17" s="17"/>
      <c r="Z17" s="17"/>
      <c r="AA17" s="17"/>
      <c r="AB17" s="43">
        <f t="shared" si="9"/>
        <v>0</v>
      </c>
      <c r="AC17" s="12"/>
      <c r="AD17" s="12"/>
      <c r="AE17" s="12"/>
      <c r="AF17" s="12"/>
      <c r="AG17" s="43">
        <f t="shared" si="1"/>
        <v>0</v>
      </c>
      <c r="AH17" s="11"/>
      <c r="AI17" s="11"/>
      <c r="AJ17" s="11"/>
      <c r="AK17" s="11"/>
      <c r="AL17" s="11"/>
      <c r="AM17" s="11"/>
      <c r="AN17" s="11"/>
      <c r="AO17" s="11"/>
      <c r="AP17" s="46">
        <v>0</v>
      </c>
      <c r="AQ17" s="32">
        <f t="shared" si="2"/>
        <v>0</v>
      </c>
      <c r="AR17" s="31">
        <f t="shared" si="3"/>
        <v>0</v>
      </c>
      <c r="AS17" s="31">
        <f t="shared" si="4"/>
        <v>0</v>
      </c>
      <c r="AT17" s="10">
        <f>W17-'13-3'!W17</f>
        <v>0</v>
      </c>
      <c r="AU17" s="10">
        <f>AB17-'13-3'!AB17</f>
        <v>0</v>
      </c>
      <c r="AV17" s="10">
        <f>AG17-'13-3'!AG17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8"/>
        <v>0</v>
      </c>
      <c r="X18" s="11"/>
      <c r="Y18" s="11"/>
      <c r="Z18" s="11"/>
      <c r="AA18" s="11"/>
      <c r="AB18" s="44">
        <f t="shared" si="9"/>
        <v>0</v>
      </c>
      <c r="AC18" s="12"/>
      <c r="AD18" s="12"/>
      <c r="AE18" s="12"/>
      <c r="AF18" s="12"/>
      <c r="AG18" s="43">
        <f t="shared" si="1"/>
        <v>0</v>
      </c>
      <c r="AH18" s="11"/>
      <c r="AI18" s="11"/>
      <c r="AJ18" s="11"/>
      <c r="AK18" s="11"/>
      <c r="AL18" s="11"/>
      <c r="AM18" s="11"/>
      <c r="AN18" s="11"/>
      <c r="AO18" s="11"/>
      <c r="AP18" s="46">
        <v>0</v>
      </c>
      <c r="AQ18" s="32">
        <f t="shared" si="2"/>
        <v>0</v>
      </c>
      <c r="AR18" s="31">
        <f t="shared" si="3"/>
        <v>0</v>
      </c>
      <c r="AS18" s="31">
        <f t="shared" si="4"/>
        <v>0</v>
      </c>
      <c r="AT18" s="10">
        <f>W18-'13-3'!W18</f>
        <v>0</v>
      </c>
      <c r="AU18" s="10">
        <f>AB18-'13-3'!AB18</f>
        <v>0</v>
      </c>
      <c r="AV18" s="10">
        <f>AG18-'13-3'!AG18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43">
        <f t="shared" si="8"/>
        <v>0</v>
      </c>
      <c r="X19" s="11"/>
      <c r="Y19" s="11"/>
      <c r="Z19" s="11"/>
      <c r="AA19" s="11"/>
      <c r="AB19" s="43">
        <f t="shared" si="9"/>
        <v>0</v>
      </c>
      <c r="AC19" s="11"/>
      <c r="AD19" s="11"/>
      <c r="AE19" s="11"/>
      <c r="AF19" s="11"/>
      <c r="AG19" s="43">
        <f>SUM(AH19:AO19)</f>
        <v>0</v>
      </c>
      <c r="AH19" s="11"/>
      <c r="AI19" s="11"/>
      <c r="AJ19" s="11"/>
      <c r="AK19" s="11"/>
      <c r="AL19" s="11"/>
      <c r="AM19" s="11"/>
      <c r="AN19" s="11"/>
      <c r="AO19" s="11"/>
      <c r="AP19" s="46">
        <v>0</v>
      </c>
      <c r="AQ19" s="32">
        <f t="shared" si="2"/>
        <v>0</v>
      </c>
      <c r="AR19" s="31">
        <f t="shared" si="3"/>
        <v>0</v>
      </c>
      <c r="AS19" s="31">
        <f t="shared" si="4"/>
        <v>0</v>
      </c>
      <c r="AT19" s="10">
        <f>W19-'13-3'!W19</f>
        <v>0</v>
      </c>
      <c r="AU19" s="10">
        <f>AB19-'13-3'!AB19</f>
        <v>0</v>
      </c>
      <c r="AV19" s="10">
        <f>AG19-'13-3'!AG19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43">
        <f t="shared" si="8"/>
        <v>0</v>
      </c>
      <c r="X20" s="11"/>
      <c r="Y20" s="11"/>
      <c r="Z20" s="11"/>
      <c r="AA20" s="11"/>
      <c r="AB20" s="43">
        <f t="shared" si="9"/>
        <v>0</v>
      </c>
      <c r="AC20" s="12"/>
      <c r="AD20" s="12"/>
      <c r="AE20" s="12"/>
      <c r="AF20" s="12"/>
      <c r="AG20" s="43">
        <f>SUM(AH20:AO20)</f>
        <v>0</v>
      </c>
      <c r="AH20" s="11"/>
      <c r="AI20" s="11"/>
      <c r="AJ20" s="11"/>
      <c r="AK20" s="11"/>
      <c r="AL20" s="11"/>
      <c r="AM20" s="11"/>
      <c r="AN20" s="11"/>
      <c r="AO20" s="11"/>
      <c r="AP20" s="46">
        <v>0</v>
      </c>
      <c r="AQ20" s="32">
        <f t="shared" si="2"/>
        <v>0</v>
      </c>
      <c r="AR20" s="31">
        <f t="shared" si="3"/>
        <v>0</v>
      </c>
      <c r="AS20" s="31">
        <f t="shared" si="4"/>
        <v>0</v>
      </c>
      <c r="AT20" s="10">
        <f>W20-'13-3'!W20</f>
        <v>0</v>
      </c>
      <c r="AU20" s="10">
        <f>AB20-'13-3'!AB20</f>
        <v>0</v>
      </c>
      <c r="AV20" s="10">
        <f>AG20-'13-3'!AG20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45">
        <f t="shared" si="8"/>
        <v>0</v>
      </c>
      <c r="X21" s="11"/>
      <c r="Y21" s="11"/>
      <c r="Z21" s="11"/>
      <c r="AA21" s="11"/>
      <c r="AB21" s="43">
        <f t="shared" si="9"/>
        <v>0</v>
      </c>
      <c r="AC21" s="12"/>
      <c r="AD21" s="12"/>
      <c r="AE21" s="12"/>
      <c r="AF21" s="12"/>
      <c r="AG21" s="43">
        <f>SUM(AH21:AO21)</f>
        <v>0</v>
      </c>
      <c r="AH21" s="11"/>
      <c r="AI21" s="11"/>
      <c r="AJ21" s="11"/>
      <c r="AK21" s="11"/>
      <c r="AL21" s="11"/>
      <c r="AM21" s="11"/>
      <c r="AN21" s="11"/>
      <c r="AO21" s="11"/>
      <c r="AP21" s="46">
        <v>0</v>
      </c>
      <c r="AQ21" s="32">
        <f t="shared" si="2"/>
        <v>0</v>
      </c>
      <c r="AR21" s="31" t="str">
        <f t="shared" si="3"/>
        <v>-</v>
      </c>
      <c r="AS21" s="31">
        <f t="shared" si="4"/>
        <v>0</v>
      </c>
      <c r="AT21" s="10">
        <f>W21-'13-3'!W21</f>
        <v>0</v>
      </c>
      <c r="AU21" s="10">
        <f>AB21-'13-3'!AB21</f>
        <v>0</v>
      </c>
      <c r="AV21" s="10">
        <f>AG21-'13-3'!AG21</f>
        <v>0</v>
      </c>
      <c r="AY21" s="19"/>
    </row>
    <row r="22" spans="1:51" s="41" customFormat="1" ht="20.25" customHeight="1">
      <c r="A22" s="50"/>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42">
        <f>SUM(W9:W21)</f>
        <v>6.7120000000000006</v>
      </c>
      <c r="X22" s="34">
        <f>SUM(X9:X21)</f>
        <v>0.2</v>
      </c>
      <c r="Y22" s="34">
        <f>SUM(Y9:Y21)</f>
        <v>1.3820000000000001</v>
      </c>
      <c r="Z22" s="34">
        <f>SUM(Z9:Z21)</f>
        <v>4.2200000000000006</v>
      </c>
      <c r="AA22" s="34">
        <f t="shared" si="10"/>
        <v>0.90999999999999992</v>
      </c>
      <c r="AB22" s="42">
        <f t="shared" si="10"/>
        <v>0</v>
      </c>
      <c r="AC22" s="34">
        <f t="shared" si="10"/>
        <v>0</v>
      </c>
      <c r="AD22" s="34">
        <f t="shared" si="10"/>
        <v>0</v>
      </c>
      <c r="AE22" s="34">
        <f t="shared" si="10"/>
        <v>0</v>
      </c>
      <c r="AF22" s="34">
        <f t="shared" si="10"/>
        <v>0</v>
      </c>
      <c r="AG22" s="42">
        <f>SUM(AG9:AG21)</f>
        <v>1.44</v>
      </c>
      <c r="AH22" s="34">
        <f t="shared" si="10"/>
        <v>0</v>
      </c>
      <c r="AI22" s="34">
        <f t="shared" si="10"/>
        <v>0.1</v>
      </c>
      <c r="AJ22" s="34">
        <f t="shared" si="10"/>
        <v>0</v>
      </c>
      <c r="AK22" s="34">
        <f t="shared" si="10"/>
        <v>0</v>
      </c>
      <c r="AL22" s="34">
        <f t="shared" si="10"/>
        <v>0</v>
      </c>
      <c r="AM22" s="34">
        <f t="shared" si="10"/>
        <v>0.87</v>
      </c>
      <c r="AN22" s="34">
        <f t="shared" si="10"/>
        <v>0.27</v>
      </c>
      <c r="AO22" s="34">
        <f t="shared" si="10"/>
        <v>0.2</v>
      </c>
      <c r="AP22" s="47">
        <f t="shared" si="10"/>
        <v>1224</v>
      </c>
      <c r="AQ22" s="39">
        <f>$W22/C22</f>
        <v>1.5526280227459699E-2</v>
      </c>
      <c r="AR22" s="40">
        <f t="shared" si="3"/>
        <v>0</v>
      </c>
      <c r="AS22" s="40">
        <f t="shared" si="4"/>
        <v>8.2868635947723705E-3</v>
      </c>
      <c r="AT22" s="52">
        <f>W22-'13-3'!W22</f>
        <v>2.6860000000000008</v>
      </c>
      <c r="AU22" s="34">
        <f>SUM(AU9:AU21)</f>
        <v>0</v>
      </c>
      <c r="AV22" s="34">
        <f>SUM(AV9:AV21)</f>
        <v>0.37000000000000005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pane="topRight" activeCell="C1" sqref="C1"/>
      <selection pane="bottomLeft" activeCell="A8" sqref="A8"/>
      <selection pane="bottomRight" activeCell="AK26" sqref="AK26"/>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48</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54"/>
      <c r="AU4" s="54"/>
      <c r="AV4" s="54"/>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row>
    <row r="7" spans="1:51" ht="111.75" customHeight="1">
      <c r="A7" s="414"/>
      <c r="B7" s="404"/>
      <c r="C7" s="404"/>
      <c r="D7" s="53" t="s">
        <v>19</v>
      </c>
      <c r="E7" s="7" t="s">
        <v>20</v>
      </c>
      <c r="F7" s="53" t="s">
        <v>21</v>
      </c>
      <c r="G7" s="53" t="s">
        <v>22</v>
      </c>
      <c r="H7" s="404"/>
      <c r="I7" s="53" t="s">
        <v>19</v>
      </c>
      <c r="J7" s="53" t="s">
        <v>20</v>
      </c>
      <c r="K7" s="53" t="s">
        <v>21</v>
      </c>
      <c r="L7" s="53" t="s">
        <v>22</v>
      </c>
      <c r="M7" s="404"/>
      <c r="N7" s="53" t="s">
        <v>23</v>
      </c>
      <c r="O7" s="53" t="s">
        <v>24</v>
      </c>
      <c r="P7" s="53" t="s">
        <v>25</v>
      </c>
      <c r="Q7" s="53" t="s">
        <v>26</v>
      </c>
      <c r="R7" s="53" t="s">
        <v>23</v>
      </c>
      <c r="S7" s="53" t="s">
        <v>24</v>
      </c>
      <c r="T7" s="53" t="s">
        <v>25</v>
      </c>
      <c r="U7" s="53" t="s">
        <v>26</v>
      </c>
      <c r="V7" s="404"/>
      <c r="W7" s="404"/>
      <c r="X7" s="53" t="s">
        <v>19</v>
      </c>
      <c r="Y7" s="53" t="s">
        <v>20</v>
      </c>
      <c r="Z7" s="53" t="s">
        <v>21</v>
      </c>
      <c r="AA7" s="53" t="s">
        <v>22</v>
      </c>
      <c r="AB7" s="404"/>
      <c r="AC7" s="53" t="s">
        <v>19</v>
      </c>
      <c r="AD7" s="53" t="s">
        <v>20</v>
      </c>
      <c r="AE7" s="53" t="s">
        <v>21</v>
      </c>
      <c r="AF7" s="53" t="s">
        <v>22</v>
      </c>
      <c r="AG7" s="404"/>
      <c r="AH7" s="53" t="s">
        <v>23</v>
      </c>
      <c r="AI7" s="53" t="s">
        <v>24</v>
      </c>
      <c r="AJ7" s="53" t="s">
        <v>25</v>
      </c>
      <c r="AK7" s="53" t="s">
        <v>26</v>
      </c>
      <c r="AL7" s="53" t="s">
        <v>23</v>
      </c>
      <c r="AM7" s="53" t="s">
        <v>24</v>
      </c>
      <c r="AN7" s="53" t="s">
        <v>25</v>
      </c>
      <c r="AO7" s="53"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0.43</v>
      </c>
      <c r="X9" s="62">
        <v>0</v>
      </c>
      <c r="Y9" s="62">
        <v>7.0000000000000007E-2</v>
      </c>
      <c r="Z9" s="62">
        <v>0.36</v>
      </c>
      <c r="AA9" s="62">
        <v>0</v>
      </c>
      <c r="AB9" s="61">
        <f>SUM(AC9:AF9)</f>
        <v>0</v>
      </c>
      <c r="AC9" s="64"/>
      <c r="AD9" s="64"/>
      <c r="AE9" s="64"/>
      <c r="AF9" s="64"/>
      <c r="AG9" s="61">
        <f t="shared" ref="AG9:AG18" si="1">SUM(AH9:AO9)</f>
        <v>4.55</v>
      </c>
      <c r="AH9" s="62">
        <v>0</v>
      </c>
      <c r="AI9" s="62">
        <v>0</v>
      </c>
      <c r="AJ9" s="62">
        <v>0</v>
      </c>
      <c r="AK9" s="62">
        <v>0</v>
      </c>
      <c r="AL9" s="62">
        <v>0</v>
      </c>
      <c r="AM9" s="62">
        <v>0.4</v>
      </c>
      <c r="AN9" s="62">
        <v>0</v>
      </c>
      <c r="AO9" s="62">
        <v>4.1499999999999995</v>
      </c>
      <c r="AP9" s="63">
        <v>476</v>
      </c>
      <c r="AQ9" s="32">
        <f>$W9/C9</f>
        <v>1.0212806384191524E-2</v>
      </c>
      <c r="AR9" s="31">
        <f>IF(H9=0,"-",AB9/H9)</f>
        <v>0</v>
      </c>
      <c r="AS9" s="31">
        <f>AG9/M9</f>
        <v>0.14618943580516644</v>
      </c>
      <c r="AT9" s="10">
        <f>W9-'19-03'!W9</f>
        <v>0.43</v>
      </c>
      <c r="AU9" s="10">
        <f>AB9-'19-03'!AB9</f>
        <v>0</v>
      </c>
      <c r="AV9" s="10">
        <f>AG9-'19-03'!AG9</f>
        <v>4.55</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61">
        <f>SUM(X10:AA10)</f>
        <v>2.4899999999999998</v>
      </c>
      <c r="X10" s="62">
        <v>0</v>
      </c>
      <c r="Y10" s="62">
        <v>0.49</v>
      </c>
      <c r="Z10" s="62">
        <v>1.6</v>
      </c>
      <c r="AA10" s="62">
        <v>0.4</v>
      </c>
      <c r="AB10" s="61">
        <f>SUM(AC10:AF10)</f>
        <v>0</v>
      </c>
      <c r="AC10" s="62"/>
      <c r="AD10" s="62"/>
      <c r="AE10" s="62"/>
      <c r="AF10" s="62"/>
      <c r="AG10" s="61">
        <f t="shared" si="1"/>
        <v>0.92</v>
      </c>
      <c r="AH10" s="62">
        <v>0</v>
      </c>
      <c r="AI10" s="62">
        <v>0</v>
      </c>
      <c r="AJ10" s="62">
        <v>0</v>
      </c>
      <c r="AK10" s="62">
        <v>0</v>
      </c>
      <c r="AL10" s="62">
        <v>0.22</v>
      </c>
      <c r="AM10" s="62">
        <v>0.70000000000000007</v>
      </c>
      <c r="AN10" s="62">
        <v>0</v>
      </c>
      <c r="AO10" s="62">
        <v>0</v>
      </c>
      <c r="AP10" s="63">
        <v>372</v>
      </c>
      <c r="AQ10" s="32">
        <f t="shared" ref="AQ10:AQ21" si="2">$W10/C10</f>
        <v>3.8574150671562016E-2</v>
      </c>
      <c r="AR10" s="31">
        <f t="shared" ref="AR10:AR22" si="3">IF(H10=0,"-",AB10/H10)</f>
        <v>0</v>
      </c>
      <c r="AS10" s="31">
        <f t="shared" ref="AS10:AS22" si="4">AG10/M10</f>
        <v>5.037507528883535E-2</v>
      </c>
      <c r="AT10" s="10">
        <f>W10-'19-03'!W10</f>
        <v>1.8239999999999998</v>
      </c>
      <c r="AU10" s="10">
        <f>AB10-'19-03'!AB10</f>
        <v>0</v>
      </c>
      <c r="AV10" s="10">
        <f>AG10-'19-03'!AG10</f>
        <v>5.0000000000000044E-2</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59">
        <f t="shared" ref="AB11:AB21" si="9">SUM(AC11:AF11)</f>
        <v>0</v>
      </c>
      <c r="AC11" s="11"/>
      <c r="AD11" s="11"/>
      <c r="AE11" s="11"/>
      <c r="AF11" s="11"/>
      <c r="AG11" s="59">
        <f t="shared" si="1"/>
        <v>0</v>
      </c>
      <c r="AH11" s="11"/>
      <c r="AI11" s="11"/>
      <c r="AJ11" s="11"/>
      <c r="AK11" s="11"/>
      <c r="AL11" s="11"/>
      <c r="AM11" s="11"/>
      <c r="AN11" s="11"/>
      <c r="AO11" s="11"/>
      <c r="AP11" s="46">
        <v>35</v>
      </c>
      <c r="AQ11" s="32">
        <f t="shared" si="2"/>
        <v>0</v>
      </c>
      <c r="AR11" s="31">
        <f t="shared" si="3"/>
        <v>0</v>
      </c>
      <c r="AS11" s="31">
        <f t="shared" si="4"/>
        <v>0</v>
      </c>
      <c r="AT11" s="10">
        <f>W11-'19-03'!W11</f>
        <v>0</v>
      </c>
      <c r="AU11" s="10">
        <f>AB11-'19-03'!AB11</f>
        <v>0</v>
      </c>
      <c r="AV11" s="10">
        <f>AG11-'19-03'!AG11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61">
        <f t="shared" si="8"/>
        <v>5.6260000000000003</v>
      </c>
      <c r="X12" s="62">
        <v>0.2</v>
      </c>
      <c r="Y12" s="62">
        <v>1.252</v>
      </c>
      <c r="Z12" s="62">
        <v>3.6240000000000006</v>
      </c>
      <c r="AA12" s="62">
        <v>0.55000000000000004</v>
      </c>
      <c r="AB12" s="61">
        <f t="shared" si="9"/>
        <v>0</v>
      </c>
      <c r="AC12" s="62"/>
      <c r="AD12" s="62"/>
      <c r="AE12" s="62"/>
      <c r="AF12" s="62"/>
      <c r="AG12" s="61">
        <f t="shared" si="1"/>
        <v>0.57000000000000006</v>
      </c>
      <c r="AH12" s="62">
        <v>0</v>
      </c>
      <c r="AI12" s="62">
        <v>0.1</v>
      </c>
      <c r="AJ12" s="62">
        <v>0</v>
      </c>
      <c r="AK12" s="62">
        <v>0</v>
      </c>
      <c r="AL12" s="62">
        <v>0</v>
      </c>
      <c r="AM12" s="62">
        <v>0</v>
      </c>
      <c r="AN12" s="62">
        <v>0.27</v>
      </c>
      <c r="AO12" s="62">
        <v>0.2</v>
      </c>
      <c r="AP12" s="63">
        <v>992</v>
      </c>
      <c r="AQ12" s="32">
        <f t="shared" si="2"/>
        <v>6.1007417080031948E-2</v>
      </c>
      <c r="AR12" s="31">
        <f t="shared" si="3"/>
        <v>0</v>
      </c>
      <c r="AS12" s="31">
        <f t="shared" si="4"/>
        <v>3.3608490566037735E-2</v>
      </c>
      <c r="AT12" s="10">
        <f>W12-'19-03'!W12</f>
        <v>1.2199999999999998</v>
      </c>
      <c r="AU12" s="10">
        <f>AB12-'19-03'!AB12</f>
        <v>0</v>
      </c>
      <c r="AV12" s="10">
        <f>AG12-'19-03'!AG12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59">
        <f t="shared" si="8"/>
        <v>0</v>
      </c>
      <c r="X13" s="11"/>
      <c r="Y13" s="11"/>
      <c r="Z13" s="11"/>
      <c r="AA13" s="11"/>
      <c r="AB13" s="59">
        <f t="shared" si="9"/>
        <v>0</v>
      </c>
      <c r="AC13" s="12"/>
      <c r="AD13" s="12"/>
      <c r="AE13" s="12"/>
      <c r="AF13" s="12"/>
      <c r="AG13" s="59">
        <f t="shared" si="1"/>
        <v>0</v>
      </c>
      <c r="AH13" s="11"/>
      <c r="AI13" s="11"/>
      <c r="AJ13" s="11"/>
      <c r="AK13" s="11"/>
      <c r="AL13" s="11"/>
      <c r="AM13" s="11"/>
      <c r="AN13" s="11"/>
      <c r="AO13" s="11"/>
      <c r="AP13" s="46"/>
      <c r="AQ13" s="32">
        <f t="shared" si="2"/>
        <v>0</v>
      </c>
      <c r="AR13" s="31">
        <f t="shared" si="3"/>
        <v>0</v>
      </c>
      <c r="AS13" s="31">
        <f t="shared" si="4"/>
        <v>0</v>
      </c>
      <c r="AT13" s="10">
        <f>W13-'19-03'!W13</f>
        <v>0</v>
      </c>
      <c r="AU13" s="10">
        <f>AB13-'19-03'!AB13</f>
        <v>0</v>
      </c>
      <c r="AV13" s="10">
        <f>AG13-'19-03'!AG13</f>
        <v>0</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61">
        <f t="shared" si="8"/>
        <v>1.97</v>
      </c>
      <c r="X14" s="65"/>
      <c r="Y14" s="65"/>
      <c r="Z14" s="65">
        <v>0.32</v>
      </c>
      <c r="AA14" s="65">
        <v>1.65</v>
      </c>
      <c r="AB14" s="61">
        <f t="shared" si="9"/>
        <v>0</v>
      </c>
      <c r="AC14" s="64"/>
      <c r="AD14" s="64"/>
      <c r="AE14" s="64"/>
      <c r="AF14" s="64"/>
      <c r="AG14" s="61">
        <f t="shared" si="1"/>
        <v>0</v>
      </c>
      <c r="AH14" s="62"/>
      <c r="AI14" s="62"/>
      <c r="AJ14" s="62"/>
      <c r="AK14" s="62"/>
      <c r="AL14" s="62"/>
      <c r="AM14" s="62"/>
      <c r="AN14" s="62"/>
      <c r="AO14" s="62"/>
      <c r="AP14" s="63">
        <v>33.6</v>
      </c>
      <c r="AQ14" s="32">
        <f t="shared" si="2"/>
        <v>0.1578525641025641</v>
      </c>
      <c r="AR14" s="31" t="str">
        <f t="shared" si="3"/>
        <v>-</v>
      </c>
      <c r="AS14" s="31">
        <f t="shared" si="4"/>
        <v>0</v>
      </c>
      <c r="AT14" s="10">
        <f>W14-'19-03'!W14</f>
        <v>0.92999999999999994</v>
      </c>
      <c r="AU14" s="10">
        <f>AB14-'19-03'!AB14</f>
        <v>0</v>
      </c>
      <c r="AV14" s="10">
        <f>AG14-'19-03'!AG14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v>
      </c>
      <c r="X15" s="17"/>
      <c r="Y15" s="17"/>
      <c r="Z15" s="17"/>
      <c r="AA15" s="17"/>
      <c r="AB15" s="59">
        <f t="shared" si="9"/>
        <v>0</v>
      </c>
      <c r="AC15" s="12"/>
      <c r="AD15" s="12"/>
      <c r="AE15" s="12"/>
      <c r="AF15" s="12"/>
      <c r="AG15" s="59">
        <f t="shared" si="1"/>
        <v>0</v>
      </c>
      <c r="AH15" s="11"/>
      <c r="AI15" s="11"/>
      <c r="AJ15" s="11"/>
      <c r="AK15" s="11"/>
      <c r="AL15" s="11"/>
      <c r="AM15" s="11"/>
      <c r="AN15" s="11"/>
      <c r="AO15" s="11"/>
      <c r="AP15" s="46"/>
      <c r="AQ15" s="32">
        <f t="shared" si="2"/>
        <v>0</v>
      </c>
      <c r="AR15" s="31">
        <f t="shared" si="3"/>
        <v>0</v>
      </c>
      <c r="AS15" s="31">
        <f t="shared" si="4"/>
        <v>0</v>
      </c>
      <c r="AT15" s="10">
        <f>W15-'19-03'!W15</f>
        <v>0</v>
      </c>
      <c r="AU15" s="10">
        <f>AB15-'19-03'!AB15</f>
        <v>0</v>
      </c>
      <c r="AV15" s="10">
        <f>AG15-'19-03'!AG15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0.6</v>
      </c>
      <c r="X16" s="17"/>
      <c r="Y16" s="17"/>
      <c r="Z16" s="17">
        <v>0.6</v>
      </c>
      <c r="AA16" s="17"/>
      <c r="AB16" s="59">
        <f t="shared" si="9"/>
        <v>0</v>
      </c>
      <c r="AC16" s="12"/>
      <c r="AD16" s="12"/>
      <c r="AE16" s="12"/>
      <c r="AF16" s="12"/>
      <c r="AG16" s="59">
        <f t="shared" si="1"/>
        <v>0</v>
      </c>
      <c r="AH16" s="11"/>
      <c r="AI16" s="11"/>
      <c r="AJ16" s="11"/>
      <c r="AK16" s="11"/>
      <c r="AL16" s="11"/>
      <c r="AM16" s="11"/>
      <c r="AN16" s="11"/>
      <c r="AO16" s="11"/>
      <c r="AP16" s="46">
        <v>100</v>
      </c>
      <c r="AQ16" s="32">
        <f t="shared" si="2"/>
        <v>9.0623489608506521E-3</v>
      </c>
      <c r="AR16" s="31" t="str">
        <f t="shared" si="3"/>
        <v>-</v>
      </c>
      <c r="AS16" s="31">
        <f t="shared" si="4"/>
        <v>0</v>
      </c>
      <c r="AT16" s="10">
        <f>W16-'19-03'!W16</f>
        <v>0</v>
      </c>
      <c r="AU16" s="10">
        <f>AB16-'19-03'!AB16</f>
        <v>0</v>
      </c>
      <c r="AV16" s="10">
        <f>AG16-'19-03'!AG16</f>
        <v>0</v>
      </c>
      <c r="AW16" s="5" t="s">
        <v>46</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0</v>
      </c>
      <c r="AC17" s="12"/>
      <c r="AD17" s="12"/>
      <c r="AE17" s="12"/>
      <c r="AF17" s="12"/>
      <c r="AG17" s="59">
        <f t="shared" si="1"/>
        <v>0</v>
      </c>
      <c r="AH17" s="11"/>
      <c r="AI17" s="11"/>
      <c r="AJ17" s="11"/>
      <c r="AK17" s="11"/>
      <c r="AL17" s="11"/>
      <c r="AM17" s="11"/>
      <c r="AN17" s="11"/>
      <c r="AO17" s="11"/>
      <c r="AP17" s="46"/>
      <c r="AQ17" s="32">
        <f t="shared" si="2"/>
        <v>0</v>
      </c>
      <c r="AR17" s="31">
        <f t="shared" si="3"/>
        <v>0</v>
      </c>
      <c r="AS17" s="31">
        <f t="shared" si="4"/>
        <v>0</v>
      </c>
      <c r="AT17" s="10">
        <f>W17-'19-03'!W17</f>
        <v>0</v>
      </c>
      <c r="AU17" s="10">
        <f>AB17-'19-03'!AB17</f>
        <v>0</v>
      </c>
      <c r="AV17" s="10">
        <f>AG17-'19-03'!AG17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61">
        <f t="shared" si="8"/>
        <v>0.25</v>
      </c>
      <c r="X18" s="62"/>
      <c r="Y18" s="62"/>
      <c r="Z18" s="62">
        <v>0.25</v>
      </c>
      <c r="AA18" s="62"/>
      <c r="AB18" s="66">
        <f t="shared" si="9"/>
        <v>0</v>
      </c>
      <c r="AC18" s="64"/>
      <c r="AD18" s="64"/>
      <c r="AE18" s="12"/>
      <c r="AF18" s="12"/>
      <c r="AG18" s="59">
        <f t="shared" si="1"/>
        <v>0</v>
      </c>
      <c r="AH18" s="11"/>
      <c r="AI18" s="11"/>
      <c r="AJ18" s="11"/>
      <c r="AK18" s="11"/>
      <c r="AL18" s="11"/>
      <c r="AM18" s="11"/>
      <c r="AN18" s="11"/>
      <c r="AO18" s="11"/>
      <c r="AP18" s="63">
        <v>30</v>
      </c>
      <c r="AQ18" s="32">
        <f t="shared" si="2"/>
        <v>1.5315812044354594E-2</v>
      </c>
      <c r="AR18" s="31">
        <f t="shared" si="3"/>
        <v>0</v>
      </c>
      <c r="AS18" s="31">
        <f t="shared" si="4"/>
        <v>0</v>
      </c>
      <c r="AT18" s="10">
        <f>W18-'19-03'!W18</f>
        <v>0.25</v>
      </c>
      <c r="AU18" s="10">
        <f>AB18-'19-03'!AB18</f>
        <v>0</v>
      </c>
      <c r="AV18" s="10">
        <f>AG18-'19-03'!AG18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W19-'19-03'!W19</f>
        <v>0</v>
      </c>
      <c r="AU19" s="10">
        <f>AB19-'19-03'!AB19</f>
        <v>0</v>
      </c>
      <c r="AV19" s="10">
        <f>AG19-'19-03'!AG19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v>
      </c>
      <c r="X20" s="11"/>
      <c r="Y20" s="11"/>
      <c r="Z20" s="11"/>
      <c r="AA20" s="11"/>
      <c r="AB20" s="59">
        <f t="shared" si="9"/>
        <v>0</v>
      </c>
      <c r="AC20" s="12"/>
      <c r="AD20" s="12"/>
      <c r="AE20" s="12"/>
      <c r="AF20" s="12"/>
      <c r="AG20" s="59">
        <f>SUM(AH20:AO20)</f>
        <v>0</v>
      </c>
      <c r="AH20" s="11"/>
      <c r="AI20" s="11"/>
      <c r="AJ20" s="11"/>
      <c r="AK20" s="11"/>
      <c r="AL20" s="11"/>
      <c r="AM20" s="11"/>
      <c r="AN20" s="11"/>
      <c r="AO20" s="11"/>
      <c r="AP20" s="46">
        <v>8</v>
      </c>
      <c r="AQ20" s="32">
        <f t="shared" si="2"/>
        <v>0</v>
      </c>
      <c r="AR20" s="31">
        <f t="shared" si="3"/>
        <v>0</v>
      </c>
      <c r="AS20" s="31">
        <f t="shared" si="4"/>
        <v>0</v>
      </c>
      <c r="AT20" s="10">
        <f>W20-'19-03'!W20</f>
        <v>0</v>
      </c>
      <c r="AU20" s="10">
        <f>AB20-'19-03'!AB20</f>
        <v>0</v>
      </c>
      <c r="AV20" s="10">
        <f>AG20-'19-03'!AG20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W21-'19-03'!W21</f>
        <v>0</v>
      </c>
      <c r="AU21" s="10">
        <f>AB21-'19-03'!AB21</f>
        <v>0</v>
      </c>
      <c r="AV21" s="10">
        <f>AG21-'19-03'!AG21</f>
        <v>0</v>
      </c>
      <c r="AY21" s="19"/>
    </row>
    <row r="22" spans="1:51" s="41" customFormat="1" ht="20.25" customHeight="1">
      <c r="A22" s="55"/>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11.366</v>
      </c>
      <c r="X22" s="34">
        <f>SUM(X9:X21)</f>
        <v>0.2</v>
      </c>
      <c r="Y22" s="34">
        <f>SUM(Y9:Y21)</f>
        <v>1.8120000000000001</v>
      </c>
      <c r="Z22" s="34">
        <f>SUM(Z9:Z21)</f>
        <v>6.7540000000000004</v>
      </c>
      <c r="AA22" s="34">
        <f t="shared" si="10"/>
        <v>2.6</v>
      </c>
      <c r="AB22" s="34">
        <f t="shared" si="10"/>
        <v>0</v>
      </c>
      <c r="AC22" s="34">
        <f t="shared" si="10"/>
        <v>0</v>
      </c>
      <c r="AD22" s="34">
        <f t="shared" si="10"/>
        <v>0</v>
      </c>
      <c r="AE22" s="34">
        <f t="shared" si="10"/>
        <v>0</v>
      </c>
      <c r="AF22" s="34">
        <f t="shared" si="10"/>
        <v>0</v>
      </c>
      <c r="AG22" s="34">
        <f>SUM(AG9:AG21)</f>
        <v>6.04</v>
      </c>
      <c r="AH22" s="34">
        <f t="shared" si="10"/>
        <v>0</v>
      </c>
      <c r="AI22" s="34">
        <f t="shared" si="10"/>
        <v>0.1</v>
      </c>
      <c r="AJ22" s="34">
        <f t="shared" si="10"/>
        <v>0</v>
      </c>
      <c r="AK22" s="34">
        <f t="shared" si="10"/>
        <v>0</v>
      </c>
      <c r="AL22" s="34">
        <f t="shared" si="10"/>
        <v>0.22</v>
      </c>
      <c r="AM22" s="34">
        <f t="shared" si="10"/>
        <v>1.1000000000000001</v>
      </c>
      <c r="AN22" s="34">
        <f t="shared" si="10"/>
        <v>0.27</v>
      </c>
      <c r="AO22" s="34">
        <f t="shared" si="10"/>
        <v>4.3499999999999996</v>
      </c>
      <c r="AP22" s="47">
        <f t="shared" si="10"/>
        <v>2046.6</v>
      </c>
      <c r="AQ22" s="39">
        <f>$W22/C22</f>
        <v>2.6291969765391377E-2</v>
      </c>
      <c r="AR22" s="39">
        <f t="shared" si="3"/>
        <v>0</v>
      </c>
      <c r="AS22" s="39">
        <f t="shared" si="4"/>
        <v>3.4758788966961891E-2</v>
      </c>
      <c r="AT22" s="52">
        <f>W22-'19-03'!W22</f>
        <v>4.653999999999999</v>
      </c>
      <c r="AU22" s="52">
        <f>AB22-'19-03'!AB22</f>
        <v>0</v>
      </c>
      <c r="AV22" s="52">
        <f>AG22-'19-03'!AG22</f>
        <v>4.5999999999999996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c r="AP24" s="67">
        <f>+AP22/V22</f>
        <v>3.0266802218106226E-2</v>
      </c>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AG9:AG21 X22:AT22" formulaRange="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24"/>
  <sheetViews>
    <sheetView zoomScale="55" zoomScaleNormal="55" zoomScaleSheetLayoutView="70" workbookViewId="0">
      <pane xSplit="2" ySplit="7" topLeftCell="C8" activePane="bottomRight" state="frozen"/>
      <selection pane="topRight" activeCell="C1" sqref="C1"/>
      <selection pane="bottomLeft" activeCell="A8" sqref="A8"/>
      <selection pane="bottomRight" activeCell="AH31" sqref="AH3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49</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56"/>
      <c r="AU4" s="56"/>
      <c r="AV4" s="56"/>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row>
    <row r="7" spans="1:51" ht="111.75" customHeight="1">
      <c r="A7" s="414"/>
      <c r="B7" s="404"/>
      <c r="C7" s="404"/>
      <c r="D7" s="58" t="s">
        <v>19</v>
      </c>
      <c r="E7" s="7" t="s">
        <v>20</v>
      </c>
      <c r="F7" s="58" t="s">
        <v>21</v>
      </c>
      <c r="G7" s="58" t="s">
        <v>22</v>
      </c>
      <c r="H7" s="404"/>
      <c r="I7" s="58" t="s">
        <v>19</v>
      </c>
      <c r="J7" s="58" t="s">
        <v>20</v>
      </c>
      <c r="K7" s="58" t="s">
        <v>21</v>
      </c>
      <c r="L7" s="58" t="s">
        <v>22</v>
      </c>
      <c r="M7" s="404"/>
      <c r="N7" s="58" t="s">
        <v>23</v>
      </c>
      <c r="O7" s="58" t="s">
        <v>24</v>
      </c>
      <c r="P7" s="58" t="s">
        <v>25</v>
      </c>
      <c r="Q7" s="58" t="s">
        <v>26</v>
      </c>
      <c r="R7" s="58" t="s">
        <v>23</v>
      </c>
      <c r="S7" s="58" t="s">
        <v>24</v>
      </c>
      <c r="T7" s="58" t="s">
        <v>25</v>
      </c>
      <c r="U7" s="58" t="s">
        <v>26</v>
      </c>
      <c r="V7" s="404"/>
      <c r="W7" s="404"/>
      <c r="X7" s="58" t="s">
        <v>19</v>
      </c>
      <c r="Y7" s="58" t="s">
        <v>20</v>
      </c>
      <c r="Z7" s="58" t="s">
        <v>21</v>
      </c>
      <c r="AA7" s="58" t="s">
        <v>22</v>
      </c>
      <c r="AB7" s="404"/>
      <c r="AC7" s="58" t="s">
        <v>19</v>
      </c>
      <c r="AD7" s="58" t="s">
        <v>20</v>
      </c>
      <c r="AE7" s="58" t="s">
        <v>21</v>
      </c>
      <c r="AF7" s="58" t="s">
        <v>22</v>
      </c>
      <c r="AG7" s="404"/>
      <c r="AH7" s="58" t="s">
        <v>23</v>
      </c>
      <c r="AI7" s="58" t="s">
        <v>24</v>
      </c>
      <c r="AJ7" s="58" t="s">
        <v>25</v>
      </c>
      <c r="AK7" s="58" t="s">
        <v>26</v>
      </c>
      <c r="AL7" s="58" t="s">
        <v>23</v>
      </c>
      <c r="AM7" s="58" t="s">
        <v>24</v>
      </c>
      <c r="AN7" s="58" t="s">
        <v>25</v>
      </c>
      <c r="AO7" s="58"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0.98</v>
      </c>
      <c r="X9" s="11">
        <v>0</v>
      </c>
      <c r="Y9" s="11">
        <v>7.0000000000000007E-2</v>
      </c>
      <c r="Z9" s="11">
        <v>0.91</v>
      </c>
      <c r="AA9" s="11">
        <v>0</v>
      </c>
      <c r="AB9" s="59">
        <f>SUM(AC9:AF9)</f>
        <v>0</v>
      </c>
      <c r="AC9" s="12"/>
      <c r="AD9" s="12"/>
      <c r="AE9" s="12"/>
      <c r="AF9" s="12"/>
      <c r="AG9" s="59">
        <f t="shared" ref="AG9:AG18" si="1">SUM(AH9:AO9)</f>
        <v>6.0339999999999998</v>
      </c>
      <c r="AH9" s="11">
        <v>0</v>
      </c>
      <c r="AI9" s="11">
        <v>0</v>
      </c>
      <c r="AJ9" s="11">
        <v>0</v>
      </c>
      <c r="AK9" s="11">
        <v>0</v>
      </c>
      <c r="AL9" s="11">
        <v>0</v>
      </c>
      <c r="AM9" s="11">
        <v>0.49</v>
      </c>
      <c r="AN9" s="11">
        <v>0</v>
      </c>
      <c r="AO9" s="11">
        <v>5.5439999999999996</v>
      </c>
      <c r="AP9" s="46">
        <v>544</v>
      </c>
      <c r="AQ9" s="32">
        <f>$W9/C9</f>
        <v>2.3275698270948126E-2</v>
      </c>
      <c r="AR9" s="31">
        <f>IF(H9=0,"-",AB9/H9)</f>
        <v>0</v>
      </c>
      <c r="AS9" s="31">
        <f>AG9/M9</f>
        <v>0.19386968256008225</v>
      </c>
      <c r="AT9" s="10">
        <f>W9-'26-3'!W9</f>
        <v>0.55000000000000004</v>
      </c>
      <c r="AU9" s="10">
        <f>AB9-'26-3'!AB9</f>
        <v>0</v>
      </c>
      <c r="AV9" s="10">
        <f>AG9-'26-3'!AG9</f>
        <v>1.484</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59">
        <f>SUM(X10:AA10)</f>
        <v>2.4899999999999998</v>
      </c>
      <c r="X10" s="11">
        <v>0</v>
      </c>
      <c r="Y10" s="11">
        <v>0.49</v>
      </c>
      <c r="Z10" s="11">
        <v>1.6</v>
      </c>
      <c r="AA10" s="11">
        <v>0.4</v>
      </c>
      <c r="AB10" s="59">
        <f>SUM(AC10:AF10)</f>
        <v>0</v>
      </c>
      <c r="AC10" s="11"/>
      <c r="AD10" s="11"/>
      <c r="AE10" s="11"/>
      <c r="AF10" s="11"/>
      <c r="AG10" s="59">
        <f t="shared" si="1"/>
        <v>0.92</v>
      </c>
      <c r="AH10" s="11">
        <v>0</v>
      </c>
      <c r="AI10" s="11">
        <v>0</v>
      </c>
      <c r="AJ10" s="11">
        <v>0</v>
      </c>
      <c r="AK10" s="11">
        <v>0</v>
      </c>
      <c r="AL10" s="11">
        <v>0.22</v>
      </c>
      <c r="AM10" s="11">
        <v>0.70000000000000007</v>
      </c>
      <c r="AN10" s="11">
        <v>0</v>
      </c>
      <c r="AO10" s="11">
        <v>0</v>
      </c>
      <c r="AP10" s="46">
        <v>372</v>
      </c>
      <c r="AQ10" s="32">
        <f t="shared" ref="AQ10:AQ21" si="2">$W10/C10</f>
        <v>3.8574150671562016E-2</v>
      </c>
      <c r="AR10" s="31">
        <f t="shared" ref="AR10:AR22" si="3">IF(H10=0,"-",AB10/H10)</f>
        <v>0</v>
      </c>
      <c r="AS10" s="31">
        <f t="shared" ref="AS10:AS22" si="4">AG10/M10</f>
        <v>5.037507528883535E-2</v>
      </c>
      <c r="AT10" s="10">
        <f>W10-'26-3'!W10</f>
        <v>0</v>
      </c>
      <c r="AU10" s="10">
        <f>AB10-'26-3'!AB10</f>
        <v>0</v>
      </c>
      <c r="AV10" s="10">
        <f>AG10-'26-3'!AG10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70">
        <f t="shared" ref="AB11:AB21" si="9">SUM(AC11:AF11)</f>
        <v>0.54285714285714293</v>
      </c>
      <c r="AC11" s="69"/>
      <c r="AD11" s="69">
        <f>0.2+1200/3.5/1000</f>
        <v>0.54285714285714293</v>
      </c>
      <c r="AE11" s="11"/>
      <c r="AF11" s="11"/>
      <c r="AG11" s="59">
        <f t="shared" si="1"/>
        <v>0</v>
      </c>
      <c r="AH11" s="11"/>
      <c r="AI11" s="11"/>
      <c r="AJ11" s="11"/>
      <c r="AK11" s="11"/>
      <c r="AL11" s="11"/>
      <c r="AM11" s="11"/>
      <c r="AN11" s="11"/>
      <c r="AO11" s="11"/>
      <c r="AP11" s="46">
        <v>35</v>
      </c>
      <c r="AQ11" s="32">
        <f t="shared" si="2"/>
        <v>0</v>
      </c>
      <c r="AR11" s="31">
        <f t="shared" si="3"/>
        <v>4.5283378616711958E-2</v>
      </c>
      <c r="AS11" s="31">
        <f t="shared" si="4"/>
        <v>0</v>
      </c>
      <c r="AT11" s="10">
        <f>W11-'26-3'!W11</f>
        <v>0</v>
      </c>
      <c r="AU11" s="10">
        <f>AB11-'26-3'!AB11</f>
        <v>0.54285714285714293</v>
      </c>
      <c r="AV11" s="10">
        <f>AG11-'26-3'!AG11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61">
        <f t="shared" si="8"/>
        <v>7.0740000000000007</v>
      </c>
      <c r="X12" s="11">
        <v>0.2</v>
      </c>
      <c r="Y12" s="11">
        <v>1.252</v>
      </c>
      <c r="Z12" s="11">
        <v>4.354000000000001</v>
      </c>
      <c r="AA12" s="11">
        <v>1.2679999999999998</v>
      </c>
      <c r="AB12" s="59">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W12-'26-3'!W12</f>
        <v>1.4480000000000004</v>
      </c>
      <c r="AU12" s="10">
        <f>AB12-'26-3'!AB12</f>
        <v>0</v>
      </c>
      <c r="AV12" s="10">
        <f>AG12-'26-3'!AG12</f>
        <v>7.4999999999999956E-2</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1.05</v>
      </c>
      <c r="X13" s="11">
        <v>0</v>
      </c>
      <c r="Y13" s="11">
        <v>0.1</v>
      </c>
      <c r="Z13" s="11">
        <v>0.95</v>
      </c>
      <c r="AA13" s="11">
        <v>0</v>
      </c>
      <c r="AB13" s="59">
        <f t="shared" si="9"/>
        <v>0</v>
      </c>
      <c r="AC13" s="12"/>
      <c r="AD13" s="12"/>
      <c r="AE13" s="12"/>
      <c r="AF13" s="12"/>
      <c r="AG13" s="59">
        <f t="shared" si="1"/>
        <v>2.117</v>
      </c>
      <c r="AH13" s="11">
        <v>0</v>
      </c>
      <c r="AI13" s="11">
        <v>0</v>
      </c>
      <c r="AJ13" s="11">
        <v>0</v>
      </c>
      <c r="AK13" s="11">
        <v>0</v>
      </c>
      <c r="AL13" s="11">
        <v>1.327</v>
      </c>
      <c r="AM13" s="11">
        <v>0</v>
      </c>
      <c r="AN13" s="11">
        <v>0.2</v>
      </c>
      <c r="AO13" s="11">
        <v>0.59</v>
      </c>
      <c r="AP13" s="46">
        <v>718</v>
      </c>
      <c r="AQ13" s="32">
        <f t="shared" si="2"/>
        <v>2.6873464373464377E-2</v>
      </c>
      <c r="AR13" s="31">
        <f t="shared" si="3"/>
        <v>0</v>
      </c>
      <c r="AS13" s="31">
        <f t="shared" si="4"/>
        <v>0.15008862105636298</v>
      </c>
      <c r="AT13" s="10">
        <f>W13-'26-3'!W13</f>
        <v>1.05</v>
      </c>
      <c r="AU13" s="10">
        <f>AB13-'26-3'!AB13</f>
        <v>0</v>
      </c>
      <c r="AV13" s="10">
        <f>AG13-'26-3'!AG13</f>
        <v>2.117</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1.97</v>
      </c>
      <c r="X14" s="17"/>
      <c r="Y14" s="17"/>
      <c r="Z14" s="17">
        <v>0.32</v>
      </c>
      <c r="AA14" s="17">
        <v>1.65</v>
      </c>
      <c r="AB14" s="59">
        <f t="shared" si="9"/>
        <v>0</v>
      </c>
      <c r="AC14" s="12"/>
      <c r="AD14" s="12"/>
      <c r="AE14" s="12"/>
      <c r="AF14" s="12"/>
      <c r="AG14" s="59">
        <f t="shared" si="1"/>
        <v>0</v>
      </c>
      <c r="AH14" s="11"/>
      <c r="AI14" s="11"/>
      <c r="AJ14" s="11"/>
      <c r="AK14" s="11"/>
      <c r="AL14" s="11"/>
      <c r="AM14" s="11"/>
      <c r="AN14" s="11"/>
      <c r="AO14" s="11"/>
      <c r="AP14" s="46">
        <v>33.6</v>
      </c>
      <c r="AQ14" s="32">
        <f t="shared" si="2"/>
        <v>0.1578525641025641</v>
      </c>
      <c r="AR14" s="31" t="str">
        <f t="shared" si="3"/>
        <v>-</v>
      </c>
      <c r="AS14" s="31">
        <f t="shared" si="4"/>
        <v>0</v>
      </c>
      <c r="AT14" s="10">
        <f>W14-'26-3'!W14</f>
        <v>0</v>
      </c>
      <c r="AU14" s="10">
        <f>AB14-'26-3'!AB14</f>
        <v>0</v>
      </c>
      <c r="AV14" s="10">
        <f>AG14-'26-3'!AG14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61">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W15-'26-3'!W15</f>
        <v>0.6</v>
      </c>
      <c r="AU15" s="10">
        <f>AB15-'26-3'!AB15</f>
        <v>0</v>
      </c>
      <c r="AV15" s="10">
        <f>AG15-'26-3'!AG15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3.5</v>
      </c>
      <c r="X16" s="17"/>
      <c r="Y16" s="17"/>
      <c r="Z16" s="17">
        <v>3.5</v>
      </c>
      <c r="AA16" s="17"/>
      <c r="AB16" s="59">
        <f t="shared" si="9"/>
        <v>0</v>
      </c>
      <c r="AC16" s="12"/>
      <c r="AD16" s="12"/>
      <c r="AE16" s="12"/>
      <c r="AF16" s="12"/>
      <c r="AG16" s="59">
        <f t="shared" si="1"/>
        <v>0.3</v>
      </c>
      <c r="AH16" s="11"/>
      <c r="AI16" s="11"/>
      <c r="AJ16" s="11"/>
      <c r="AK16" s="11"/>
      <c r="AL16" s="69">
        <v>0.3</v>
      </c>
      <c r="AM16" s="11"/>
      <c r="AN16" s="11"/>
      <c r="AO16" s="11"/>
      <c r="AP16" s="46">
        <v>100</v>
      </c>
      <c r="AQ16" s="32">
        <f t="shared" si="2"/>
        <v>5.2863702271628808E-2</v>
      </c>
      <c r="AR16" s="31" t="str">
        <f t="shared" si="3"/>
        <v>-</v>
      </c>
      <c r="AS16" s="31">
        <f t="shared" si="4"/>
        <v>5.6895766954938552E-3</v>
      </c>
      <c r="AT16" s="10">
        <f>W16-'26-3'!W16</f>
        <v>2.9</v>
      </c>
      <c r="AU16" s="10">
        <f>AB16-'26-3'!AB16</f>
        <v>0</v>
      </c>
      <c r="AV16" s="10">
        <f>AG16-'26-3'!AG16</f>
        <v>0.3</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70">
        <f t="shared" si="9"/>
        <v>1.2</v>
      </c>
      <c r="AC17" s="71"/>
      <c r="AD17" s="71">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W17-'26-3'!W17</f>
        <v>0</v>
      </c>
      <c r="AU17" s="10">
        <f>AB17-'26-3'!AB17</f>
        <v>1.2</v>
      </c>
      <c r="AV17" s="10">
        <f>AG17-'26-3'!AG17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W18-'26-3'!W18</f>
        <v>0</v>
      </c>
      <c r="AU18" s="10">
        <f>AB18-'26-3'!AB18</f>
        <v>0</v>
      </c>
      <c r="AV18" s="10">
        <f>AG18-'26-3'!AG18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W19-'26-3'!W19</f>
        <v>0</v>
      </c>
      <c r="AU19" s="10">
        <f>AB19-'26-3'!AB19</f>
        <v>0</v>
      </c>
      <c r="AV19" s="10">
        <f>AG19-'26-3'!AG19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v>
      </c>
      <c r="X20" s="11"/>
      <c r="Y20" s="11"/>
      <c r="Z20" s="11"/>
      <c r="AA20" s="11"/>
      <c r="AB20" s="59">
        <f t="shared" si="9"/>
        <v>0</v>
      </c>
      <c r="AC20" s="12"/>
      <c r="AD20" s="12"/>
      <c r="AE20" s="12"/>
      <c r="AF20" s="12"/>
      <c r="AG20" s="59">
        <f>SUM(AH20:AO20)</f>
        <v>0</v>
      </c>
      <c r="AH20" s="11"/>
      <c r="AI20" s="11"/>
      <c r="AJ20" s="11"/>
      <c r="AK20" s="11"/>
      <c r="AL20" s="11"/>
      <c r="AM20" s="11"/>
      <c r="AN20" s="11"/>
      <c r="AO20" s="11"/>
      <c r="AP20" s="46">
        <v>8</v>
      </c>
      <c r="AQ20" s="32">
        <f t="shared" si="2"/>
        <v>0</v>
      </c>
      <c r="AR20" s="31">
        <f t="shared" si="3"/>
        <v>0</v>
      </c>
      <c r="AS20" s="31">
        <f t="shared" si="4"/>
        <v>0</v>
      </c>
      <c r="AT20" s="10">
        <f>W20-'26-3'!W20</f>
        <v>0</v>
      </c>
      <c r="AU20" s="10">
        <f>AB20-'26-3'!AB20</f>
        <v>0</v>
      </c>
      <c r="AV20" s="10">
        <f>AG20-'26-3'!AG20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W21-'26-3'!W21</f>
        <v>0</v>
      </c>
      <c r="AU21" s="10">
        <f>AB21-'26-3'!AB21</f>
        <v>0</v>
      </c>
      <c r="AV21" s="10">
        <f>AG21-'26-3'!AG21</f>
        <v>0</v>
      </c>
      <c r="AY21" s="19"/>
    </row>
    <row r="22" spans="1:51" s="41" customFormat="1" ht="20.25" customHeight="1">
      <c r="A22" s="57"/>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17.914000000000001</v>
      </c>
      <c r="X22" s="34">
        <f>SUM(X9:X21)</f>
        <v>0.2</v>
      </c>
      <c r="Y22" s="34">
        <f>SUM(Y9:Y21)</f>
        <v>1.9120000000000001</v>
      </c>
      <c r="Z22" s="34">
        <f>SUM(Z9:Z21)</f>
        <v>12.484</v>
      </c>
      <c r="AA22" s="34">
        <f t="shared" si="10"/>
        <v>3.3179999999999996</v>
      </c>
      <c r="AB22" s="34">
        <f t="shared" si="10"/>
        <v>1.7428571428571429</v>
      </c>
      <c r="AC22" s="34">
        <f t="shared" si="10"/>
        <v>0</v>
      </c>
      <c r="AD22" s="34">
        <f t="shared" si="10"/>
        <v>1.7428571428571429</v>
      </c>
      <c r="AE22" s="34">
        <f t="shared" si="10"/>
        <v>0</v>
      </c>
      <c r="AF22" s="34">
        <f t="shared" si="10"/>
        <v>0</v>
      </c>
      <c r="AG22" s="34">
        <f>SUM(AG9:AG21)</f>
        <v>10.016000000000002</v>
      </c>
      <c r="AH22" s="34">
        <f t="shared" si="10"/>
        <v>7.4999999999999997E-2</v>
      </c>
      <c r="AI22" s="34">
        <f t="shared" si="10"/>
        <v>0.1</v>
      </c>
      <c r="AJ22" s="34">
        <f t="shared" si="10"/>
        <v>0</v>
      </c>
      <c r="AK22" s="34">
        <f t="shared" si="10"/>
        <v>0</v>
      </c>
      <c r="AL22" s="34">
        <f t="shared" si="10"/>
        <v>1.847</v>
      </c>
      <c r="AM22" s="34">
        <f t="shared" si="10"/>
        <v>1.19</v>
      </c>
      <c r="AN22" s="34">
        <f t="shared" si="10"/>
        <v>0.47000000000000003</v>
      </c>
      <c r="AO22" s="34">
        <f t="shared" si="10"/>
        <v>6.3339999999999996</v>
      </c>
      <c r="AP22" s="47">
        <f t="shared" si="10"/>
        <v>3040.6</v>
      </c>
      <c r="AQ22" s="39">
        <f>$W22/C22</f>
        <v>4.1438883193491219E-2</v>
      </c>
      <c r="AR22" s="39">
        <f t="shared" si="3"/>
        <v>1.6296456589311926E-2</v>
      </c>
      <c r="AS22" s="39">
        <f t="shared" si="4"/>
        <v>5.7639740114750058E-2</v>
      </c>
      <c r="AT22" s="47">
        <f t="shared" ref="AT22:AV22" si="11">SUM(AT9:AT21)</f>
        <v>6.548</v>
      </c>
      <c r="AU22" s="47">
        <f t="shared" si="11"/>
        <v>1.7428571428571429</v>
      </c>
      <c r="AV22" s="47">
        <f t="shared" si="11"/>
        <v>3.976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c r="AP24" s="67">
        <f>+AP22/V22</f>
        <v>4.4966890855259352E-2</v>
      </c>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X6:AV8 X22:AS22 AB9:AG9 X10:AS10 D22:W22 X14:AS14 AB13:AG13 AQ13:AS13 AQ9:AS9 AB12:AG12 AQ12:AS12 X18:AS21 X15 AB15:AO15 AQ15:AS15 X16:Y16 AA16:AK16 AM16:AS16 X11:AC11 AE11:AS11 X17:AC17 AE17:AS17" formulaRange="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M8"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51</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73"/>
      <c r="AU4" s="73"/>
      <c r="AV4" s="73"/>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row>
    <row r="7" spans="1:51" ht="111.75" customHeight="1">
      <c r="A7" s="414"/>
      <c r="B7" s="404"/>
      <c r="C7" s="404"/>
      <c r="D7" s="72" t="s">
        <v>19</v>
      </c>
      <c r="E7" s="7" t="s">
        <v>20</v>
      </c>
      <c r="F7" s="72" t="s">
        <v>21</v>
      </c>
      <c r="G7" s="72" t="s">
        <v>22</v>
      </c>
      <c r="H7" s="404"/>
      <c r="I7" s="72" t="s">
        <v>19</v>
      </c>
      <c r="J7" s="72" t="s">
        <v>20</v>
      </c>
      <c r="K7" s="72" t="s">
        <v>21</v>
      </c>
      <c r="L7" s="72" t="s">
        <v>22</v>
      </c>
      <c r="M7" s="404"/>
      <c r="N7" s="72" t="s">
        <v>23</v>
      </c>
      <c r="O7" s="72" t="s">
        <v>24</v>
      </c>
      <c r="P7" s="72" t="s">
        <v>25</v>
      </c>
      <c r="Q7" s="72" t="s">
        <v>26</v>
      </c>
      <c r="R7" s="72" t="s">
        <v>23</v>
      </c>
      <c r="S7" s="72" t="s">
        <v>24</v>
      </c>
      <c r="T7" s="72" t="s">
        <v>25</v>
      </c>
      <c r="U7" s="72" t="s">
        <v>26</v>
      </c>
      <c r="V7" s="404"/>
      <c r="W7" s="404"/>
      <c r="X7" s="72" t="s">
        <v>19</v>
      </c>
      <c r="Y7" s="72" t="s">
        <v>20</v>
      </c>
      <c r="Z7" s="72" t="s">
        <v>21</v>
      </c>
      <c r="AA7" s="72" t="s">
        <v>22</v>
      </c>
      <c r="AB7" s="404"/>
      <c r="AC7" s="72" t="s">
        <v>19</v>
      </c>
      <c r="AD7" s="72" t="s">
        <v>20</v>
      </c>
      <c r="AE7" s="72" t="s">
        <v>21</v>
      </c>
      <c r="AF7" s="72" t="s">
        <v>22</v>
      </c>
      <c r="AG7" s="404"/>
      <c r="AH7" s="72" t="s">
        <v>23</v>
      </c>
      <c r="AI7" s="72" t="s">
        <v>24</v>
      </c>
      <c r="AJ7" s="72" t="s">
        <v>25</v>
      </c>
      <c r="AK7" s="72" t="s">
        <v>26</v>
      </c>
      <c r="AL7" s="72" t="s">
        <v>23</v>
      </c>
      <c r="AM7" s="72" t="s">
        <v>24</v>
      </c>
      <c r="AN7" s="72" t="s">
        <v>25</v>
      </c>
      <c r="AO7" s="72"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59">
        <f>SUM(X9:AA9)</f>
        <v>0.98</v>
      </c>
      <c r="X9" s="11">
        <v>0</v>
      </c>
      <c r="Y9" s="11">
        <v>7.0000000000000007E-2</v>
      </c>
      <c r="Z9" s="11">
        <v>0.91</v>
      </c>
      <c r="AA9" s="11">
        <v>0</v>
      </c>
      <c r="AB9" s="59">
        <f>SUM(AC9:AF9)</f>
        <v>0</v>
      </c>
      <c r="AC9" s="12"/>
      <c r="AD9" s="12"/>
      <c r="AE9" s="12"/>
      <c r="AF9" s="12"/>
      <c r="AG9" s="59">
        <f t="shared" ref="AG9:AG18" si="1">SUM(AH9:AO9)</f>
        <v>6.0339999999999998</v>
      </c>
      <c r="AH9" s="11">
        <v>0</v>
      </c>
      <c r="AI9" s="11">
        <v>0</v>
      </c>
      <c r="AJ9" s="11">
        <v>0</v>
      </c>
      <c r="AK9" s="11">
        <v>0</v>
      </c>
      <c r="AL9" s="11">
        <v>0</v>
      </c>
      <c r="AM9" s="11">
        <v>0.49</v>
      </c>
      <c r="AN9" s="11">
        <v>0</v>
      </c>
      <c r="AO9" s="11">
        <v>5.5439999999999996</v>
      </c>
      <c r="AP9" s="46">
        <v>544</v>
      </c>
      <c r="AQ9" s="32">
        <f>$W9/C9</f>
        <v>2.3275698270948126E-2</v>
      </c>
      <c r="AR9" s="31">
        <f>IF(H9=0,"-",AB9/H9)</f>
        <v>0</v>
      </c>
      <c r="AS9" s="31">
        <f>AG9/M9</f>
        <v>0.19386968256008225</v>
      </c>
      <c r="AT9" s="10">
        <f>W9-'03-4'!W9</f>
        <v>0</v>
      </c>
      <c r="AU9" s="10">
        <f>AB9-'03-4'!AB9</f>
        <v>0</v>
      </c>
      <c r="AV9" s="10">
        <f>AG9-'03-4'!AG9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59">
        <f>SUM(X10:AA10)</f>
        <v>2.4899999999999998</v>
      </c>
      <c r="X10" s="11">
        <v>0</v>
      </c>
      <c r="Y10" s="11">
        <v>0.49</v>
      </c>
      <c r="Z10" s="11">
        <v>1.6</v>
      </c>
      <c r="AA10" s="11">
        <v>0.4</v>
      </c>
      <c r="AB10" s="59">
        <f>SUM(AC10:AF10)</f>
        <v>0</v>
      </c>
      <c r="AC10" s="11"/>
      <c r="AD10" s="11"/>
      <c r="AE10" s="11"/>
      <c r="AF10" s="11"/>
      <c r="AG10" s="59">
        <f t="shared" si="1"/>
        <v>0.92</v>
      </c>
      <c r="AH10" s="11">
        <v>0</v>
      </c>
      <c r="AI10" s="11">
        <v>0</v>
      </c>
      <c r="AJ10" s="11">
        <v>0</v>
      </c>
      <c r="AK10" s="11">
        <v>0</v>
      </c>
      <c r="AL10" s="11">
        <v>0.22</v>
      </c>
      <c r="AM10" s="11">
        <v>0.70000000000000007</v>
      </c>
      <c r="AN10" s="11">
        <v>0</v>
      </c>
      <c r="AO10" s="11">
        <v>0</v>
      </c>
      <c r="AP10" s="46">
        <v>372</v>
      </c>
      <c r="AQ10" s="32">
        <f t="shared" ref="AQ10:AQ21" si="2">$W10/C10</f>
        <v>3.8574150671562016E-2</v>
      </c>
      <c r="AR10" s="31">
        <f t="shared" ref="AR10:AR22" si="3">IF(H10=0,"-",AB10/H10)</f>
        <v>0</v>
      </c>
      <c r="AS10" s="31">
        <f t="shared" ref="AS10:AS22" si="4">AG10/M10</f>
        <v>5.037507528883535E-2</v>
      </c>
      <c r="AT10" s="10">
        <f>W10-'03-4'!W10</f>
        <v>0</v>
      </c>
      <c r="AU10" s="10">
        <f>AB10-'03-4'!AB10</f>
        <v>0</v>
      </c>
      <c r="AV10" s="10">
        <f>AG10-'03-4'!AG10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59">
        <f t="shared" ref="AB11:AB21" si="9">SUM(AC11:AF11)</f>
        <v>0.54285714285714293</v>
      </c>
      <c r="AC11" s="11"/>
      <c r="AD11" s="11">
        <f>0.2+1200/3.5/1000</f>
        <v>0.54285714285714293</v>
      </c>
      <c r="AE11" s="11"/>
      <c r="AF11" s="11"/>
      <c r="AG11" s="59">
        <f t="shared" si="1"/>
        <v>0</v>
      </c>
      <c r="AH11" s="11"/>
      <c r="AI11" s="11"/>
      <c r="AJ11" s="11"/>
      <c r="AK11" s="11"/>
      <c r="AL11" s="11"/>
      <c r="AM11" s="11"/>
      <c r="AN11" s="11"/>
      <c r="AO11" s="11"/>
      <c r="AP11" s="63">
        <v>82</v>
      </c>
      <c r="AQ11" s="32">
        <f t="shared" si="2"/>
        <v>0</v>
      </c>
      <c r="AR11" s="31">
        <f t="shared" si="3"/>
        <v>4.5283378616711958E-2</v>
      </c>
      <c r="AS11" s="31">
        <f t="shared" si="4"/>
        <v>0</v>
      </c>
      <c r="AT11" s="10">
        <f>W11-'03-4'!W11</f>
        <v>0</v>
      </c>
      <c r="AU11" s="10">
        <f>AB11-'03-4'!AB11</f>
        <v>0</v>
      </c>
      <c r="AV11" s="10">
        <f>AG11-'03-4'!AG11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59">
        <f t="shared" si="8"/>
        <v>7.0740000000000007</v>
      </c>
      <c r="X12" s="11">
        <v>0.2</v>
      </c>
      <c r="Y12" s="11">
        <v>1.252</v>
      </c>
      <c r="Z12" s="11">
        <v>4.354000000000001</v>
      </c>
      <c r="AA12" s="11">
        <v>1.2679999999999998</v>
      </c>
      <c r="AB12" s="59">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W12-'03-4'!W12</f>
        <v>0</v>
      </c>
      <c r="AU12" s="10">
        <f>AB12-'03-4'!AB12</f>
        <v>0</v>
      </c>
      <c r="AV12" s="10">
        <f>AG12-'03-4'!AG12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5.3639999999999999</v>
      </c>
      <c r="X13" s="62">
        <v>0</v>
      </c>
      <c r="Y13" s="62">
        <v>0.2</v>
      </c>
      <c r="Z13" s="62">
        <v>5.05</v>
      </c>
      <c r="AA13" s="62">
        <v>0.114</v>
      </c>
      <c r="AB13" s="61">
        <v>0.5</v>
      </c>
      <c r="AC13" s="64"/>
      <c r="AD13" s="64"/>
      <c r="AE13" s="64"/>
      <c r="AF13" s="64"/>
      <c r="AG13" s="61">
        <f t="shared" si="1"/>
        <v>3.34</v>
      </c>
      <c r="AH13" s="62">
        <v>0</v>
      </c>
      <c r="AI13" s="62">
        <v>0</v>
      </c>
      <c r="AJ13" s="62">
        <v>0</v>
      </c>
      <c r="AK13" s="62">
        <v>0.6</v>
      </c>
      <c r="AL13" s="62">
        <v>1.65</v>
      </c>
      <c r="AM13" s="62">
        <v>0</v>
      </c>
      <c r="AN13" s="62">
        <v>0.5</v>
      </c>
      <c r="AO13" s="62">
        <v>0.59</v>
      </c>
      <c r="AP13" s="63">
        <v>968</v>
      </c>
      <c r="AQ13" s="32">
        <f t="shared" si="2"/>
        <v>0.1372850122850123</v>
      </c>
      <c r="AR13" s="31">
        <f t="shared" si="3"/>
        <v>4.9999999999999989E-2</v>
      </c>
      <c r="AS13" s="31">
        <f t="shared" si="4"/>
        <v>0.2367954626019142</v>
      </c>
      <c r="AT13" s="10">
        <f>W13-'03-4'!W13</f>
        <v>4.3140000000000001</v>
      </c>
      <c r="AU13" s="10">
        <f>AB13-'03-4'!AB13</f>
        <v>0.5</v>
      </c>
      <c r="AV13" s="10">
        <f>AG13-'03-4'!AG13</f>
        <v>1.2229999999999999</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0.32</v>
      </c>
      <c r="X14" s="17"/>
      <c r="Y14" s="17"/>
      <c r="Z14" s="17">
        <v>0.32</v>
      </c>
      <c r="AA14" s="17"/>
      <c r="AB14" s="59">
        <f t="shared" si="9"/>
        <v>0</v>
      </c>
      <c r="AC14" s="12"/>
      <c r="AD14" s="12"/>
      <c r="AE14" s="12"/>
      <c r="AF14" s="12"/>
      <c r="AG14" s="59">
        <f t="shared" si="1"/>
        <v>0</v>
      </c>
      <c r="AH14" s="11"/>
      <c r="AI14" s="11"/>
      <c r="AJ14" s="11"/>
      <c r="AK14" s="11"/>
      <c r="AL14" s="11"/>
      <c r="AM14" s="11"/>
      <c r="AN14" s="11"/>
      <c r="AO14" s="11"/>
      <c r="AP14" s="46">
        <v>33.6</v>
      </c>
      <c r="AQ14" s="32">
        <f t="shared" si="2"/>
        <v>2.564102564102564E-2</v>
      </c>
      <c r="AR14" s="31" t="str">
        <f t="shared" si="3"/>
        <v>-</v>
      </c>
      <c r="AS14" s="31">
        <f t="shared" si="4"/>
        <v>0</v>
      </c>
      <c r="AT14" s="10">
        <f>W14-'03-4'!W14</f>
        <v>-1.65</v>
      </c>
      <c r="AU14" s="10">
        <f>AB14-'03-4'!AB14</f>
        <v>0</v>
      </c>
      <c r="AV14" s="10">
        <f>AG14-'03-4'!AG14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W15-'03-4'!W15</f>
        <v>0</v>
      </c>
      <c r="AU15" s="10">
        <f>AB15-'03-4'!AB15</f>
        <v>0</v>
      </c>
      <c r="AV15" s="10">
        <f>AG15-'03-4'!AG15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61">
        <f t="shared" si="8"/>
        <v>4.6309999999999993</v>
      </c>
      <c r="X16" s="65">
        <v>0</v>
      </c>
      <c r="Y16" s="65">
        <v>1.292</v>
      </c>
      <c r="Z16" s="65">
        <v>3.3389999999999995</v>
      </c>
      <c r="AA16" s="65">
        <v>0</v>
      </c>
      <c r="AB16" s="61">
        <f t="shared" si="9"/>
        <v>0</v>
      </c>
      <c r="AC16" s="64"/>
      <c r="AD16" s="64"/>
      <c r="AE16" s="64"/>
      <c r="AF16" s="64"/>
      <c r="AG16" s="61">
        <f t="shared" si="1"/>
        <v>3.63</v>
      </c>
      <c r="AH16" s="62"/>
      <c r="AI16" s="62"/>
      <c r="AJ16" s="62"/>
      <c r="AK16" s="62"/>
      <c r="AL16" s="62">
        <v>3.63</v>
      </c>
      <c r="AM16" s="62"/>
      <c r="AN16" s="62"/>
      <c r="AO16" s="62"/>
      <c r="AP16" s="63">
        <v>1072</v>
      </c>
      <c r="AQ16" s="32">
        <f t="shared" si="2"/>
        <v>6.9946230062832279E-2</v>
      </c>
      <c r="AR16" s="31" t="str">
        <f t="shared" si="3"/>
        <v>-</v>
      </c>
      <c r="AS16" s="31">
        <f t="shared" si="4"/>
        <v>6.884387801547566E-2</v>
      </c>
      <c r="AT16" s="10">
        <f>W16-'03-4'!W16</f>
        <v>1.1309999999999993</v>
      </c>
      <c r="AU16" s="10">
        <f>AB16-'03-4'!AB16</f>
        <v>0</v>
      </c>
      <c r="AV16" s="10">
        <f>AG16-'03-4'!AG16</f>
        <v>3.33</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1.2</v>
      </c>
      <c r="AC17" s="12"/>
      <c r="AD17" s="12">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W17-'03-4'!W17</f>
        <v>0</v>
      </c>
      <c r="AU17" s="10">
        <f>AB17-'03-4'!AB17</f>
        <v>0</v>
      </c>
      <c r="AV17" s="10">
        <f>AG17-'03-4'!AG17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W18-'03-4'!W18</f>
        <v>0</v>
      </c>
      <c r="AU18" s="10">
        <f>AB18-'03-4'!AB18</f>
        <v>0</v>
      </c>
      <c r="AV18" s="10">
        <f>AG18-'03-4'!AG18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W19-'03-4'!W19</f>
        <v>0</v>
      </c>
      <c r="AU19" s="10">
        <f>AB19-'03-4'!AB19</f>
        <v>0</v>
      </c>
      <c r="AV19" s="10">
        <f>AG19-'03-4'!AG19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0.1</v>
      </c>
      <c r="X20" s="11"/>
      <c r="Y20" s="11"/>
      <c r="Z20" s="11">
        <v>0.1</v>
      </c>
      <c r="AA20" s="11"/>
      <c r="AB20" s="59">
        <f t="shared" si="9"/>
        <v>0</v>
      </c>
      <c r="AC20" s="12"/>
      <c r="AD20" s="12"/>
      <c r="AE20" s="12"/>
      <c r="AF20" s="12"/>
      <c r="AG20" s="59">
        <f>SUM(AH20:AO20)</f>
        <v>0</v>
      </c>
      <c r="AH20" s="11"/>
      <c r="AI20" s="11"/>
      <c r="AJ20" s="11"/>
      <c r="AK20" s="11"/>
      <c r="AL20" s="11"/>
      <c r="AM20" s="11"/>
      <c r="AN20" s="11"/>
      <c r="AO20" s="11"/>
      <c r="AP20" s="46">
        <v>180</v>
      </c>
      <c r="AQ20" s="32">
        <f t="shared" si="2"/>
        <v>2.7446890267332717E-3</v>
      </c>
      <c r="AR20" s="31">
        <f t="shared" si="3"/>
        <v>0</v>
      </c>
      <c r="AS20" s="31">
        <f t="shared" si="4"/>
        <v>0</v>
      </c>
      <c r="AT20" s="10">
        <f>W20-'03-4'!W20</f>
        <v>0.1</v>
      </c>
      <c r="AU20" s="10">
        <f>AB20-'03-4'!AB20</f>
        <v>0</v>
      </c>
      <c r="AV20" s="10">
        <f>AG20-'03-4'!AG20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W21-'03-4'!W21</f>
        <v>0</v>
      </c>
      <c r="AU21" s="10">
        <f>AB21-'03-4'!AB21</f>
        <v>0</v>
      </c>
      <c r="AV21" s="10">
        <f>AG21-'03-4'!AG21</f>
        <v>0</v>
      </c>
      <c r="AY21" s="19"/>
    </row>
    <row r="22" spans="1:51" s="41" customFormat="1" ht="20.25" customHeight="1">
      <c r="A22" s="74"/>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21.809000000000005</v>
      </c>
      <c r="X22" s="34">
        <f>SUM(X9:X21)</f>
        <v>0.2</v>
      </c>
      <c r="Y22" s="34">
        <f>SUM(Y9:Y21)</f>
        <v>3.3040000000000003</v>
      </c>
      <c r="Z22" s="34">
        <f>SUM(Z9:Z21)</f>
        <v>16.523000000000003</v>
      </c>
      <c r="AA22" s="34">
        <f t="shared" si="10"/>
        <v>1.7819999999999998</v>
      </c>
      <c r="AB22" s="34">
        <f t="shared" si="10"/>
        <v>2.2428571428571429</v>
      </c>
      <c r="AC22" s="34">
        <f t="shared" si="10"/>
        <v>0</v>
      </c>
      <c r="AD22" s="34">
        <f t="shared" si="10"/>
        <v>1.7428571428571429</v>
      </c>
      <c r="AE22" s="34">
        <f t="shared" si="10"/>
        <v>0</v>
      </c>
      <c r="AF22" s="34">
        <f t="shared" si="10"/>
        <v>0</v>
      </c>
      <c r="AG22" s="34">
        <f>SUM(AG9:AG21)</f>
        <v>14.568999999999999</v>
      </c>
      <c r="AH22" s="34">
        <f t="shared" si="10"/>
        <v>7.4999999999999997E-2</v>
      </c>
      <c r="AI22" s="34">
        <f t="shared" si="10"/>
        <v>0.1</v>
      </c>
      <c r="AJ22" s="34">
        <f t="shared" si="10"/>
        <v>0</v>
      </c>
      <c r="AK22" s="34">
        <f t="shared" si="10"/>
        <v>0.6</v>
      </c>
      <c r="AL22" s="34">
        <f t="shared" si="10"/>
        <v>5.5</v>
      </c>
      <c r="AM22" s="34">
        <f t="shared" si="10"/>
        <v>1.19</v>
      </c>
      <c r="AN22" s="34">
        <f t="shared" si="10"/>
        <v>0.77</v>
      </c>
      <c r="AO22" s="34">
        <f t="shared" si="10"/>
        <v>6.3339999999999996</v>
      </c>
      <c r="AP22" s="47">
        <f t="shared" si="10"/>
        <v>4481.6000000000004</v>
      </c>
      <c r="AQ22" s="39">
        <f>$W22/C22</f>
        <v>5.0448844678287932E-2</v>
      </c>
      <c r="AR22" s="39">
        <f t="shared" si="3"/>
        <v>2.097166954526207E-2</v>
      </c>
      <c r="AS22" s="39">
        <f t="shared" si="4"/>
        <v>8.3841191466832415E-2</v>
      </c>
      <c r="AT22" s="47">
        <f t="shared" ref="AT22:AV22" si="11">SUM(AT9:AT21)</f>
        <v>3.8949999999999996</v>
      </c>
      <c r="AU22" s="47">
        <f t="shared" si="11"/>
        <v>0.5</v>
      </c>
      <c r="AV22" s="47">
        <f t="shared" si="11"/>
        <v>4.5529999999999999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50</v>
      </c>
      <c r="C24" s="1"/>
      <c r="D24" s="1"/>
      <c r="E24" s="1"/>
      <c r="F24" s="1"/>
      <c r="G24" s="1"/>
      <c r="H24" s="1"/>
      <c r="I24" s="1"/>
      <c r="J24" s="1"/>
      <c r="K24" s="1"/>
      <c r="L24" s="1"/>
      <c r="M24" s="1"/>
      <c r="N24" s="1"/>
      <c r="O24" s="1"/>
      <c r="P24" s="1"/>
      <c r="Q24" s="1"/>
      <c r="R24" s="1"/>
      <c r="S24" s="1"/>
      <c r="T24" s="1"/>
      <c r="U24" s="1"/>
      <c r="V24" s="1"/>
      <c r="AP24" s="67">
        <f>+AP22/V22</f>
        <v>6.6277582732661419E-2</v>
      </c>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V9:AG13 V17:AG19 V16:W16 AB16:AG16 V15:AG15 V14:Z14 AB14:AG14 V21:AG23 V20:Y20 AA20:AG20" formulaRange="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1"/>
  <sheetViews>
    <sheetView zoomScale="70" zoomScaleNormal="70" zoomScaleSheetLayoutView="70" workbookViewId="0">
      <pane xSplit="2" ySplit="7" topLeftCell="C8" activePane="bottomRight" state="frozen"/>
      <selection pane="topRight" activeCell="C1" sqref="C1"/>
      <selection pane="bottomLeft" activeCell="A8" sqref="A8"/>
      <selection pane="bottomRight" activeCell="BA17" sqref="BA17"/>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hidden="1" customWidth="1"/>
    <col min="28" max="28" width="8.7304687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5" width="7.59765625" style="5" customWidth="1"/>
    <col min="46" max="48" width="7.59765625" style="5" hidden="1"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412" t="s">
        <v>52</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5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75"/>
      <c r="AU4" s="75"/>
      <c r="AV4" s="75"/>
    </row>
    <row r="5" spans="1:5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row>
    <row r="6" spans="1:5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row>
    <row r="7" spans="1:51" ht="111.75" customHeight="1">
      <c r="A7" s="414"/>
      <c r="B7" s="404"/>
      <c r="C7" s="404"/>
      <c r="D7" s="77" t="s">
        <v>19</v>
      </c>
      <c r="E7" s="7" t="s">
        <v>20</v>
      </c>
      <c r="F7" s="77" t="s">
        <v>21</v>
      </c>
      <c r="G7" s="77" t="s">
        <v>22</v>
      </c>
      <c r="H7" s="404"/>
      <c r="I7" s="77" t="s">
        <v>19</v>
      </c>
      <c r="J7" s="77" t="s">
        <v>20</v>
      </c>
      <c r="K7" s="77" t="s">
        <v>21</v>
      </c>
      <c r="L7" s="77" t="s">
        <v>22</v>
      </c>
      <c r="M7" s="404"/>
      <c r="N7" s="77" t="s">
        <v>23</v>
      </c>
      <c r="O7" s="77" t="s">
        <v>24</v>
      </c>
      <c r="P7" s="77" t="s">
        <v>25</v>
      </c>
      <c r="Q7" s="77" t="s">
        <v>26</v>
      </c>
      <c r="R7" s="77" t="s">
        <v>23</v>
      </c>
      <c r="S7" s="77" t="s">
        <v>24</v>
      </c>
      <c r="T7" s="77" t="s">
        <v>25</v>
      </c>
      <c r="U7" s="77" t="s">
        <v>26</v>
      </c>
      <c r="V7" s="404"/>
      <c r="W7" s="404"/>
      <c r="X7" s="77" t="s">
        <v>19</v>
      </c>
      <c r="Y7" s="77" t="s">
        <v>20</v>
      </c>
      <c r="Z7" s="77" t="s">
        <v>21</v>
      </c>
      <c r="AA7" s="77" t="s">
        <v>22</v>
      </c>
      <c r="AB7" s="404"/>
      <c r="AC7" s="77" t="s">
        <v>19</v>
      </c>
      <c r="AD7" s="77" t="s">
        <v>20</v>
      </c>
      <c r="AE7" s="77" t="s">
        <v>21</v>
      </c>
      <c r="AF7" s="77" t="s">
        <v>22</v>
      </c>
      <c r="AG7" s="404"/>
      <c r="AH7" s="77" t="s">
        <v>23</v>
      </c>
      <c r="AI7" s="77" t="s">
        <v>24</v>
      </c>
      <c r="AJ7" s="77" t="s">
        <v>25</v>
      </c>
      <c r="AK7" s="77" t="s">
        <v>26</v>
      </c>
      <c r="AL7" s="77" t="s">
        <v>23</v>
      </c>
      <c r="AM7" s="77" t="s">
        <v>24</v>
      </c>
      <c r="AN7" s="77" t="s">
        <v>25</v>
      </c>
      <c r="AO7" s="77" t="s">
        <v>26</v>
      </c>
      <c r="AP7" s="409"/>
      <c r="AQ7" s="405"/>
      <c r="AR7" s="407"/>
      <c r="AS7" s="405"/>
      <c r="AT7" s="405"/>
      <c r="AU7" s="407"/>
      <c r="AV7" s="40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1.56</v>
      </c>
      <c r="X9" s="62">
        <v>0</v>
      </c>
      <c r="Y9" s="62">
        <v>0.15</v>
      </c>
      <c r="Z9" s="62">
        <v>1.4100000000000001</v>
      </c>
      <c r="AA9" s="62">
        <v>0</v>
      </c>
      <c r="AB9" s="61">
        <f>SUM(AC9:AF9)</f>
        <v>0</v>
      </c>
      <c r="AC9" s="64"/>
      <c r="AD9" s="64"/>
      <c r="AE9" s="64"/>
      <c r="AF9" s="64"/>
      <c r="AG9" s="61">
        <f t="shared" ref="AG9:AG18" si="1">SUM(AH9:AO9)</f>
        <v>6.6339999999999995</v>
      </c>
      <c r="AH9" s="62">
        <v>0</v>
      </c>
      <c r="AI9" s="62">
        <v>0</v>
      </c>
      <c r="AJ9" s="62">
        <v>0</v>
      </c>
      <c r="AK9" s="62">
        <v>0</v>
      </c>
      <c r="AL9" s="62">
        <v>0</v>
      </c>
      <c r="AM9" s="62">
        <v>0.79</v>
      </c>
      <c r="AN9" s="62">
        <v>0</v>
      </c>
      <c r="AO9" s="62">
        <v>5.8439999999999994</v>
      </c>
      <c r="AP9" s="63">
        <v>634.9</v>
      </c>
      <c r="AQ9" s="32">
        <f>$W9/C9</f>
        <v>3.7051111533345997E-2</v>
      </c>
      <c r="AR9" s="31">
        <f>IF(H9=0,"-",AB9/H9)</f>
        <v>0</v>
      </c>
      <c r="AS9" s="31">
        <f>AG9/M9</f>
        <v>0.21314741035856571</v>
      </c>
      <c r="AT9" s="10">
        <f>W9-'09-4'!W9</f>
        <v>0.58000000000000007</v>
      </c>
      <c r="AU9" s="10">
        <f>AB9-'09-4'!AB9</f>
        <v>0</v>
      </c>
      <c r="AV9" s="10">
        <f>AG9-'09-4'!AG9</f>
        <v>0.59999999999999964</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61">
        <f>SUM(X10:AA10)</f>
        <v>5.9</v>
      </c>
      <c r="X10" s="62">
        <v>0</v>
      </c>
      <c r="Y10" s="62">
        <v>1.26</v>
      </c>
      <c r="Z10" s="62">
        <v>4.24</v>
      </c>
      <c r="AA10" s="62">
        <v>0.4</v>
      </c>
      <c r="AB10" s="61">
        <f>SUM(AC10:AF10)</f>
        <v>0</v>
      </c>
      <c r="AC10" s="62"/>
      <c r="AD10" s="62"/>
      <c r="AE10" s="62"/>
      <c r="AF10" s="62"/>
      <c r="AG10" s="61">
        <f t="shared" si="1"/>
        <v>1.762</v>
      </c>
      <c r="AH10" s="62">
        <v>0</v>
      </c>
      <c r="AI10" s="62">
        <v>0</v>
      </c>
      <c r="AJ10" s="62">
        <v>0</v>
      </c>
      <c r="AK10" s="62">
        <v>0</v>
      </c>
      <c r="AL10" s="62">
        <v>0.22</v>
      </c>
      <c r="AM10" s="62">
        <v>1.542</v>
      </c>
      <c r="AN10" s="62">
        <v>0</v>
      </c>
      <c r="AO10" s="62">
        <v>0</v>
      </c>
      <c r="AP10" s="63">
        <v>1122</v>
      </c>
      <c r="AQ10" s="32">
        <f t="shared" ref="AQ10:AQ21" si="2">$W10/C10</f>
        <v>9.1400597976793549E-2</v>
      </c>
      <c r="AR10" s="31">
        <f t="shared" ref="AR10:AR22" si="3">IF(H10=0,"-",AB10/H10)</f>
        <v>0</v>
      </c>
      <c r="AS10" s="31">
        <f t="shared" ref="AS10:AS22" si="4">AG10/M10</f>
        <v>9.6479220281443345E-2</v>
      </c>
      <c r="AT10" s="10">
        <f>W10-'09-4'!W10</f>
        <v>3.4100000000000006</v>
      </c>
      <c r="AU10" s="10">
        <f>AB10-'09-4'!AB10</f>
        <v>0</v>
      </c>
      <c r="AV10" s="10">
        <f>AG10-'09-4'!AG10</f>
        <v>0.84199999999999997</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61">
        <f t="shared" ref="W11:W21" si="8">SUM(X11:AA11)</f>
        <v>0.62000000000000011</v>
      </c>
      <c r="X11" s="62">
        <v>0</v>
      </c>
      <c r="Y11" s="62">
        <v>0.2</v>
      </c>
      <c r="Z11" s="62">
        <v>0.42000000000000004</v>
      </c>
      <c r="AA11" s="62">
        <v>0</v>
      </c>
      <c r="AB11" s="61">
        <f t="shared" ref="AB11:AB21" si="9">SUM(AC11:AF11)</f>
        <v>1.2</v>
      </c>
      <c r="AC11" s="62"/>
      <c r="AD11" s="62">
        <v>1.2</v>
      </c>
      <c r="AE11" s="62"/>
      <c r="AF11" s="62"/>
      <c r="AG11" s="61">
        <f t="shared" si="1"/>
        <v>0.42</v>
      </c>
      <c r="AH11" s="62"/>
      <c r="AI11" s="62"/>
      <c r="AJ11" s="62"/>
      <c r="AK11" s="62"/>
      <c r="AL11" s="62">
        <v>0.42</v>
      </c>
      <c r="AM11" s="62"/>
      <c r="AN11" s="62"/>
      <c r="AO11" s="62"/>
      <c r="AP11" s="63">
        <v>82</v>
      </c>
      <c r="AQ11" s="32">
        <f t="shared" si="2"/>
        <v>5.0173990450756663E-2</v>
      </c>
      <c r="AR11" s="31">
        <f t="shared" si="3"/>
        <v>0.10010010010010011</v>
      </c>
      <c r="AS11" s="31">
        <f t="shared" si="4"/>
        <v>8.3234244946492258E-2</v>
      </c>
      <c r="AT11" s="10">
        <f>W11-'09-4'!W11</f>
        <v>0.62000000000000011</v>
      </c>
      <c r="AU11" s="10">
        <f>AB11-'09-4'!AB11</f>
        <v>0.65714285714285703</v>
      </c>
      <c r="AV11" s="10">
        <f>AG11-'09-4'!AG11</f>
        <v>0.42</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59">
        <f t="shared" si="8"/>
        <v>7.0740000000000007</v>
      </c>
      <c r="X12" s="11">
        <v>0.2</v>
      </c>
      <c r="Y12" s="11">
        <v>1.252</v>
      </c>
      <c r="Z12" s="11">
        <v>4.354000000000001</v>
      </c>
      <c r="AA12" s="11">
        <v>1.2679999999999998</v>
      </c>
      <c r="AB12" s="61">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W12-'09-4'!W12</f>
        <v>0</v>
      </c>
      <c r="AU12" s="10">
        <f>AB12-'09-4'!AB12</f>
        <v>0</v>
      </c>
      <c r="AV12" s="10">
        <f>AG12-'09-4'!AG12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6.9489999999999998</v>
      </c>
      <c r="X13" s="62">
        <v>0</v>
      </c>
      <c r="Y13" s="62">
        <v>0.2</v>
      </c>
      <c r="Z13" s="62">
        <v>6.4489999999999998</v>
      </c>
      <c r="AA13" s="62">
        <v>0.30000000000000004</v>
      </c>
      <c r="AB13" s="61">
        <f t="shared" si="9"/>
        <v>0.5</v>
      </c>
      <c r="AC13" s="64"/>
      <c r="AD13" s="64">
        <v>0.5</v>
      </c>
      <c r="AE13" s="64"/>
      <c r="AF13" s="64"/>
      <c r="AG13" s="61">
        <f t="shared" si="1"/>
        <v>3.8899999999999997</v>
      </c>
      <c r="AH13" s="62">
        <v>0</v>
      </c>
      <c r="AI13" s="62">
        <v>0</v>
      </c>
      <c r="AJ13" s="62">
        <v>0</v>
      </c>
      <c r="AK13" s="62">
        <v>0.6</v>
      </c>
      <c r="AL13" s="62">
        <v>1.65</v>
      </c>
      <c r="AM13" s="62">
        <v>0</v>
      </c>
      <c r="AN13" s="62">
        <v>1.0499999999999998</v>
      </c>
      <c r="AO13" s="62">
        <v>0.59</v>
      </c>
      <c r="AP13" s="63">
        <v>1312</v>
      </c>
      <c r="AQ13" s="32">
        <f t="shared" si="2"/>
        <v>0.17785114660114662</v>
      </c>
      <c r="AR13" s="31">
        <f t="shared" si="3"/>
        <v>4.9999999999999989E-2</v>
      </c>
      <c r="AS13" s="31">
        <f t="shared" si="4"/>
        <v>0.27578872740163057</v>
      </c>
      <c r="AT13" s="10">
        <f>W13-'09-4'!W13</f>
        <v>1.585</v>
      </c>
      <c r="AU13" s="10">
        <f>AB13-'09-4'!AB13</f>
        <v>0</v>
      </c>
      <c r="AV13" s="10">
        <f>AG13-'09-4'!AG13</f>
        <v>0.54999999999999982</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0.32</v>
      </c>
      <c r="X14" s="17"/>
      <c r="Y14" s="17"/>
      <c r="Z14" s="17">
        <v>0.32</v>
      </c>
      <c r="AA14" s="17"/>
      <c r="AB14" s="59">
        <f t="shared" si="9"/>
        <v>0</v>
      </c>
      <c r="AC14" s="12"/>
      <c r="AD14" s="12"/>
      <c r="AE14" s="12"/>
      <c r="AF14" s="12"/>
      <c r="AG14" s="59">
        <f t="shared" si="1"/>
        <v>0</v>
      </c>
      <c r="AH14" s="11"/>
      <c r="AI14" s="11"/>
      <c r="AJ14" s="11"/>
      <c r="AK14" s="11"/>
      <c r="AL14" s="11"/>
      <c r="AM14" s="11"/>
      <c r="AN14" s="11"/>
      <c r="AO14" s="11"/>
      <c r="AP14" s="46">
        <v>33.6</v>
      </c>
      <c r="AQ14" s="32">
        <f t="shared" si="2"/>
        <v>2.564102564102564E-2</v>
      </c>
      <c r="AR14" s="31" t="str">
        <f t="shared" si="3"/>
        <v>-</v>
      </c>
      <c r="AS14" s="31">
        <f t="shared" si="4"/>
        <v>0</v>
      </c>
      <c r="AT14" s="10">
        <f>W14-'09-4'!W14</f>
        <v>0</v>
      </c>
      <c r="AU14" s="10">
        <f>AB14-'09-4'!AB14</f>
        <v>0</v>
      </c>
      <c r="AV14" s="10">
        <f>AG14-'09-4'!AG14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W15-'09-4'!W15</f>
        <v>0</v>
      </c>
      <c r="AU15" s="10">
        <f>AB15-'09-4'!AB15</f>
        <v>0</v>
      </c>
      <c r="AV15" s="10">
        <f>AG15-'09-4'!AG15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5.3010000000000002</v>
      </c>
      <c r="X16" s="17">
        <v>0</v>
      </c>
      <c r="Y16" s="17">
        <v>1.462</v>
      </c>
      <c r="Z16" s="17">
        <v>3.839</v>
      </c>
      <c r="AA16" s="17">
        <v>0</v>
      </c>
      <c r="AB16" s="59">
        <f t="shared" si="9"/>
        <v>0</v>
      </c>
      <c r="AC16" s="12"/>
      <c r="AD16" s="12"/>
      <c r="AE16" s="12"/>
      <c r="AF16" s="12"/>
      <c r="AG16" s="59">
        <f t="shared" si="1"/>
        <v>4.13</v>
      </c>
      <c r="AH16" s="11"/>
      <c r="AI16" s="11"/>
      <c r="AJ16" s="11"/>
      <c r="AK16" s="11"/>
      <c r="AL16" s="11">
        <v>4.13</v>
      </c>
      <c r="AM16" s="11"/>
      <c r="AN16" s="11"/>
      <c r="AO16" s="11"/>
      <c r="AP16" s="46">
        <v>1072</v>
      </c>
      <c r="AQ16" s="32">
        <f t="shared" si="2"/>
        <v>8.0065853069115525E-2</v>
      </c>
      <c r="AR16" s="31" t="str">
        <f t="shared" si="3"/>
        <v>-</v>
      </c>
      <c r="AS16" s="31">
        <f t="shared" si="4"/>
        <v>7.8326505841298744E-2</v>
      </c>
      <c r="AT16" s="10">
        <f>W16-'09-4'!W16</f>
        <v>0.67000000000000082</v>
      </c>
      <c r="AU16" s="10">
        <f>AB16-'09-4'!AB16</f>
        <v>0</v>
      </c>
      <c r="AV16" s="10">
        <f>AG16-'09-4'!AG16</f>
        <v>0.5</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1.2</v>
      </c>
      <c r="AC17" s="12"/>
      <c r="AD17" s="12">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W17-'09-4'!W17</f>
        <v>0</v>
      </c>
      <c r="AU17" s="10">
        <f>AB17-'09-4'!AB17</f>
        <v>0</v>
      </c>
      <c r="AV17" s="10">
        <f>AG17-'09-4'!AG17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W18-'09-4'!W18</f>
        <v>0</v>
      </c>
      <c r="AU18" s="10">
        <f>AB18-'09-4'!AB18</f>
        <v>0</v>
      </c>
      <c r="AV18" s="10">
        <f>AG18-'09-4'!AG18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W19-'09-4'!W19</f>
        <v>0</v>
      </c>
      <c r="AU19" s="10">
        <f>AB19-'09-4'!AB19</f>
        <v>0</v>
      </c>
      <c r="AV19" s="10">
        <f>AG19-'09-4'!AG19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0.1</v>
      </c>
      <c r="X20" s="11"/>
      <c r="Y20" s="11"/>
      <c r="Z20" s="11">
        <v>0.1</v>
      </c>
      <c r="AA20" s="11"/>
      <c r="AB20" s="59">
        <f t="shared" si="9"/>
        <v>0</v>
      </c>
      <c r="AC20" s="12"/>
      <c r="AD20" s="12"/>
      <c r="AE20" s="12"/>
      <c r="AF20" s="12"/>
      <c r="AG20" s="59">
        <f>SUM(AH20:AO20)</f>
        <v>0</v>
      </c>
      <c r="AH20" s="11"/>
      <c r="AI20" s="11"/>
      <c r="AJ20" s="11"/>
      <c r="AK20" s="11"/>
      <c r="AL20" s="11"/>
      <c r="AM20" s="11"/>
      <c r="AN20" s="11"/>
      <c r="AO20" s="11"/>
      <c r="AP20" s="46">
        <v>180</v>
      </c>
      <c r="AQ20" s="32">
        <f t="shared" si="2"/>
        <v>2.7446890267332717E-3</v>
      </c>
      <c r="AR20" s="31">
        <f t="shared" si="3"/>
        <v>0</v>
      </c>
      <c r="AS20" s="31">
        <f t="shared" si="4"/>
        <v>0</v>
      </c>
      <c r="AT20" s="10">
        <f>W20-'09-4'!W20</f>
        <v>0</v>
      </c>
      <c r="AU20" s="10">
        <f>AB20-'09-4'!AB20</f>
        <v>0</v>
      </c>
      <c r="AV20" s="10">
        <f>AG20-'09-4'!AG20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W21-'09-4'!W21</f>
        <v>0</v>
      </c>
      <c r="AU21" s="10">
        <f>AB21-'09-4'!AB21</f>
        <v>0</v>
      </c>
      <c r="AV21" s="10">
        <f>AG21-'09-4'!AG21</f>
        <v>0</v>
      </c>
      <c r="AY21" s="19"/>
    </row>
    <row r="22" spans="1:51" s="41" customFormat="1" ht="20.25" customHeight="1">
      <c r="A22" s="76"/>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28.674000000000007</v>
      </c>
      <c r="X22" s="34">
        <f>SUM(X9:X21)</f>
        <v>0.2</v>
      </c>
      <c r="Y22" s="34">
        <f>SUM(Y9:Y21)</f>
        <v>4.524</v>
      </c>
      <c r="Z22" s="34">
        <f>SUM(Z9:Z21)</f>
        <v>21.982000000000003</v>
      </c>
      <c r="AA22" s="34">
        <f t="shared" si="10"/>
        <v>1.9679999999999997</v>
      </c>
      <c r="AB22" s="34">
        <f t="shared" si="10"/>
        <v>2.9</v>
      </c>
      <c r="AC22" s="34">
        <f t="shared" si="10"/>
        <v>0</v>
      </c>
      <c r="AD22" s="34">
        <f t="shared" si="10"/>
        <v>2.9</v>
      </c>
      <c r="AE22" s="34">
        <f t="shared" si="10"/>
        <v>0</v>
      </c>
      <c r="AF22" s="34">
        <f t="shared" si="10"/>
        <v>0</v>
      </c>
      <c r="AG22" s="34">
        <f>SUM(AG9:AG21)</f>
        <v>17.480999999999998</v>
      </c>
      <c r="AH22" s="34">
        <f t="shared" si="10"/>
        <v>7.4999999999999997E-2</v>
      </c>
      <c r="AI22" s="34">
        <f t="shared" si="10"/>
        <v>0.1</v>
      </c>
      <c r="AJ22" s="34">
        <f t="shared" si="10"/>
        <v>0</v>
      </c>
      <c r="AK22" s="34">
        <f t="shared" si="10"/>
        <v>0.6</v>
      </c>
      <c r="AL22" s="34">
        <f t="shared" si="10"/>
        <v>6.42</v>
      </c>
      <c r="AM22" s="34">
        <f t="shared" si="10"/>
        <v>2.3319999999999999</v>
      </c>
      <c r="AN22" s="34">
        <f t="shared" si="10"/>
        <v>1.3199999999999998</v>
      </c>
      <c r="AO22" s="34">
        <f t="shared" si="10"/>
        <v>6.6339999999999995</v>
      </c>
      <c r="AP22" s="47">
        <f t="shared" si="10"/>
        <v>5666.5</v>
      </c>
      <c r="AQ22" s="39">
        <f>$W22/C22</f>
        <v>6.6329046371004091E-2</v>
      </c>
      <c r="AR22" s="39">
        <f t="shared" si="3"/>
        <v>2.7116235144510826E-2</v>
      </c>
      <c r="AS22" s="39">
        <f t="shared" si="4"/>
        <v>0.10059907118070542</v>
      </c>
      <c r="AT22" s="38">
        <f t="shared" ref="AT22:AV22" si="11">SUM(AT9:AT21)</f>
        <v>6.865000000000002</v>
      </c>
      <c r="AU22" s="38">
        <f t="shared" si="11"/>
        <v>0.65714285714285703</v>
      </c>
      <c r="AV22" s="38">
        <f t="shared" si="11"/>
        <v>2.9119999999999995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8.3800857406869406E-2</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62"/>
      <c r="Y28" s="62"/>
      <c r="Z28" s="62"/>
      <c r="AA28" s="62"/>
      <c r="AB28" s="61"/>
      <c r="AC28" s="64"/>
      <c r="AD28" s="64"/>
      <c r="AE28" s="64"/>
      <c r="AF28" s="64"/>
      <c r="AG28" s="61">
        <v>5.48</v>
      </c>
      <c r="AH28" s="62"/>
      <c r="AI28" s="62"/>
      <c r="AJ28" s="62"/>
      <c r="AK28" s="62"/>
      <c r="AL28" s="62"/>
      <c r="AM28" s="62"/>
      <c r="AN28" s="62"/>
      <c r="AO28" s="62"/>
      <c r="AP28" s="63"/>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62"/>
      <c r="Y29" s="62"/>
      <c r="Z29" s="62"/>
      <c r="AA29" s="62"/>
      <c r="AB29" s="61"/>
      <c r="AC29" s="62"/>
      <c r="AD29" s="62"/>
      <c r="AE29" s="62"/>
      <c r="AF29" s="62"/>
      <c r="AG29" s="61">
        <v>38.340000000000003</v>
      </c>
      <c r="AH29" s="62"/>
      <c r="AI29" s="62"/>
      <c r="AJ29" s="62"/>
      <c r="AK29" s="62"/>
      <c r="AL29" s="62"/>
      <c r="AM29" s="62"/>
      <c r="AN29" s="62"/>
      <c r="AO29" s="62"/>
      <c r="AP29" s="63"/>
      <c r="AQ29" s="32">
        <f t="shared" ref="AQ29:AQ40" si="12">$W29/C29</f>
        <v>0.15018277563332397</v>
      </c>
      <c r="AR29" s="31">
        <f t="shared" ref="AR29:AR41" si="13">IF(H29=0,"-",AB29/H29)</f>
        <v>0</v>
      </c>
      <c r="AS29" s="31">
        <f t="shared" ref="AS29:AS41" si="14">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62"/>
      <c r="Y30" s="62"/>
      <c r="Z30" s="62"/>
      <c r="AA30" s="62"/>
      <c r="AB30" s="61"/>
      <c r="AC30" s="62"/>
      <c r="AD30" s="62"/>
      <c r="AE30" s="62"/>
      <c r="AF30" s="62"/>
      <c r="AG30" s="61">
        <v>1.4</v>
      </c>
      <c r="AH30" s="62"/>
      <c r="AI30" s="62"/>
      <c r="AJ30" s="62"/>
      <c r="AK30" s="62"/>
      <c r="AL30" s="62"/>
      <c r="AM30" s="62"/>
      <c r="AN30" s="62"/>
      <c r="AO30" s="62"/>
      <c r="AP30" s="63"/>
      <c r="AQ30" s="32">
        <f t="shared" si="12"/>
        <v>0.12048192771084336</v>
      </c>
      <c r="AR30" s="31">
        <f t="shared" si="13"/>
        <v>0</v>
      </c>
      <c r="AS30" s="31">
        <f t="shared" si="14"/>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61"/>
      <c r="AC31" s="11"/>
      <c r="AD31" s="11"/>
      <c r="AE31" s="11"/>
      <c r="AF31" s="11"/>
      <c r="AG31" s="59">
        <v>4.5599999999999996</v>
      </c>
      <c r="AH31" s="11"/>
      <c r="AI31" s="11"/>
      <c r="AJ31" s="11"/>
      <c r="AK31" s="11"/>
      <c r="AL31" s="11"/>
      <c r="AM31" s="11"/>
      <c r="AN31" s="11"/>
      <c r="AO31" s="11"/>
      <c r="AP31" s="46"/>
      <c r="AQ31" s="32">
        <f t="shared" si="12"/>
        <v>0.30186434692094649</v>
      </c>
      <c r="AR31" s="31" t="str">
        <f t="shared" si="13"/>
        <v>-</v>
      </c>
      <c r="AS31" s="31">
        <f t="shared" si="14"/>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62"/>
      <c r="Y32" s="62"/>
      <c r="Z32" s="62"/>
      <c r="AA32" s="62"/>
      <c r="AB32" s="61"/>
      <c r="AC32" s="64"/>
      <c r="AD32" s="64"/>
      <c r="AE32" s="64"/>
      <c r="AF32" s="64"/>
      <c r="AG32" s="61">
        <v>2.59</v>
      </c>
      <c r="AH32" s="62"/>
      <c r="AI32" s="62"/>
      <c r="AJ32" s="62"/>
      <c r="AK32" s="62"/>
      <c r="AL32" s="62"/>
      <c r="AM32" s="62"/>
      <c r="AN32" s="62"/>
      <c r="AO32" s="62"/>
      <c r="AP32" s="63"/>
      <c r="AQ32" s="32">
        <f t="shared" si="12"/>
        <v>0.12920651142419157</v>
      </c>
      <c r="AR32" s="31">
        <f t="shared" si="13"/>
        <v>0</v>
      </c>
      <c r="AS32" s="31">
        <f t="shared" si="14"/>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2"/>
        <v>3.6179450072358899E-2</v>
      </c>
      <c r="AR33" s="31" t="str">
        <f t="shared" si="13"/>
        <v>-</v>
      </c>
      <c r="AS33" s="31">
        <f t="shared" si="14"/>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2"/>
        <v>0.1677142857142857</v>
      </c>
      <c r="AR34" s="31" t="str">
        <f t="shared" si="13"/>
        <v>-</v>
      </c>
      <c r="AS34" s="31">
        <f t="shared" si="14"/>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2"/>
        <v>0.10362204724409448</v>
      </c>
      <c r="AR35" s="31">
        <f t="shared" si="13"/>
        <v>0</v>
      </c>
      <c r="AS35" s="31">
        <f t="shared" si="14"/>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2"/>
        <v>8.7713527618797013E-3</v>
      </c>
      <c r="AR36" s="31">
        <f t="shared" si="13"/>
        <v>0</v>
      </c>
      <c r="AS36" s="31">
        <f t="shared" si="14"/>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2"/>
        <v>0.10965737951807231</v>
      </c>
      <c r="AR37" s="31">
        <f t="shared" si="13"/>
        <v>0</v>
      </c>
      <c r="AS37" s="31">
        <f t="shared" si="14"/>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2"/>
        <v>0.16158205715663815</v>
      </c>
      <c r="AR38" s="31">
        <f t="shared" si="13"/>
        <v>0.12734082397003746</v>
      </c>
      <c r="AS38" s="31">
        <f t="shared" si="14"/>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2"/>
        <v>6.340483990277924E-3</v>
      </c>
      <c r="AR39" s="31">
        <f t="shared" si="13"/>
        <v>0</v>
      </c>
      <c r="AS39" s="31">
        <f t="shared" si="14"/>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2"/>
        <v>0.19226204604794683</v>
      </c>
      <c r="AR40" s="31" t="str">
        <f t="shared" si="13"/>
        <v>-</v>
      </c>
      <c r="AS40" s="31">
        <f t="shared" si="14"/>
        <v>0</v>
      </c>
      <c r="AT40" s="10">
        <f>W40-'09-4'!W40</f>
        <v>1.62</v>
      </c>
      <c r="AU40" s="10">
        <f>AB40-'09-4'!AB40</f>
        <v>0</v>
      </c>
      <c r="AV40" s="10">
        <f>AG40-'09-4'!AG40</f>
        <v>0</v>
      </c>
      <c r="AY40" s="19"/>
    </row>
    <row r="41" spans="1:51" s="41" customFormat="1" ht="20.25" hidden="1" customHeight="1">
      <c r="A41" s="79"/>
      <c r="B41" s="35" t="s">
        <v>40</v>
      </c>
      <c r="C41" s="36">
        <f t="shared" ref="C41:V41" si="15">SUM(C28:C40)</f>
        <v>631.59500000000014</v>
      </c>
      <c r="D41" s="37">
        <f t="shared" si="15"/>
        <v>0</v>
      </c>
      <c r="E41" s="37">
        <f t="shared" si="15"/>
        <v>0</v>
      </c>
      <c r="F41" s="37">
        <f t="shared" si="15"/>
        <v>0</v>
      </c>
      <c r="G41" s="37">
        <f t="shared" si="15"/>
        <v>0</v>
      </c>
      <c r="H41" s="36">
        <v>48.182000000000002</v>
      </c>
      <c r="I41" s="37">
        <f t="shared" si="15"/>
        <v>31.369999999999997</v>
      </c>
      <c r="J41" s="37">
        <f t="shared" si="15"/>
        <v>57.017000000000003</v>
      </c>
      <c r="K41" s="37">
        <f t="shared" si="15"/>
        <v>18.559999999999999</v>
      </c>
      <c r="L41" s="37">
        <f t="shared" si="15"/>
        <v>0</v>
      </c>
      <c r="M41" s="36">
        <f t="shared" si="15"/>
        <v>289.62799999999999</v>
      </c>
      <c r="N41" s="37">
        <f t="shared" si="15"/>
        <v>13.255000000000001</v>
      </c>
      <c r="O41" s="37">
        <f t="shared" si="15"/>
        <v>15.922000000000001</v>
      </c>
      <c r="P41" s="37">
        <f t="shared" si="15"/>
        <v>2.95</v>
      </c>
      <c r="Q41" s="37">
        <f t="shared" si="15"/>
        <v>2.3660000000000005</v>
      </c>
      <c r="R41" s="37">
        <f t="shared" si="15"/>
        <v>32.879999999999995</v>
      </c>
      <c r="S41" s="37">
        <f t="shared" si="15"/>
        <v>44.305000000000007</v>
      </c>
      <c r="T41" s="37">
        <f t="shared" si="15"/>
        <v>23.345000000000002</v>
      </c>
      <c r="U41" s="37">
        <f t="shared" si="15"/>
        <v>38.746000000000009</v>
      </c>
      <c r="V41" s="38">
        <f t="shared" si="15"/>
        <v>0</v>
      </c>
      <c r="W41" s="34">
        <f>SUM(W28:W40)</f>
        <v>87.52000000000001</v>
      </c>
      <c r="X41" s="34">
        <f>SUM(X28:X40)</f>
        <v>0</v>
      </c>
      <c r="Y41" s="34">
        <f>SUM(Y28:Y40)</f>
        <v>0</v>
      </c>
      <c r="Z41" s="34">
        <f>SUM(Z28:Z40)</f>
        <v>0</v>
      </c>
      <c r="AA41" s="34">
        <f t="shared" ref="AA41:AF41" si="16">SUM(AA28:AA40)</f>
        <v>0</v>
      </c>
      <c r="AB41" s="34">
        <f t="shared" si="16"/>
        <v>0.17</v>
      </c>
      <c r="AC41" s="34">
        <f t="shared" si="16"/>
        <v>0</v>
      </c>
      <c r="AD41" s="34">
        <f t="shared" si="16"/>
        <v>0</v>
      </c>
      <c r="AE41" s="34">
        <f t="shared" si="16"/>
        <v>0</v>
      </c>
      <c r="AF41" s="34">
        <f t="shared" si="16"/>
        <v>0</v>
      </c>
      <c r="AG41" s="34">
        <f>SUM(AG28:AG40)</f>
        <v>61.740000000000009</v>
      </c>
      <c r="AH41" s="34">
        <f t="shared" ref="AH41:AP41" si="17">SUM(AH28:AH40)</f>
        <v>0</v>
      </c>
      <c r="AI41" s="34">
        <f t="shared" si="17"/>
        <v>0</v>
      </c>
      <c r="AJ41" s="34">
        <f t="shared" si="17"/>
        <v>0</v>
      </c>
      <c r="AK41" s="34">
        <f t="shared" si="17"/>
        <v>0</v>
      </c>
      <c r="AL41" s="34">
        <f t="shared" si="17"/>
        <v>0</v>
      </c>
      <c r="AM41" s="34">
        <f t="shared" si="17"/>
        <v>0</v>
      </c>
      <c r="AN41" s="34">
        <f t="shared" si="17"/>
        <v>0</v>
      </c>
      <c r="AO41" s="34">
        <f t="shared" si="17"/>
        <v>0</v>
      </c>
      <c r="AP41" s="47">
        <f t="shared" si="17"/>
        <v>819</v>
      </c>
      <c r="AQ41" s="39">
        <f>$W41/C41</f>
        <v>0.13856981135062815</v>
      </c>
      <c r="AR41" s="39">
        <f t="shared" si="13"/>
        <v>3.5282885724959531E-3</v>
      </c>
      <c r="AS41" s="39">
        <f t="shared" si="14"/>
        <v>0.21316999737594436</v>
      </c>
      <c r="AT41" s="38">
        <f t="shared" ref="AT41:AV41" si="18">SUM(AT28:AT40)</f>
        <v>87.52000000000001</v>
      </c>
      <c r="AU41" s="38">
        <f t="shared" si="18"/>
        <v>0.17</v>
      </c>
      <c r="AV41" s="38">
        <f t="shared" si="18"/>
        <v>61.740000000000009</v>
      </c>
      <c r="AY41" s="33"/>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AG9:AG21 D22:AR23"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53</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81"/>
      <c r="AU4" s="81"/>
      <c r="AV4" s="81"/>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80" t="s">
        <v>19</v>
      </c>
      <c r="E7" s="7" t="s">
        <v>20</v>
      </c>
      <c r="F7" s="80" t="s">
        <v>21</v>
      </c>
      <c r="G7" s="80" t="s">
        <v>22</v>
      </c>
      <c r="H7" s="404"/>
      <c r="I7" s="80" t="s">
        <v>19</v>
      </c>
      <c r="J7" s="80" t="s">
        <v>20</v>
      </c>
      <c r="K7" s="80" t="s">
        <v>21</v>
      </c>
      <c r="L7" s="80" t="s">
        <v>22</v>
      </c>
      <c r="M7" s="404"/>
      <c r="N7" s="80" t="s">
        <v>23</v>
      </c>
      <c r="O7" s="80" t="s">
        <v>24</v>
      </c>
      <c r="P7" s="80" t="s">
        <v>25</v>
      </c>
      <c r="Q7" s="80" t="s">
        <v>26</v>
      </c>
      <c r="R7" s="80" t="s">
        <v>23</v>
      </c>
      <c r="S7" s="80" t="s">
        <v>24</v>
      </c>
      <c r="T7" s="80" t="s">
        <v>25</v>
      </c>
      <c r="U7" s="80" t="s">
        <v>26</v>
      </c>
      <c r="V7" s="404"/>
      <c r="W7" s="404"/>
      <c r="X7" s="80" t="s">
        <v>19</v>
      </c>
      <c r="Y7" s="80" t="s">
        <v>20</v>
      </c>
      <c r="Z7" s="80" t="s">
        <v>21</v>
      </c>
      <c r="AA7" s="80" t="s">
        <v>22</v>
      </c>
      <c r="AB7" s="404"/>
      <c r="AC7" s="80" t="s">
        <v>19</v>
      </c>
      <c r="AD7" s="80" t="s">
        <v>20</v>
      </c>
      <c r="AE7" s="80" t="s">
        <v>21</v>
      </c>
      <c r="AF7" s="80" t="s">
        <v>22</v>
      </c>
      <c r="AG7" s="404"/>
      <c r="AH7" s="80" t="s">
        <v>23</v>
      </c>
      <c r="AI7" s="80" t="s">
        <v>24</v>
      </c>
      <c r="AJ7" s="80" t="s">
        <v>25</v>
      </c>
      <c r="AK7" s="80" t="s">
        <v>26</v>
      </c>
      <c r="AL7" s="80" t="s">
        <v>23</v>
      </c>
      <c r="AM7" s="80" t="s">
        <v>24</v>
      </c>
      <c r="AN7" s="80" t="s">
        <v>25</v>
      </c>
      <c r="AO7" s="80"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61">
        <f>SUM(X9:AA9)</f>
        <v>2.2100000000000004</v>
      </c>
      <c r="X9" s="62">
        <v>0</v>
      </c>
      <c r="Y9" s="62">
        <v>0.28999999999999998</v>
      </c>
      <c r="Z9" s="62">
        <v>1.8200000000000003</v>
      </c>
      <c r="AA9" s="62">
        <v>0.1</v>
      </c>
      <c r="AB9" s="61">
        <f>SUM(AC9:AF9)</f>
        <v>0</v>
      </c>
      <c r="AC9" s="64"/>
      <c r="AD9" s="64"/>
      <c r="AE9" s="64"/>
      <c r="AF9" s="64"/>
      <c r="AG9" s="61">
        <f t="shared" ref="AG9:AG18" si="1">SUM(AH9:AO9)</f>
        <v>7.0839999999999996</v>
      </c>
      <c r="AH9" s="62">
        <v>0</v>
      </c>
      <c r="AI9" s="62">
        <v>0</v>
      </c>
      <c r="AJ9" s="62">
        <v>0</v>
      </c>
      <c r="AK9" s="62">
        <v>0</v>
      </c>
      <c r="AL9" s="62">
        <v>0</v>
      </c>
      <c r="AM9" s="62">
        <v>1.24</v>
      </c>
      <c r="AN9" s="62">
        <v>0</v>
      </c>
      <c r="AO9" s="62">
        <v>5.8439999999999994</v>
      </c>
      <c r="AP9" s="63">
        <v>970</v>
      </c>
      <c r="AQ9" s="32">
        <f>$W9/C9</f>
        <v>5.248907467224017E-2</v>
      </c>
      <c r="AR9" s="31">
        <f>IF(H9=0,"-",AB9/H9)</f>
        <v>0</v>
      </c>
      <c r="AS9" s="31">
        <f>AG9/M9</f>
        <v>0.22760570620742834</v>
      </c>
      <c r="AT9" s="10">
        <f>W9-'16-4'!W9</f>
        <v>0.65000000000000036</v>
      </c>
      <c r="AU9" s="10">
        <f>AB9-'16-4'!AB9</f>
        <v>0</v>
      </c>
      <c r="AV9" s="10">
        <f>AG9-'16-4'!AG9</f>
        <v>0.45000000000000018</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61">
        <f>SUM(X10:AA10)</f>
        <v>7.09</v>
      </c>
      <c r="X10" s="62">
        <v>0</v>
      </c>
      <c r="Y10" s="62">
        <v>1.3900000000000001</v>
      </c>
      <c r="Z10" s="62">
        <v>5.3</v>
      </c>
      <c r="AA10" s="62">
        <v>0.4</v>
      </c>
      <c r="AB10" s="61">
        <f>SUM(AC10:AF10)</f>
        <v>0</v>
      </c>
      <c r="AC10" s="62"/>
      <c r="AD10" s="62"/>
      <c r="AE10" s="62"/>
      <c r="AF10" s="62"/>
      <c r="AG10" s="61">
        <f t="shared" si="1"/>
        <v>2.0620000000000003</v>
      </c>
      <c r="AH10" s="62">
        <v>0</v>
      </c>
      <c r="AI10" s="62">
        <v>0</v>
      </c>
      <c r="AJ10" s="62">
        <v>0</v>
      </c>
      <c r="AK10" s="62">
        <v>0</v>
      </c>
      <c r="AL10" s="62">
        <v>0.22</v>
      </c>
      <c r="AM10" s="62">
        <v>1.8420000000000001</v>
      </c>
      <c r="AN10" s="62">
        <v>0</v>
      </c>
      <c r="AO10" s="62">
        <v>0</v>
      </c>
      <c r="AP10" s="63">
        <v>1342</v>
      </c>
      <c r="AQ10" s="32">
        <f t="shared" ref="AQ10:AQ21" si="3">$W10/C10</f>
        <v>0.10983563383990952</v>
      </c>
      <c r="AR10" s="31">
        <f t="shared" ref="AR10:AR22" si="4">IF(H10=0,"-",AB10/H10)</f>
        <v>0</v>
      </c>
      <c r="AS10" s="31">
        <f t="shared" ref="AS10:AS22" si="5">AG10/M10</f>
        <v>0.11290587526693315</v>
      </c>
      <c r="AT10" s="10">
        <f>W10-'16-4'!W10</f>
        <v>1.1899999999999995</v>
      </c>
      <c r="AU10" s="10">
        <f>AB10-'16-4'!AB10</f>
        <v>0</v>
      </c>
      <c r="AV10" s="10">
        <f>AG10-'16-4'!AG10</f>
        <v>0.30000000000000027</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2.4459999999999997</v>
      </c>
      <c r="X11" s="62">
        <v>0</v>
      </c>
      <c r="Y11" s="62">
        <v>0.28000000000000003</v>
      </c>
      <c r="Z11" s="62">
        <v>2.1659999999999999</v>
      </c>
      <c r="AA11" s="62">
        <v>0</v>
      </c>
      <c r="AB11" s="61">
        <f t="shared" ref="AB11:AB21" si="10">SUM(AC11:AF11)</f>
        <v>2.5299999999999998</v>
      </c>
      <c r="AC11" s="62"/>
      <c r="AD11" s="62">
        <v>2.5299999999999998</v>
      </c>
      <c r="AE11" s="62"/>
      <c r="AF11" s="62"/>
      <c r="AG11" s="61">
        <f t="shared" si="1"/>
        <v>1.25</v>
      </c>
      <c r="AH11" s="62"/>
      <c r="AI11" s="62"/>
      <c r="AJ11" s="62"/>
      <c r="AK11" s="62"/>
      <c r="AL11" s="62">
        <v>1.25</v>
      </c>
      <c r="AM11" s="62"/>
      <c r="AN11" s="62"/>
      <c r="AO11" s="11"/>
      <c r="AP11" s="63">
        <v>500</v>
      </c>
      <c r="AQ11" s="32">
        <f t="shared" si="3"/>
        <v>0.19794448490733993</v>
      </c>
      <c r="AR11" s="31">
        <f t="shared" si="4"/>
        <v>0.21104437771104437</v>
      </c>
      <c r="AS11" s="31">
        <f t="shared" si="5"/>
        <v>0.24772096710265556</v>
      </c>
      <c r="AT11" s="10">
        <f>W11-'16-4'!W11</f>
        <v>1.8259999999999996</v>
      </c>
      <c r="AU11" s="10">
        <f>AB11-'16-4'!AB11</f>
        <v>1.3299999999999998</v>
      </c>
      <c r="AV11" s="10">
        <f>AG11-'16-4'!AG11</f>
        <v>0.83000000000000007</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8.9640000000000022</v>
      </c>
      <c r="X12" s="62">
        <v>0.2</v>
      </c>
      <c r="Y12" s="62">
        <v>1.4019999999999999</v>
      </c>
      <c r="Z12" s="62">
        <v>5.5940000000000012</v>
      </c>
      <c r="AA12" s="62">
        <v>1.7679999999999998</v>
      </c>
      <c r="AB12" s="61">
        <f t="shared" si="10"/>
        <v>0</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1389</v>
      </c>
      <c r="AQ12" s="32">
        <f t="shared" si="3"/>
        <v>9.7204139122894856E-2</v>
      </c>
      <c r="AR12" s="31">
        <f t="shared" si="4"/>
        <v>0</v>
      </c>
      <c r="AS12" s="31">
        <f t="shared" si="5"/>
        <v>5.454009433962264E-2</v>
      </c>
      <c r="AT12" s="10">
        <f>W12-'16-4'!W12</f>
        <v>1.8900000000000015</v>
      </c>
      <c r="AU12" s="10">
        <f>AB12-'16-4'!AB12</f>
        <v>0</v>
      </c>
      <c r="AV12" s="10">
        <f>AG12-'16-4'!AG12</f>
        <v>0.28000000000000003</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10.743999999999998</v>
      </c>
      <c r="X13" s="62">
        <v>0</v>
      </c>
      <c r="Y13" s="62">
        <v>0.2</v>
      </c>
      <c r="Z13" s="62">
        <v>10.243999999999998</v>
      </c>
      <c r="AA13" s="62">
        <v>0.30000000000000004</v>
      </c>
      <c r="AB13" s="61">
        <f t="shared" si="10"/>
        <v>0.5</v>
      </c>
      <c r="AC13" s="64"/>
      <c r="AD13" s="64">
        <v>0.5</v>
      </c>
      <c r="AE13" s="64"/>
      <c r="AF13" s="64"/>
      <c r="AG13" s="61">
        <f t="shared" si="1"/>
        <v>4.3</v>
      </c>
      <c r="AH13" s="62">
        <v>0</v>
      </c>
      <c r="AI13" s="62">
        <v>0</v>
      </c>
      <c r="AJ13" s="62">
        <v>0</v>
      </c>
      <c r="AK13" s="62">
        <v>0.6</v>
      </c>
      <c r="AL13" s="62">
        <v>1.76</v>
      </c>
      <c r="AM13" s="62">
        <v>0</v>
      </c>
      <c r="AN13" s="62">
        <v>1.35</v>
      </c>
      <c r="AO13" s="62">
        <v>0.59</v>
      </c>
      <c r="AP13" s="63">
        <v>1686</v>
      </c>
      <c r="AQ13" s="32">
        <f t="shared" si="3"/>
        <v>0.27497952497952494</v>
      </c>
      <c r="AR13" s="31">
        <f t="shared" si="4"/>
        <v>4.9999999999999989E-2</v>
      </c>
      <c r="AS13" s="31">
        <f t="shared" si="5"/>
        <v>0.30485643388869194</v>
      </c>
      <c r="AT13" s="10">
        <f>W13-'16-4'!W13</f>
        <v>3.7949999999999982</v>
      </c>
      <c r="AU13" s="10">
        <f>AB13-'16-4'!AB13</f>
        <v>0</v>
      </c>
      <c r="AV13" s="10">
        <f>AG13-'16-4'!AG13</f>
        <v>0.41000000000000014</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0.32</v>
      </c>
      <c r="X14" s="17"/>
      <c r="Y14" s="17"/>
      <c r="Z14" s="17">
        <v>0.32</v>
      </c>
      <c r="AA14" s="17"/>
      <c r="AB14" s="59">
        <f t="shared" si="10"/>
        <v>0</v>
      </c>
      <c r="AC14" s="12"/>
      <c r="AD14" s="12"/>
      <c r="AE14" s="12"/>
      <c r="AF14" s="12"/>
      <c r="AG14" s="59">
        <f t="shared" si="1"/>
        <v>0</v>
      </c>
      <c r="AH14" s="11"/>
      <c r="AI14" s="11"/>
      <c r="AJ14" s="11"/>
      <c r="AK14" s="11"/>
      <c r="AL14" s="11"/>
      <c r="AM14" s="11"/>
      <c r="AN14" s="11"/>
      <c r="AO14" s="11"/>
      <c r="AP14" s="46">
        <v>33.6</v>
      </c>
      <c r="AQ14" s="32">
        <f t="shared" si="3"/>
        <v>2.564102564102564E-2</v>
      </c>
      <c r="AR14" s="31" t="str">
        <f t="shared" si="4"/>
        <v>-</v>
      </c>
      <c r="AS14" s="31">
        <f t="shared" si="5"/>
        <v>0</v>
      </c>
      <c r="AT14" s="10">
        <f>W14-'16-4'!W14</f>
        <v>0</v>
      </c>
      <c r="AU14" s="10">
        <f>AB14-'16-4'!AB14</f>
        <v>0</v>
      </c>
      <c r="AV14" s="10">
        <f>AG14-'16-4'!AG14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61">
        <f t="shared" si="9"/>
        <v>1.63</v>
      </c>
      <c r="X15" s="65"/>
      <c r="Y15" s="65">
        <v>0</v>
      </c>
      <c r="Z15" s="65">
        <v>1.63</v>
      </c>
      <c r="AA15" s="17">
        <v>0</v>
      </c>
      <c r="AB15" s="59">
        <f t="shared" si="10"/>
        <v>0</v>
      </c>
      <c r="AC15" s="12"/>
      <c r="AD15" s="12"/>
      <c r="AE15" s="12"/>
      <c r="AF15" s="12"/>
      <c r="AG15" s="59">
        <f t="shared" si="1"/>
        <v>0</v>
      </c>
      <c r="AH15" s="11"/>
      <c r="AI15" s="11"/>
      <c r="AJ15" s="11"/>
      <c r="AK15" s="11"/>
      <c r="AL15" s="11"/>
      <c r="AM15" s="11"/>
      <c r="AN15" s="11"/>
      <c r="AO15" s="11"/>
      <c r="AP15" s="63">
        <v>206</v>
      </c>
      <c r="AQ15" s="32">
        <f t="shared" si="3"/>
        <v>8.1499999999999961E-2</v>
      </c>
      <c r="AR15" s="31">
        <f t="shared" si="4"/>
        <v>0</v>
      </c>
      <c r="AS15" s="31">
        <f t="shared" si="5"/>
        <v>0</v>
      </c>
      <c r="AT15" s="10">
        <f>W15-'16-4'!W15</f>
        <v>1.0299999999999998</v>
      </c>
      <c r="AU15" s="10">
        <f>AB15-'16-4'!AB15</f>
        <v>0</v>
      </c>
      <c r="AV15" s="10">
        <f>AG15-'16-4'!AG15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61">
        <f t="shared" si="9"/>
        <v>6.5009999999999994</v>
      </c>
      <c r="X16" s="65">
        <v>0</v>
      </c>
      <c r="Y16" s="65">
        <v>1.962</v>
      </c>
      <c r="Z16" s="65">
        <v>4.5389999999999997</v>
      </c>
      <c r="AA16" s="65">
        <v>0</v>
      </c>
      <c r="AB16" s="61">
        <f t="shared" si="10"/>
        <v>0</v>
      </c>
      <c r="AC16" s="64"/>
      <c r="AD16" s="64"/>
      <c r="AE16" s="64"/>
      <c r="AF16" s="64"/>
      <c r="AG16" s="61">
        <f t="shared" si="1"/>
        <v>5.13</v>
      </c>
      <c r="AH16" s="62"/>
      <c r="AI16" s="62"/>
      <c r="AJ16" s="62"/>
      <c r="AK16" s="62"/>
      <c r="AL16" s="62">
        <v>5.13</v>
      </c>
      <c r="AM16" s="62"/>
      <c r="AN16" s="11"/>
      <c r="AO16" s="11"/>
      <c r="AP16" s="63">
        <v>1522</v>
      </c>
      <c r="AQ16" s="32">
        <f t="shared" si="3"/>
        <v>9.8190550990816819E-2</v>
      </c>
      <c r="AR16" s="31" t="str">
        <f t="shared" si="4"/>
        <v>-</v>
      </c>
      <c r="AS16" s="31">
        <f t="shared" si="5"/>
        <v>9.7291761492944939E-2</v>
      </c>
      <c r="AT16" s="10">
        <f>W16-'16-4'!W16</f>
        <v>1.1999999999999993</v>
      </c>
      <c r="AU16" s="10">
        <f>AB16-'16-4'!AB16</f>
        <v>0</v>
      </c>
      <c r="AV16" s="10">
        <f>AG16-'16-4'!AG16</f>
        <v>1</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W17-'16-4'!W17</f>
        <v>0</v>
      </c>
      <c r="AU17" s="10">
        <f>AB17-'16-4'!AB17</f>
        <v>0</v>
      </c>
      <c r="AV17" s="10">
        <f>AG17-'16-4'!AG17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0.25</v>
      </c>
      <c r="X18" s="11"/>
      <c r="Y18" s="11"/>
      <c r="Z18" s="11">
        <v>0.25</v>
      </c>
      <c r="AA18" s="11"/>
      <c r="AB18" s="68">
        <f t="shared" si="10"/>
        <v>0</v>
      </c>
      <c r="AC18" s="12"/>
      <c r="AD18" s="12"/>
      <c r="AE18" s="12"/>
      <c r="AF18" s="12"/>
      <c r="AG18" s="59">
        <f t="shared" si="1"/>
        <v>0</v>
      </c>
      <c r="AH18" s="11"/>
      <c r="AI18" s="11"/>
      <c r="AJ18" s="11"/>
      <c r="AK18" s="11"/>
      <c r="AL18" s="11"/>
      <c r="AM18" s="11"/>
      <c r="AN18" s="11"/>
      <c r="AO18" s="11"/>
      <c r="AP18" s="46">
        <v>30</v>
      </c>
      <c r="AQ18" s="32">
        <f t="shared" si="3"/>
        <v>1.5315812044354594E-2</v>
      </c>
      <c r="AR18" s="31">
        <f t="shared" si="4"/>
        <v>0</v>
      </c>
      <c r="AS18" s="31">
        <f t="shared" si="5"/>
        <v>0</v>
      </c>
      <c r="AT18" s="10">
        <f>W18-'16-4'!W18</f>
        <v>0</v>
      </c>
      <c r="AU18" s="10">
        <f>AB18-'16-4'!AB18</f>
        <v>0</v>
      </c>
      <c r="AV18" s="10">
        <f>AG18-'16-4'!AG18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61">
        <f t="shared" si="9"/>
        <v>1.103</v>
      </c>
      <c r="X19" s="62"/>
      <c r="Y19" s="62">
        <v>1.103</v>
      </c>
      <c r="Z19" s="62"/>
      <c r="AA19" s="62"/>
      <c r="AB19" s="61">
        <f t="shared" si="10"/>
        <v>0</v>
      </c>
      <c r="AC19" s="62"/>
      <c r="AD19" s="62"/>
      <c r="AE19" s="62"/>
      <c r="AF19" s="62"/>
      <c r="AG19" s="61">
        <f>SUM(AH19:AO19)</f>
        <v>2.1850000000000001</v>
      </c>
      <c r="AH19" s="62"/>
      <c r="AI19" s="62"/>
      <c r="AJ19" s="62"/>
      <c r="AK19" s="62"/>
      <c r="AL19" s="62"/>
      <c r="AM19" s="62"/>
      <c r="AN19" s="62">
        <v>2.1850000000000001</v>
      </c>
      <c r="AO19" s="62"/>
      <c r="AP19" s="63">
        <v>559</v>
      </c>
      <c r="AQ19" s="32">
        <f t="shared" si="3"/>
        <v>0.2620574958422428</v>
      </c>
      <c r="AR19" s="31">
        <f t="shared" si="4"/>
        <v>0</v>
      </c>
      <c r="AS19" s="31">
        <f t="shared" si="5"/>
        <v>0.29403848741757505</v>
      </c>
      <c r="AT19" s="10">
        <f>W19-'16-4'!W19</f>
        <v>1.103</v>
      </c>
      <c r="AU19" s="10">
        <f>AB19-'16-4'!AB19</f>
        <v>0</v>
      </c>
      <c r="AV19" s="10">
        <f>AG19-'16-4'!AG19</f>
        <v>2.1850000000000001</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1.83</v>
      </c>
      <c r="X20" s="62"/>
      <c r="Y20" s="62"/>
      <c r="Z20" s="62">
        <v>1.83</v>
      </c>
      <c r="AA20" s="62"/>
      <c r="AB20" s="61">
        <f t="shared" si="10"/>
        <v>0</v>
      </c>
      <c r="AC20" s="64"/>
      <c r="AD20" s="64"/>
      <c r="AE20" s="64"/>
      <c r="AF20" s="64"/>
      <c r="AG20" s="61">
        <f>SUM(AH20:AO20)</f>
        <v>0</v>
      </c>
      <c r="AH20" s="62"/>
      <c r="AI20" s="62"/>
      <c r="AJ20" s="62"/>
      <c r="AK20" s="62"/>
      <c r="AL20" s="62"/>
      <c r="AM20" s="62"/>
      <c r="AN20" s="62"/>
      <c r="AO20" s="62"/>
      <c r="AP20" s="63">
        <v>600</v>
      </c>
      <c r="AQ20" s="32">
        <f t="shared" si="3"/>
        <v>5.0227809189218868E-2</v>
      </c>
      <c r="AR20" s="31">
        <f t="shared" si="4"/>
        <v>0</v>
      </c>
      <c r="AS20" s="31">
        <f t="shared" si="5"/>
        <v>0</v>
      </c>
      <c r="AT20" s="10">
        <f>W20-'16-4'!W20</f>
        <v>1.73</v>
      </c>
      <c r="AU20" s="10">
        <f>AB20-'16-4'!AB20</f>
        <v>0</v>
      </c>
      <c r="AV20" s="10">
        <f>AG20-'16-4'!AG20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W21-'16-4'!W21</f>
        <v>0</v>
      </c>
      <c r="AU21" s="10">
        <f>AB21-'16-4'!AB21</f>
        <v>0</v>
      </c>
      <c r="AV21" s="10">
        <f>AG21-'16-4'!AG21</f>
        <v>0</v>
      </c>
      <c r="AY21" s="19"/>
    </row>
    <row r="22" spans="1:51" s="41" customFormat="1" ht="20.25" customHeight="1">
      <c r="A22" s="8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43.088000000000001</v>
      </c>
      <c r="X22" s="34">
        <f>SUM(X9:X21)</f>
        <v>0.2</v>
      </c>
      <c r="Y22" s="34">
        <f>SUM(Y9:Y21)</f>
        <v>6.6269999999999998</v>
      </c>
      <c r="Z22" s="34">
        <f>SUM(Z9:Z21)</f>
        <v>33.692999999999998</v>
      </c>
      <c r="AA22" s="34">
        <f t="shared" si="12"/>
        <v>2.5679999999999996</v>
      </c>
      <c r="AB22" s="34">
        <f t="shared" si="12"/>
        <v>4.2299999999999995</v>
      </c>
      <c r="AC22" s="34">
        <f t="shared" si="12"/>
        <v>0</v>
      </c>
      <c r="AD22" s="34">
        <f t="shared" si="12"/>
        <v>4.2299999999999995</v>
      </c>
      <c r="AE22" s="34">
        <f t="shared" si="12"/>
        <v>0</v>
      </c>
      <c r="AF22" s="34">
        <f t="shared" si="12"/>
        <v>0</v>
      </c>
      <c r="AG22" s="34">
        <f>SUM(AG9:AG21)</f>
        <v>22.936</v>
      </c>
      <c r="AH22" s="34">
        <f t="shared" si="12"/>
        <v>7.4999999999999997E-2</v>
      </c>
      <c r="AI22" s="34">
        <f t="shared" si="12"/>
        <v>0.1</v>
      </c>
      <c r="AJ22" s="34">
        <f t="shared" si="12"/>
        <v>0</v>
      </c>
      <c r="AK22" s="34">
        <f t="shared" si="12"/>
        <v>0.6</v>
      </c>
      <c r="AL22" s="34">
        <f t="shared" si="12"/>
        <v>8.36</v>
      </c>
      <c r="AM22" s="34">
        <f t="shared" si="12"/>
        <v>3.3620000000000001</v>
      </c>
      <c r="AN22" s="34">
        <f t="shared" si="12"/>
        <v>3.8050000000000002</v>
      </c>
      <c r="AO22" s="34">
        <f t="shared" si="12"/>
        <v>6.6339999999999995</v>
      </c>
      <c r="AP22" s="47">
        <f t="shared" si="12"/>
        <v>8837.6</v>
      </c>
      <c r="AQ22" s="39">
        <f>$W22/C22</f>
        <v>9.9671686895229955E-2</v>
      </c>
      <c r="AR22" s="39">
        <f t="shared" si="4"/>
        <v>3.9552301607338206E-2</v>
      </c>
      <c r="AS22" s="39">
        <f t="shared" si="5"/>
        <v>0.13199132181229103</v>
      </c>
      <c r="AT22" s="38">
        <f t="shared" ref="AT22:AV22" si="13">SUM(AT9:AT21)</f>
        <v>14.413999999999998</v>
      </c>
      <c r="AU22" s="38">
        <f t="shared" si="13"/>
        <v>1.3299999999999998</v>
      </c>
      <c r="AV22" s="38">
        <f t="shared" si="13"/>
        <v>5.4550000000000001</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0.14197175858246719</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8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Z5:BC5"/>
    <mergeCell ref="BF5:BI5"/>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0 M9:M2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70</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95"/>
      <c r="AU4" s="95"/>
      <c r="AV4" s="95"/>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94" t="s">
        <v>19</v>
      </c>
      <c r="E7" s="7" t="s">
        <v>20</v>
      </c>
      <c r="F7" s="94" t="s">
        <v>21</v>
      </c>
      <c r="G7" s="94" t="s">
        <v>22</v>
      </c>
      <c r="H7" s="404"/>
      <c r="I7" s="94" t="s">
        <v>19</v>
      </c>
      <c r="J7" s="94" t="s">
        <v>20</v>
      </c>
      <c r="K7" s="94" t="s">
        <v>21</v>
      </c>
      <c r="L7" s="94" t="s">
        <v>22</v>
      </c>
      <c r="M7" s="404"/>
      <c r="N7" s="94" t="s">
        <v>23</v>
      </c>
      <c r="O7" s="94" t="s">
        <v>24</v>
      </c>
      <c r="P7" s="94" t="s">
        <v>25</v>
      </c>
      <c r="Q7" s="94" t="s">
        <v>26</v>
      </c>
      <c r="R7" s="94" t="s">
        <v>23</v>
      </c>
      <c r="S7" s="94" t="s">
        <v>24</v>
      </c>
      <c r="T7" s="94" t="s">
        <v>25</v>
      </c>
      <c r="U7" s="94" t="s">
        <v>26</v>
      </c>
      <c r="V7" s="404"/>
      <c r="W7" s="404"/>
      <c r="X7" s="94" t="s">
        <v>19</v>
      </c>
      <c r="Y7" s="94" t="s">
        <v>20</v>
      </c>
      <c r="Z7" s="94" t="s">
        <v>21</v>
      </c>
      <c r="AA7" s="94" t="s">
        <v>22</v>
      </c>
      <c r="AB7" s="404"/>
      <c r="AC7" s="94" t="s">
        <v>19</v>
      </c>
      <c r="AD7" s="94" t="s">
        <v>20</v>
      </c>
      <c r="AE7" s="94" t="s">
        <v>21</v>
      </c>
      <c r="AF7" s="94" t="s">
        <v>22</v>
      </c>
      <c r="AG7" s="404"/>
      <c r="AH7" s="94" t="s">
        <v>23</v>
      </c>
      <c r="AI7" s="94" t="s">
        <v>24</v>
      </c>
      <c r="AJ7" s="94" t="s">
        <v>25</v>
      </c>
      <c r="AK7" s="94" t="s">
        <v>26</v>
      </c>
      <c r="AL7" s="94" t="s">
        <v>23</v>
      </c>
      <c r="AM7" s="94" t="s">
        <v>24</v>
      </c>
      <c r="AN7" s="94" t="s">
        <v>25</v>
      </c>
      <c r="AO7" s="94"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2.2100000000000004</v>
      </c>
      <c r="X9" s="11">
        <v>0</v>
      </c>
      <c r="Y9" s="11">
        <v>0.28999999999999998</v>
      </c>
      <c r="Z9" s="11">
        <v>1.8200000000000003</v>
      </c>
      <c r="AA9" s="11">
        <v>0.1</v>
      </c>
      <c r="AB9" s="59">
        <f>SUM(AC9:AF9)</f>
        <v>0</v>
      </c>
      <c r="AC9" s="12"/>
      <c r="AD9" s="12"/>
      <c r="AE9" s="12"/>
      <c r="AF9" s="12"/>
      <c r="AG9" s="59">
        <f t="shared" ref="AG9:AG18" si="1">SUM(AH9:AO9)</f>
        <v>7.0839999999999996</v>
      </c>
      <c r="AH9" s="11">
        <v>0</v>
      </c>
      <c r="AI9" s="11">
        <v>0</v>
      </c>
      <c r="AJ9" s="11">
        <v>0</v>
      </c>
      <c r="AK9" s="11">
        <v>0</v>
      </c>
      <c r="AL9" s="11">
        <v>0</v>
      </c>
      <c r="AM9" s="11">
        <v>1.24</v>
      </c>
      <c r="AN9" s="11">
        <v>0</v>
      </c>
      <c r="AO9" s="11">
        <v>5.8439999999999994</v>
      </c>
      <c r="AP9" s="46">
        <v>970</v>
      </c>
      <c r="AQ9" s="32">
        <f>$W9/C9</f>
        <v>5.248907467224017E-2</v>
      </c>
      <c r="AR9" s="31">
        <f>IF(H9=0,"-",AB9/H9)</f>
        <v>0</v>
      </c>
      <c r="AS9" s="31">
        <f>AG9/M9</f>
        <v>0.22760570620742834</v>
      </c>
      <c r="AT9" s="10">
        <f>W9-'23-4'!W9</f>
        <v>0</v>
      </c>
      <c r="AU9" s="10">
        <f>AB9-'23-4'!AB9</f>
        <v>0</v>
      </c>
      <c r="AV9" s="10">
        <f>AG9-'23-4'!AG9</f>
        <v>0</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7.09</v>
      </c>
      <c r="X10" s="11">
        <v>0</v>
      </c>
      <c r="Y10" s="11">
        <v>1.3900000000000001</v>
      </c>
      <c r="Z10" s="11">
        <v>5.3</v>
      </c>
      <c r="AA10" s="11">
        <v>0.4</v>
      </c>
      <c r="AB10" s="59">
        <f>SUM(AC10:AF10)</f>
        <v>0</v>
      </c>
      <c r="AC10" s="11"/>
      <c r="AD10" s="11"/>
      <c r="AE10" s="11"/>
      <c r="AF10" s="11"/>
      <c r="AG10" s="59">
        <f t="shared" si="1"/>
        <v>2.0620000000000003</v>
      </c>
      <c r="AH10" s="11">
        <v>0</v>
      </c>
      <c r="AI10" s="11">
        <v>0</v>
      </c>
      <c r="AJ10" s="11">
        <v>0</v>
      </c>
      <c r="AK10" s="11">
        <v>0</v>
      </c>
      <c r="AL10" s="11">
        <v>0.22</v>
      </c>
      <c r="AM10" s="11">
        <v>1.8420000000000001</v>
      </c>
      <c r="AN10" s="11">
        <v>0</v>
      </c>
      <c r="AO10" s="11">
        <v>0</v>
      </c>
      <c r="AP10" s="46">
        <v>1342</v>
      </c>
      <c r="AQ10" s="32">
        <f t="shared" ref="AQ10:AQ21" si="3">$W10/C10</f>
        <v>0.10983563383990952</v>
      </c>
      <c r="AR10" s="31">
        <f t="shared" ref="AR10:AR22" si="4">IF(H10=0,"-",AB10/H10)</f>
        <v>0</v>
      </c>
      <c r="AS10" s="31">
        <f t="shared" ref="AS10:AS22" si="5">AG10/M10</f>
        <v>0.11290587526693315</v>
      </c>
      <c r="AT10" s="10">
        <f>W10-'23-4'!W10</f>
        <v>0</v>
      </c>
      <c r="AU10" s="10">
        <f>AB10-'23-4'!AB10</f>
        <v>0</v>
      </c>
      <c r="AV10" s="10">
        <f>AG10-'23-4'!AG10</f>
        <v>0</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2.6560000000000001</v>
      </c>
      <c r="X11" s="62">
        <v>0</v>
      </c>
      <c r="Y11" s="62">
        <v>0.43</v>
      </c>
      <c r="Z11" s="62">
        <v>2.226</v>
      </c>
      <c r="AA11" s="62">
        <v>0</v>
      </c>
      <c r="AB11" s="61">
        <f t="shared" ref="AB11:AB21" si="10">SUM(AC11:AF11)</f>
        <v>2.5299999999999998</v>
      </c>
      <c r="AC11" s="62"/>
      <c r="AD11" s="62">
        <v>2.5299999999999998</v>
      </c>
      <c r="AE11" s="62"/>
      <c r="AF11" s="62"/>
      <c r="AG11" s="61">
        <f t="shared" si="1"/>
        <v>1.409</v>
      </c>
      <c r="AH11" s="62"/>
      <c r="AI11" s="62"/>
      <c r="AJ11" s="62"/>
      <c r="AK11" s="62"/>
      <c r="AL11" s="62">
        <v>1.409</v>
      </c>
      <c r="AM11" s="62"/>
      <c r="AN11" s="62"/>
      <c r="AO11" s="62"/>
      <c r="AP11" s="63">
        <v>545</v>
      </c>
      <c r="AQ11" s="32">
        <f t="shared" si="3"/>
        <v>0.21493890102775753</v>
      </c>
      <c r="AR11" s="31">
        <f t="shared" si="4"/>
        <v>0.21104437771104437</v>
      </c>
      <c r="AS11" s="31">
        <f t="shared" si="5"/>
        <v>0.27923107411811338</v>
      </c>
      <c r="AT11" s="10">
        <f>W11-'23-4'!W11</f>
        <v>0.21000000000000041</v>
      </c>
      <c r="AU11" s="10">
        <f>AB11-'23-4'!AB11</f>
        <v>0</v>
      </c>
      <c r="AV11" s="10">
        <f>AG11-'23-4'!AG11</f>
        <v>0.15900000000000003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9.9749999999999996</v>
      </c>
      <c r="X12" s="62">
        <v>0.2</v>
      </c>
      <c r="Y12" s="62">
        <v>1.4019999999999999</v>
      </c>
      <c r="Z12" s="62">
        <v>6.3049999999999997</v>
      </c>
      <c r="AA12" s="62">
        <v>2.0680000000000001</v>
      </c>
      <c r="AB12" s="61">
        <f t="shared" si="10"/>
        <v>0</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1553</v>
      </c>
      <c r="AQ12" s="32">
        <f t="shared" si="3"/>
        <v>0.10816725655409147</v>
      </c>
      <c r="AR12" s="31">
        <f t="shared" si="4"/>
        <v>0</v>
      </c>
      <c r="AS12" s="31">
        <f t="shared" si="5"/>
        <v>5.454009433962264E-2</v>
      </c>
      <c r="AT12" s="10">
        <f>W12-'23-4'!W12</f>
        <v>1.0109999999999975</v>
      </c>
      <c r="AU12" s="10">
        <f>AB12-'23-4'!AB12</f>
        <v>0</v>
      </c>
      <c r="AV12" s="10">
        <f>AG12-'23-4'!AG12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12.589</v>
      </c>
      <c r="X13" s="62">
        <v>0</v>
      </c>
      <c r="Y13" s="62">
        <v>0.55500000000000005</v>
      </c>
      <c r="Z13" s="62">
        <v>11.734</v>
      </c>
      <c r="AA13" s="62">
        <v>0.30000000000000004</v>
      </c>
      <c r="AB13" s="61">
        <f t="shared" si="10"/>
        <v>0.5</v>
      </c>
      <c r="AC13" s="64"/>
      <c r="AD13" s="64">
        <v>0.5</v>
      </c>
      <c r="AE13" s="64"/>
      <c r="AF13" s="64"/>
      <c r="AG13" s="61">
        <f t="shared" si="1"/>
        <v>5.55</v>
      </c>
      <c r="AH13" s="62">
        <v>0</v>
      </c>
      <c r="AI13" s="62">
        <v>0</v>
      </c>
      <c r="AJ13" s="62">
        <v>0</v>
      </c>
      <c r="AK13" s="62">
        <v>1.2</v>
      </c>
      <c r="AL13" s="62">
        <v>1.76</v>
      </c>
      <c r="AM13" s="62">
        <v>0</v>
      </c>
      <c r="AN13" s="62">
        <v>2</v>
      </c>
      <c r="AO13" s="62">
        <v>0.59</v>
      </c>
      <c r="AP13" s="63">
        <v>2309</v>
      </c>
      <c r="AQ13" s="32">
        <f t="shared" si="3"/>
        <v>0.32220004095004101</v>
      </c>
      <c r="AR13" s="31">
        <f t="shared" si="4"/>
        <v>4.9999999999999989E-2</v>
      </c>
      <c r="AS13" s="31">
        <f t="shared" si="5"/>
        <v>0.39347749025168377</v>
      </c>
      <c r="AT13" s="10">
        <f>W13-'23-4'!W13</f>
        <v>1.8450000000000024</v>
      </c>
      <c r="AU13" s="10">
        <f>AB13-'23-4'!AB13</f>
        <v>0</v>
      </c>
      <c r="AV13" s="10">
        <f>AG13-'23-4'!AG13</f>
        <v>1.25</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0.32</v>
      </c>
      <c r="X14" s="17"/>
      <c r="Y14" s="17"/>
      <c r="Z14" s="17">
        <v>0.32</v>
      </c>
      <c r="AA14" s="17"/>
      <c r="AB14" s="59">
        <f t="shared" si="10"/>
        <v>0</v>
      </c>
      <c r="AC14" s="12"/>
      <c r="AD14" s="12"/>
      <c r="AE14" s="12"/>
      <c r="AF14" s="12"/>
      <c r="AG14" s="59">
        <f t="shared" si="1"/>
        <v>0</v>
      </c>
      <c r="AH14" s="11"/>
      <c r="AI14" s="11"/>
      <c r="AJ14" s="11"/>
      <c r="AK14" s="11"/>
      <c r="AL14" s="11"/>
      <c r="AM14" s="11"/>
      <c r="AN14" s="11"/>
      <c r="AO14" s="11"/>
      <c r="AP14" s="46">
        <v>33.6</v>
      </c>
      <c r="AQ14" s="32">
        <f t="shared" si="3"/>
        <v>2.564102564102564E-2</v>
      </c>
      <c r="AR14" s="31" t="str">
        <f t="shared" si="4"/>
        <v>-</v>
      </c>
      <c r="AS14" s="31">
        <f t="shared" si="5"/>
        <v>0</v>
      </c>
      <c r="AT14" s="10">
        <f>W14-'23-4'!W14</f>
        <v>0</v>
      </c>
      <c r="AU14" s="10">
        <f>AB14-'23-4'!AB14</f>
        <v>0</v>
      </c>
      <c r="AV14" s="10">
        <f>AG14-'23-4'!AG14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1.63</v>
      </c>
      <c r="X15" s="17"/>
      <c r="Y15" s="17">
        <v>0</v>
      </c>
      <c r="Z15" s="17">
        <v>1.63</v>
      </c>
      <c r="AA15" s="17">
        <v>0</v>
      </c>
      <c r="AB15" s="59">
        <f t="shared" si="10"/>
        <v>0</v>
      </c>
      <c r="AC15" s="12"/>
      <c r="AD15" s="12"/>
      <c r="AE15" s="12"/>
      <c r="AF15" s="12"/>
      <c r="AG15" s="59">
        <f t="shared" si="1"/>
        <v>0</v>
      </c>
      <c r="AH15" s="11"/>
      <c r="AI15" s="11"/>
      <c r="AJ15" s="11"/>
      <c r="AK15" s="11"/>
      <c r="AL15" s="11"/>
      <c r="AM15" s="11"/>
      <c r="AN15" s="11"/>
      <c r="AO15" s="11"/>
      <c r="AP15" s="46">
        <v>206</v>
      </c>
      <c r="AQ15" s="32">
        <f t="shared" si="3"/>
        <v>8.1499999999999961E-2</v>
      </c>
      <c r="AR15" s="31">
        <f t="shared" si="4"/>
        <v>0</v>
      </c>
      <c r="AS15" s="31">
        <f t="shared" si="5"/>
        <v>0</v>
      </c>
      <c r="AT15" s="10">
        <f>W15-'23-4'!W15</f>
        <v>0</v>
      </c>
      <c r="AU15" s="10">
        <f>AB15-'23-4'!AB15</f>
        <v>0</v>
      </c>
      <c r="AV15" s="10">
        <f>AG15-'23-4'!AG15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6.5009999999999994</v>
      </c>
      <c r="X16" s="17">
        <v>0</v>
      </c>
      <c r="Y16" s="17">
        <v>1.962</v>
      </c>
      <c r="Z16" s="17">
        <v>4.5389999999999997</v>
      </c>
      <c r="AA16" s="17">
        <v>0</v>
      </c>
      <c r="AB16" s="59">
        <f t="shared" si="10"/>
        <v>0</v>
      </c>
      <c r="AC16" s="12"/>
      <c r="AD16" s="12"/>
      <c r="AE16" s="12"/>
      <c r="AF16" s="12"/>
      <c r="AG16" s="59">
        <f t="shared" si="1"/>
        <v>5.13</v>
      </c>
      <c r="AH16" s="11"/>
      <c r="AI16" s="11"/>
      <c r="AJ16" s="11"/>
      <c r="AK16" s="11"/>
      <c r="AL16" s="11">
        <v>5.13</v>
      </c>
      <c r="AM16" s="11"/>
      <c r="AN16" s="11"/>
      <c r="AO16" s="11"/>
      <c r="AP16" s="46">
        <v>1522</v>
      </c>
      <c r="AQ16" s="32">
        <f t="shared" si="3"/>
        <v>9.8190550990816819E-2</v>
      </c>
      <c r="AR16" s="31" t="str">
        <f t="shared" si="4"/>
        <v>-</v>
      </c>
      <c r="AS16" s="31">
        <f t="shared" si="5"/>
        <v>9.7291761492944939E-2</v>
      </c>
      <c r="AT16" s="10">
        <f>W16-'23-4'!W16</f>
        <v>0</v>
      </c>
      <c r="AU16" s="10">
        <f>AB16-'23-4'!AB16</f>
        <v>0</v>
      </c>
      <c r="AV16" s="10">
        <f>AG16-'23-4'!AG16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W17-'23-4'!W17</f>
        <v>0</v>
      </c>
      <c r="AU17" s="10">
        <f>AB17-'23-4'!AB17</f>
        <v>0</v>
      </c>
      <c r="AV17" s="10">
        <f>AG17-'23-4'!AG17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61">
        <f t="shared" si="9"/>
        <v>1.05</v>
      </c>
      <c r="X18" s="62">
        <v>0</v>
      </c>
      <c r="Y18" s="62">
        <v>0.8</v>
      </c>
      <c r="Z18" s="62">
        <v>0.25</v>
      </c>
      <c r="AA18" s="62">
        <v>0</v>
      </c>
      <c r="AB18" s="66">
        <f t="shared" si="10"/>
        <v>0</v>
      </c>
      <c r="AC18" s="64"/>
      <c r="AD18" s="64"/>
      <c r="AE18" s="64"/>
      <c r="AF18" s="64"/>
      <c r="AG18" s="61">
        <f t="shared" si="1"/>
        <v>0</v>
      </c>
      <c r="AH18" s="62"/>
      <c r="AI18" s="62"/>
      <c r="AJ18" s="62"/>
      <c r="AK18" s="62"/>
      <c r="AL18" s="62"/>
      <c r="AM18" s="62"/>
      <c r="AN18" s="62"/>
      <c r="AO18" s="62"/>
      <c r="AP18" s="63">
        <v>160</v>
      </c>
      <c r="AQ18" s="32">
        <f t="shared" si="3"/>
        <v>6.4326410586289295E-2</v>
      </c>
      <c r="AR18" s="31">
        <f t="shared" si="4"/>
        <v>0</v>
      </c>
      <c r="AS18" s="31">
        <f t="shared" si="5"/>
        <v>0</v>
      </c>
      <c r="AT18" s="10">
        <f>W18-'23-4'!W18</f>
        <v>0.8</v>
      </c>
      <c r="AU18" s="10">
        <f>AB18-'23-4'!AB18</f>
        <v>0</v>
      </c>
      <c r="AV18" s="10">
        <f>AG18-'23-4'!AG18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46">
        <v>559</v>
      </c>
      <c r="AQ19" s="32">
        <f t="shared" si="3"/>
        <v>0.2620574958422428</v>
      </c>
      <c r="AR19" s="31">
        <f t="shared" si="4"/>
        <v>0</v>
      </c>
      <c r="AS19" s="31">
        <f t="shared" si="5"/>
        <v>0.29403848741757505</v>
      </c>
      <c r="AT19" s="10">
        <f>W19-'23-4'!W19</f>
        <v>0</v>
      </c>
      <c r="AU19" s="10">
        <f>AB19-'23-4'!AB19</f>
        <v>0</v>
      </c>
      <c r="AV19" s="10">
        <f>AG19-'23-4'!AG19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1.83</v>
      </c>
      <c r="X20" s="11"/>
      <c r="Y20" s="11"/>
      <c r="Z20" s="11">
        <v>1.83</v>
      </c>
      <c r="AA20" s="11"/>
      <c r="AB20" s="59">
        <f t="shared" si="10"/>
        <v>0</v>
      </c>
      <c r="AC20" s="12"/>
      <c r="AD20" s="12"/>
      <c r="AE20" s="12"/>
      <c r="AF20" s="12"/>
      <c r="AG20" s="59">
        <f>SUM(AH20:AO20)</f>
        <v>0</v>
      </c>
      <c r="AH20" s="11"/>
      <c r="AI20" s="11"/>
      <c r="AJ20" s="11"/>
      <c r="AK20" s="11"/>
      <c r="AL20" s="11"/>
      <c r="AM20" s="11"/>
      <c r="AN20" s="11"/>
      <c r="AO20" s="11"/>
      <c r="AP20" s="46">
        <v>600</v>
      </c>
      <c r="AQ20" s="32">
        <f t="shared" si="3"/>
        <v>5.0227809189218868E-2</v>
      </c>
      <c r="AR20" s="31">
        <f t="shared" si="4"/>
        <v>0</v>
      </c>
      <c r="AS20" s="31">
        <f t="shared" si="5"/>
        <v>0</v>
      </c>
      <c r="AT20" s="10">
        <f>W20-'23-4'!W20</f>
        <v>0</v>
      </c>
      <c r="AU20" s="10">
        <f>AB20-'23-4'!AB20</f>
        <v>0</v>
      </c>
      <c r="AV20" s="10">
        <f>AG20-'23-4'!AG20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W21-'23-4'!W21</f>
        <v>0</v>
      </c>
      <c r="AU21" s="10">
        <f>AB21-'23-4'!AB21</f>
        <v>0</v>
      </c>
      <c r="AV21" s="10">
        <f>AG21-'23-4'!AG21</f>
        <v>0</v>
      </c>
      <c r="AY21" s="19"/>
    </row>
    <row r="22" spans="1:51" s="41" customFormat="1" ht="20.25" customHeight="1">
      <c r="A22" s="9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46.954000000000001</v>
      </c>
      <c r="X22" s="34">
        <f>SUM(X9:X21)</f>
        <v>0.2</v>
      </c>
      <c r="Y22" s="34">
        <f>SUM(Y9:Y21)</f>
        <v>7.9319999999999995</v>
      </c>
      <c r="Z22" s="34">
        <f>SUM(Z9:Z21)</f>
        <v>35.953999999999994</v>
      </c>
      <c r="AA22" s="34">
        <f t="shared" si="12"/>
        <v>2.8680000000000003</v>
      </c>
      <c r="AB22" s="34">
        <f t="shared" si="12"/>
        <v>4.2299999999999995</v>
      </c>
      <c r="AC22" s="34">
        <f t="shared" si="12"/>
        <v>0</v>
      </c>
      <c r="AD22" s="34">
        <f t="shared" si="12"/>
        <v>4.2299999999999995</v>
      </c>
      <c r="AE22" s="34">
        <f t="shared" si="12"/>
        <v>0</v>
      </c>
      <c r="AF22" s="34">
        <f t="shared" si="12"/>
        <v>0</v>
      </c>
      <c r="AG22" s="34">
        <f>SUM(AG9:AG21)</f>
        <v>24.344999999999999</v>
      </c>
      <c r="AH22" s="34">
        <f t="shared" si="12"/>
        <v>7.4999999999999997E-2</v>
      </c>
      <c r="AI22" s="34">
        <f t="shared" si="12"/>
        <v>0.1</v>
      </c>
      <c r="AJ22" s="34">
        <f t="shared" si="12"/>
        <v>0</v>
      </c>
      <c r="AK22" s="34">
        <f t="shared" si="12"/>
        <v>1.2</v>
      </c>
      <c r="AL22" s="34">
        <f t="shared" si="12"/>
        <v>8.5190000000000001</v>
      </c>
      <c r="AM22" s="34">
        <f t="shared" si="12"/>
        <v>3.3620000000000001</v>
      </c>
      <c r="AN22" s="34">
        <f t="shared" si="12"/>
        <v>4.4550000000000001</v>
      </c>
      <c r="AO22" s="34">
        <f t="shared" si="12"/>
        <v>6.6339999999999995</v>
      </c>
      <c r="AP22" s="47">
        <f t="shared" si="12"/>
        <v>9799.6</v>
      </c>
      <c r="AQ22" s="39">
        <f>$W22/C22</f>
        <v>0.10861456522648132</v>
      </c>
      <c r="AR22" s="39">
        <f t="shared" si="4"/>
        <v>3.9552301607338206E-2</v>
      </c>
      <c r="AS22" s="39">
        <f t="shared" si="5"/>
        <v>0.1400997876491204</v>
      </c>
      <c r="AT22" s="38">
        <f t="shared" ref="AT22:AV22" si="13">SUM(AT9:AT21)</f>
        <v>3.8660000000000005</v>
      </c>
      <c r="AU22" s="38">
        <f t="shared" si="13"/>
        <v>0</v>
      </c>
      <c r="AV22" s="38">
        <f t="shared" si="13"/>
        <v>1.409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0.15742582210155986</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96"/>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H6:AK6"/>
    <mergeCell ref="AV6:AV7"/>
    <mergeCell ref="AT6:AT7"/>
    <mergeCell ref="AZ5:BC5"/>
    <mergeCell ref="AQ6:AQ7"/>
    <mergeCell ref="AR6:AR7"/>
    <mergeCell ref="AG6:AG7"/>
    <mergeCell ref="AU6:AU7"/>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X22:AV22"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72</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97"/>
      <c r="AU4" s="97"/>
      <c r="AV4" s="97"/>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99" t="s">
        <v>19</v>
      </c>
      <c r="E7" s="7" t="s">
        <v>20</v>
      </c>
      <c r="F7" s="99" t="s">
        <v>21</v>
      </c>
      <c r="G7" s="99" t="s">
        <v>22</v>
      </c>
      <c r="H7" s="404"/>
      <c r="I7" s="99" t="s">
        <v>19</v>
      </c>
      <c r="J7" s="99" t="s">
        <v>20</v>
      </c>
      <c r="K7" s="99" t="s">
        <v>21</v>
      </c>
      <c r="L7" s="99" t="s">
        <v>22</v>
      </c>
      <c r="M7" s="404"/>
      <c r="N7" s="99" t="s">
        <v>23</v>
      </c>
      <c r="O7" s="99" t="s">
        <v>24</v>
      </c>
      <c r="P7" s="99" t="s">
        <v>25</v>
      </c>
      <c r="Q7" s="99" t="s">
        <v>26</v>
      </c>
      <c r="R7" s="99" t="s">
        <v>23</v>
      </c>
      <c r="S7" s="99" t="s">
        <v>24</v>
      </c>
      <c r="T7" s="99" t="s">
        <v>25</v>
      </c>
      <c r="U7" s="99" t="s">
        <v>26</v>
      </c>
      <c r="V7" s="404"/>
      <c r="W7" s="404"/>
      <c r="X7" s="99" t="s">
        <v>19</v>
      </c>
      <c r="Y7" s="99" t="s">
        <v>20</v>
      </c>
      <c r="Z7" s="99" t="s">
        <v>21</v>
      </c>
      <c r="AA7" s="99" t="s">
        <v>22</v>
      </c>
      <c r="AB7" s="404"/>
      <c r="AC7" s="99" t="s">
        <v>19</v>
      </c>
      <c r="AD7" s="99" t="s">
        <v>20</v>
      </c>
      <c r="AE7" s="99" t="s">
        <v>21</v>
      </c>
      <c r="AF7" s="99" t="s">
        <v>22</v>
      </c>
      <c r="AG7" s="404"/>
      <c r="AH7" s="99" t="s">
        <v>23</v>
      </c>
      <c r="AI7" s="99" t="s">
        <v>24</v>
      </c>
      <c r="AJ7" s="99" t="s">
        <v>25</v>
      </c>
      <c r="AK7" s="99" t="s">
        <v>26</v>
      </c>
      <c r="AL7" s="99" t="s">
        <v>23</v>
      </c>
      <c r="AM7" s="99" t="s">
        <v>24</v>
      </c>
      <c r="AN7" s="99" t="s">
        <v>25</v>
      </c>
      <c r="AO7" s="99"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61">
        <f>SUM(X9:AA9)</f>
        <v>4.794999999999999</v>
      </c>
      <c r="X9" s="62">
        <v>0.3</v>
      </c>
      <c r="Y9" s="62">
        <v>0.65</v>
      </c>
      <c r="Z9" s="62">
        <v>3.7449999999999997</v>
      </c>
      <c r="AA9" s="62">
        <v>0.1</v>
      </c>
      <c r="AB9" s="61">
        <f>SUM(AC9:AF9)</f>
        <v>0</v>
      </c>
      <c r="AC9" s="64"/>
      <c r="AD9" s="64"/>
      <c r="AE9" s="64"/>
      <c r="AF9" s="64"/>
      <c r="AG9" s="61">
        <f t="shared" ref="AG9:AG18" si="1">SUM(AH9:AO9)</f>
        <v>9.9690000000000012</v>
      </c>
      <c r="AH9" s="62">
        <v>0</v>
      </c>
      <c r="AI9" s="62">
        <v>0</v>
      </c>
      <c r="AJ9" s="62">
        <v>0</v>
      </c>
      <c r="AK9" s="62">
        <v>0</v>
      </c>
      <c r="AL9" s="62">
        <v>0</v>
      </c>
      <c r="AM9" s="62">
        <v>1.6850000000000001</v>
      </c>
      <c r="AN9" s="62">
        <v>0</v>
      </c>
      <c r="AO9" s="62">
        <v>8.2840000000000007</v>
      </c>
      <c r="AP9" s="63">
        <v>1328</v>
      </c>
      <c r="AQ9" s="32">
        <f>$W9/C9</f>
        <v>0.11388466653999615</v>
      </c>
      <c r="AR9" s="31">
        <f>IF(H9=0,"-",AB9/H9)</f>
        <v>0</v>
      </c>
      <c r="AS9" s="31">
        <f>AG9/M9</f>
        <v>0.32029944737180316</v>
      </c>
      <c r="AT9" s="10">
        <f>W9-'29-4'!W9</f>
        <v>2.5849999999999986</v>
      </c>
      <c r="AU9" s="10">
        <f>AB9-'29-4'!AB9</f>
        <v>0</v>
      </c>
      <c r="AV9" s="10">
        <f>AG9-'29-4'!AG9</f>
        <v>2.8850000000000016</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7.09</v>
      </c>
      <c r="X10" s="11">
        <v>0</v>
      </c>
      <c r="Y10" s="11">
        <v>1.3900000000000001</v>
      </c>
      <c r="Z10" s="11">
        <v>5.3</v>
      </c>
      <c r="AA10" s="11">
        <v>0.4</v>
      </c>
      <c r="AB10" s="59">
        <f>SUM(AC10:AF10)</f>
        <v>0</v>
      </c>
      <c r="AC10" s="11"/>
      <c r="AD10" s="11"/>
      <c r="AE10" s="11"/>
      <c r="AF10" s="11"/>
      <c r="AG10" s="59">
        <f t="shared" si="1"/>
        <v>2.0620000000000003</v>
      </c>
      <c r="AH10" s="11">
        <v>0</v>
      </c>
      <c r="AI10" s="11">
        <v>0</v>
      </c>
      <c r="AJ10" s="11">
        <v>0</v>
      </c>
      <c r="AK10" s="11">
        <v>0</v>
      </c>
      <c r="AL10" s="11">
        <v>0.22</v>
      </c>
      <c r="AM10" s="11">
        <v>1.8420000000000001</v>
      </c>
      <c r="AN10" s="11">
        <v>0</v>
      </c>
      <c r="AO10" s="11">
        <v>0</v>
      </c>
      <c r="AP10" s="46">
        <v>1342</v>
      </c>
      <c r="AQ10" s="32">
        <f t="shared" ref="AQ10:AQ21" si="3">$W10/C10</f>
        <v>0.10983563383990952</v>
      </c>
      <c r="AR10" s="31">
        <f t="shared" ref="AR10:AR22" si="4">IF(H10=0,"-",AB10/H10)</f>
        <v>0</v>
      </c>
      <c r="AS10" s="31">
        <f t="shared" ref="AS10:AS22" si="5">AG10/M10</f>
        <v>0.11290587526693315</v>
      </c>
      <c r="AT10" s="10">
        <f>W10-'29-4'!W10</f>
        <v>0</v>
      </c>
      <c r="AU10" s="10">
        <f>AB10-'29-4'!AB10</f>
        <v>0</v>
      </c>
      <c r="AV10" s="10">
        <f>AG10-'29-4'!AG10</f>
        <v>0</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2.806</v>
      </c>
      <c r="X11" s="62">
        <v>0</v>
      </c>
      <c r="Y11" s="62">
        <v>0.48</v>
      </c>
      <c r="Z11" s="62">
        <v>2.3260000000000001</v>
      </c>
      <c r="AA11" s="62">
        <v>0</v>
      </c>
      <c r="AB11" s="61">
        <f t="shared" ref="AB11:AB21" si="10">SUM(AC11:AF11)</f>
        <v>6.508</v>
      </c>
      <c r="AC11" s="62"/>
      <c r="AD11" s="62">
        <v>6.508</v>
      </c>
      <c r="AE11" s="62"/>
      <c r="AF11" s="62"/>
      <c r="AG11" s="61">
        <f t="shared" si="1"/>
        <v>1.5680000000000001</v>
      </c>
      <c r="AH11" s="62"/>
      <c r="AI11" s="62"/>
      <c r="AJ11" s="62"/>
      <c r="AK11" s="62"/>
      <c r="AL11" s="62">
        <v>1.5680000000000001</v>
      </c>
      <c r="AM11" s="62"/>
      <c r="AN11" s="62"/>
      <c r="AO11" s="62"/>
      <c r="AP11" s="63">
        <v>598</v>
      </c>
      <c r="AQ11" s="32">
        <f t="shared" si="3"/>
        <v>0.22707776968519866</v>
      </c>
      <c r="AR11" s="31">
        <f t="shared" si="4"/>
        <v>0.54287620954287619</v>
      </c>
      <c r="AS11" s="31">
        <f t="shared" si="5"/>
        <v>0.31074118113357113</v>
      </c>
      <c r="AT11" s="10">
        <f>W11-'29-4'!W11</f>
        <v>0.14999999999999991</v>
      </c>
      <c r="AU11" s="10">
        <f>AB11-'29-4'!AB11</f>
        <v>3.9780000000000002</v>
      </c>
      <c r="AV11" s="10">
        <f>AG11-'29-4'!AG11</f>
        <v>0.15900000000000003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13.939</v>
      </c>
      <c r="X12" s="62">
        <v>0.2</v>
      </c>
      <c r="Y12" s="62">
        <v>2.7879999999999994</v>
      </c>
      <c r="Z12" s="62">
        <v>8.5830000000000002</v>
      </c>
      <c r="AA12" s="62">
        <v>2.3679999999999999</v>
      </c>
      <c r="AB12" s="61">
        <v>1.1000000000000001</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2089</v>
      </c>
      <c r="AQ12" s="32">
        <f t="shared" si="3"/>
        <v>0.15115221945939661</v>
      </c>
      <c r="AR12" s="31">
        <f t="shared" si="4"/>
        <v>3.251647994324397E-2</v>
      </c>
      <c r="AS12" s="31">
        <f t="shared" si="5"/>
        <v>5.454009433962264E-2</v>
      </c>
      <c r="AT12" s="10">
        <f>W12-'29-4'!W12</f>
        <v>3.9640000000000004</v>
      </c>
      <c r="AU12" s="10">
        <f>AB12-'29-4'!AB12</f>
        <v>1.1000000000000001</v>
      </c>
      <c r="AV12" s="10">
        <f>AG12-'29-4'!AG12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15.49</v>
      </c>
      <c r="X13" s="62">
        <v>0</v>
      </c>
      <c r="Y13" s="62">
        <v>2.59</v>
      </c>
      <c r="Z13" s="62">
        <v>12.6</v>
      </c>
      <c r="AA13" s="62">
        <v>0.30000000000000004</v>
      </c>
      <c r="AB13" s="61">
        <f t="shared" si="10"/>
        <v>0.5</v>
      </c>
      <c r="AC13" s="64"/>
      <c r="AD13" s="64">
        <v>0.5</v>
      </c>
      <c r="AE13" s="64"/>
      <c r="AF13" s="64"/>
      <c r="AG13" s="61">
        <f t="shared" si="1"/>
        <v>7.5180000000000007</v>
      </c>
      <c r="AH13" s="62">
        <v>0</v>
      </c>
      <c r="AI13" s="62">
        <v>0</v>
      </c>
      <c r="AJ13" s="62">
        <v>7.0000000000000007E-2</v>
      </c>
      <c r="AK13" s="62">
        <v>1.2</v>
      </c>
      <c r="AL13" s="62">
        <v>3.008</v>
      </c>
      <c r="AM13" s="62">
        <v>0</v>
      </c>
      <c r="AN13" s="62">
        <v>2.5</v>
      </c>
      <c r="AO13" s="62">
        <v>0.74</v>
      </c>
      <c r="AP13" s="63">
        <v>2765</v>
      </c>
      <c r="AQ13" s="32">
        <f t="shared" si="3"/>
        <v>0.396447583947584</v>
      </c>
      <c r="AR13" s="31">
        <f t="shared" si="4"/>
        <v>4.9999999999999989E-2</v>
      </c>
      <c r="AS13" s="31">
        <f t="shared" si="5"/>
        <v>0.53300248138957818</v>
      </c>
      <c r="AT13" s="10">
        <f>W13-'29-4'!W13</f>
        <v>2.9009999999999998</v>
      </c>
      <c r="AU13" s="10">
        <f>AB13-'29-4'!AB13</f>
        <v>0</v>
      </c>
      <c r="AV13" s="10">
        <f>AG13-'29-4'!AG13</f>
        <v>1.9680000000000009</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61">
        <f t="shared" si="9"/>
        <v>0.32</v>
      </c>
      <c r="X14" s="65"/>
      <c r="Y14" s="65"/>
      <c r="Z14" s="65"/>
      <c r="AA14" s="65">
        <v>0.32</v>
      </c>
      <c r="AB14" s="61">
        <f t="shared" si="10"/>
        <v>0</v>
      </c>
      <c r="AC14" s="64"/>
      <c r="AD14" s="64"/>
      <c r="AE14" s="64"/>
      <c r="AF14" s="64"/>
      <c r="AG14" s="61">
        <f t="shared" si="1"/>
        <v>0</v>
      </c>
      <c r="AH14" s="62"/>
      <c r="AI14" s="62"/>
      <c r="AJ14" s="62"/>
      <c r="AK14" s="62"/>
      <c r="AL14" s="62"/>
      <c r="AM14" s="62"/>
      <c r="AN14" s="62"/>
      <c r="AO14" s="62"/>
      <c r="AP14" s="63">
        <v>33.6</v>
      </c>
      <c r="AQ14" s="32">
        <f t="shared" si="3"/>
        <v>2.564102564102564E-2</v>
      </c>
      <c r="AR14" s="31" t="str">
        <f t="shared" si="4"/>
        <v>-</v>
      </c>
      <c r="AS14" s="31">
        <f t="shared" si="5"/>
        <v>0</v>
      </c>
      <c r="AT14" s="10">
        <f>W14-'29-4'!W14</f>
        <v>0</v>
      </c>
      <c r="AU14" s="10">
        <f>AB14-'29-4'!AB14</f>
        <v>0</v>
      </c>
      <c r="AV14" s="10">
        <f>AG14-'29-4'!AG14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61">
        <f t="shared" si="9"/>
        <v>2.33</v>
      </c>
      <c r="X15" s="65"/>
      <c r="Y15" s="65">
        <v>0</v>
      </c>
      <c r="Z15" s="65">
        <v>2.33</v>
      </c>
      <c r="AA15" s="65">
        <v>0</v>
      </c>
      <c r="AB15" s="61">
        <f t="shared" si="10"/>
        <v>0</v>
      </c>
      <c r="AC15" s="64"/>
      <c r="AD15" s="64"/>
      <c r="AE15" s="64"/>
      <c r="AF15" s="64"/>
      <c r="AG15" s="61">
        <f t="shared" si="1"/>
        <v>0</v>
      </c>
      <c r="AH15" s="62"/>
      <c r="AI15" s="62"/>
      <c r="AJ15" s="62"/>
      <c r="AK15" s="62"/>
      <c r="AL15" s="62"/>
      <c r="AM15" s="62"/>
      <c r="AN15" s="62"/>
      <c r="AO15" s="62"/>
      <c r="AP15" s="63">
        <v>246</v>
      </c>
      <c r="AQ15" s="32">
        <f t="shared" si="3"/>
        <v>0.11649999999999996</v>
      </c>
      <c r="AR15" s="31">
        <f t="shared" si="4"/>
        <v>0</v>
      </c>
      <c r="AS15" s="31">
        <f t="shared" si="5"/>
        <v>0</v>
      </c>
      <c r="AT15" s="10">
        <f>W15-'29-4'!W15</f>
        <v>0.70000000000000018</v>
      </c>
      <c r="AU15" s="10">
        <f>AB15-'29-4'!AB15</f>
        <v>0</v>
      </c>
      <c r="AV15" s="10">
        <f>AG15-'29-4'!AG15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6.5009999999999994</v>
      </c>
      <c r="X16" s="17">
        <v>0</v>
      </c>
      <c r="Y16" s="17">
        <v>1.962</v>
      </c>
      <c r="Z16" s="17">
        <v>4.5389999999999997</v>
      </c>
      <c r="AA16" s="17">
        <v>0</v>
      </c>
      <c r="AB16" s="59">
        <f t="shared" si="10"/>
        <v>0</v>
      </c>
      <c r="AC16" s="12"/>
      <c r="AD16" s="12"/>
      <c r="AE16" s="12"/>
      <c r="AF16" s="12"/>
      <c r="AG16" s="59">
        <f t="shared" si="1"/>
        <v>5.13</v>
      </c>
      <c r="AH16" s="11"/>
      <c r="AI16" s="11"/>
      <c r="AJ16" s="11"/>
      <c r="AK16" s="11"/>
      <c r="AL16" s="11">
        <v>5.13</v>
      </c>
      <c r="AM16" s="11"/>
      <c r="AN16" s="11"/>
      <c r="AO16" s="11"/>
      <c r="AP16" s="46">
        <v>1522</v>
      </c>
      <c r="AQ16" s="32">
        <f t="shared" si="3"/>
        <v>9.8190550990816819E-2</v>
      </c>
      <c r="AR16" s="31" t="str">
        <f t="shared" si="4"/>
        <v>-</v>
      </c>
      <c r="AS16" s="31">
        <f t="shared" si="5"/>
        <v>9.7291761492944939E-2</v>
      </c>
      <c r="AT16" s="10">
        <f>W16-'29-4'!W16</f>
        <v>0</v>
      </c>
      <c r="AU16" s="10">
        <f>AB16-'29-4'!AB16</f>
        <v>0</v>
      </c>
      <c r="AV16" s="10">
        <f>AG16-'29-4'!AG16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W17-'29-4'!W17</f>
        <v>0</v>
      </c>
      <c r="AU17" s="10">
        <f>AB17-'29-4'!AB17</f>
        <v>0</v>
      </c>
      <c r="AV17" s="10">
        <f>AG17-'29-4'!AG17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61">
        <f t="shared" si="9"/>
        <v>1.05</v>
      </c>
      <c r="X18" s="11">
        <v>0</v>
      </c>
      <c r="Y18" s="11">
        <v>0.8</v>
      </c>
      <c r="Z18" s="11">
        <v>0.25</v>
      </c>
      <c r="AA18" s="11">
        <v>0</v>
      </c>
      <c r="AB18" s="68">
        <f t="shared" si="10"/>
        <v>0</v>
      </c>
      <c r="AC18" s="12"/>
      <c r="AD18" s="12"/>
      <c r="AE18" s="12"/>
      <c r="AF18" s="12"/>
      <c r="AG18" s="59">
        <f t="shared" si="1"/>
        <v>0</v>
      </c>
      <c r="AH18" s="11"/>
      <c r="AI18" s="11"/>
      <c r="AJ18" s="11"/>
      <c r="AK18" s="11"/>
      <c r="AL18" s="11"/>
      <c r="AM18" s="11"/>
      <c r="AN18" s="11"/>
      <c r="AO18" s="11"/>
      <c r="AP18" s="46">
        <v>160</v>
      </c>
      <c r="AQ18" s="32">
        <f t="shared" si="3"/>
        <v>6.4326410586289295E-2</v>
      </c>
      <c r="AR18" s="31">
        <f t="shared" si="4"/>
        <v>0</v>
      </c>
      <c r="AS18" s="31">
        <f t="shared" si="5"/>
        <v>0</v>
      </c>
      <c r="AT18" s="10">
        <f>W18-'29-4'!W18</f>
        <v>0</v>
      </c>
      <c r="AU18" s="10">
        <f>AB18-'29-4'!AB18</f>
        <v>0</v>
      </c>
      <c r="AV18" s="10">
        <f>AG18-'29-4'!AG18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46">
        <v>559</v>
      </c>
      <c r="AQ19" s="32">
        <f t="shared" si="3"/>
        <v>0.2620574958422428</v>
      </c>
      <c r="AR19" s="31">
        <f t="shared" si="4"/>
        <v>0</v>
      </c>
      <c r="AS19" s="31">
        <f t="shared" si="5"/>
        <v>0.29403848741757505</v>
      </c>
      <c r="AT19" s="10">
        <f>W19-'29-4'!W19</f>
        <v>0</v>
      </c>
      <c r="AU19" s="10">
        <f>AB19-'29-4'!AB19</f>
        <v>0</v>
      </c>
      <c r="AV19" s="10">
        <f>AG19-'29-4'!AG19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3.51</v>
      </c>
      <c r="X20" s="62">
        <v>0</v>
      </c>
      <c r="Y20" s="62">
        <v>0</v>
      </c>
      <c r="Z20" s="62">
        <v>3.51</v>
      </c>
      <c r="AA20" s="62">
        <v>0</v>
      </c>
      <c r="AB20" s="61">
        <f t="shared" si="10"/>
        <v>0</v>
      </c>
      <c r="AC20" s="64"/>
      <c r="AD20" s="64"/>
      <c r="AE20" s="64"/>
      <c r="AF20" s="64"/>
      <c r="AG20" s="61">
        <f>SUM(AH20:AO20)</f>
        <v>0.2</v>
      </c>
      <c r="AH20" s="62">
        <v>0</v>
      </c>
      <c r="AI20" s="62">
        <v>0.08</v>
      </c>
      <c r="AJ20" s="62">
        <v>0</v>
      </c>
      <c r="AK20" s="62">
        <v>0</v>
      </c>
      <c r="AL20" s="62">
        <v>0.12</v>
      </c>
      <c r="AM20" s="62">
        <v>0</v>
      </c>
      <c r="AN20" s="62">
        <v>0</v>
      </c>
      <c r="AO20" s="62">
        <v>0</v>
      </c>
      <c r="AP20" s="63">
        <v>726</v>
      </c>
      <c r="AQ20" s="32">
        <f t="shared" si="3"/>
        <v>9.6338584838337821E-2</v>
      </c>
      <c r="AR20" s="31">
        <f t="shared" si="4"/>
        <v>0</v>
      </c>
      <c r="AS20" s="31">
        <f t="shared" si="5"/>
        <v>2.4213075060532691E-2</v>
      </c>
      <c r="AT20" s="10">
        <f>W20-'29-4'!W20</f>
        <v>1.6799999999999997</v>
      </c>
      <c r="AU20" s="10">
        <f>AB20-'29-4'!AB20</f>
        <v>0</v>
      </c>
      <c r="AV20" s="10">
        <f>AG20-'29-4'!AG20</f>
        <v>0.2</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W21-'29-4'!W21</f>
        <v>0</v>
      </c>
      <c r="AU21" s="10">
        <f>AB21-'29-4'!AB21</f>
        <v>0</v>
      </c>
      <c r="AV21" s="10">
        <f>AG21-'29-4'!AG21</f>
        <v>0</v>
      </c>
      <c r="AY21" s="19"/>
    </row>
    <row r="22" spans="1:51" s="41" customFormat="1" ht="20.25" customHeight="1">
      <c r="A22" s="98"/>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58.93399999999999</v>
      </c>
      <c r="X22" s="34">
        <f>SUM(X9:X21)</f>
        <v>0.5</v>
      </c>
      <c r="Y22" s="34">
        <f>SUM(Y9:Y21)</f>
        <v>11.763</v>
      </c>
      <c r="Z22" s="34">
        <f>SUM(Z9:Z21)</f>
        <v>43.183</v>
      </c>
      <c r="AA22" s="34">
        <f t="shared" si="12"/>
        <v>3.488</v>
      </c>
      <c r="AB22" s="34">
        <f t="shared" si="12"/>
        <v>9.3079999999999998</v>
      </c>
      <c r="AC22" s="34">
        <f t="shared" si="12"/>
        <v>0</v>
      </c>
      <c r="AD22" s="34">
        <f t="shared" si="12"/>
        <v>8.2080000000000002</v>
      </c>
      <c r="AE22" s="34">
        <f t="shared" si="12"/>
        <v>0</v>
      </c>
      <c r="AF22" s="34">
        <f t="shared" si="12"/>
        <v>0</v>
      </c>
      <c r="AG22" s="34">
        <f>SUM(AG9:AG21)</f>
        <v>29.556999999999999</v>
      </c>
      <c r="AH22" s="34">
        <f t="shared" si="12"/>
        <v>7.4999999999999997E-2</v>
      </c>
      <c r="AI22" s="34">
        <f t="shared" si="12"/>
        <v>0.18</v>
      </c>
      <c r="AJ22" s="34">
        <f t="shared" si="12"/>
        <v>7.0000000000000007E-2</v>
      </c>
      <c r="AK22" s="34">
        <f t="shared" si="12"/>
        <v>1.2</v>
      </c>
      <c r="AL22" s="34">
        <f t="shared" si="12"/>
        <v>10.045999999999999</v>
      </c>
      <c r="AM22" s="34">
        <f t="shared" si="12"/>
        <v>3.8070000000000004</v>
      </c>
      <c r="AN22" s="34">
        <f t="shared" si="12"/>
        <v>4.9550000000000001</v>
      </c>
      <c r="AO22" s="34">
        <f t="shared" si="12"/>
        <v>9.2240000000000002</v>
      </c>
      <c r="AP22" s="47">
        <f t="shared" si="12"/>
        <v>11368.6</v>
      </c>
      <c r="AQ22" s="39">
        <f>$W22/C22</f>
        <v>0.13632684727728095</v>
      </c>
      <c r="AR22" s="39">
        <f t="shared" si="4"/>
        <v>8.7033764387967852E-2</v>
      </c>
      <c r="AS22" s="39">
        <f t="shared" si="5"/>
        <v>0.17009363004908817</v>
      </c>
      <c r="AT22" s="38">
        <f t="shared" ref="AT22:AV22" si="13">SUM(AT9:AT21)</f>
        <v>11.979999999999997</v>
      </c>
      <c r="AU22" s="38">
        <f t="shared" si="13"/>
        <v>5.0780000000000003</v>
      </c>
      <c r="AV22" s="38">
        <f t="shared" si="13"/>
        <v>5.2120000000000024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71</v>
      </c>
      <c r="C24" s="1"/>
      <c r="D24" s="1"/>
      <c r="E24" s="1"/>
      <c r="F24" s="1"/>
      <c r="G24" s="1"/>
      <c r="H24" s="1"/>
      <c r="I24" s="1"/>
      <c r="J24" s="1"/>
      <c r="K24" s="1"/>
      <c r="L24" s="1"/>
      <c r="M24" s="1"/>
      <c r="N24" s="1"/>
      <c r="O24" s="1"/>
      <c r="P24" s="1"/>
      <c r="Q24" s="1"/>
      <c r="R24" s="1"/>
      <c r="S24" s="1"/>
      <c r="T24" s="1"/>
      <c r="U24" s="1"/>
      <c r="V24" s="1"/>
      <c r="AP24" s="67">
        <f>+AP22/V22</f>
        <v>0.18263104628186799</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98"/>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 ref="AZ5:BC5"/>
    <mergeCell ref="AQ6:AQ7"/>
    <mergeCell ref="AR6:AR7"/>
    <mergeCell ref="AG6:AG7"/>
    <mergeCell ref="AU6:AU7"/>
    <mergeCell ref="B1:V1"/>
    <mergeCell ref="B2:V2"/>
    <mergeCell ref="A3:AV3"/>
    <mergeCell ref="A4:AS4"/>
    <mergeCell ref="A5:A7"/>
    <mergeCell ref="B5:B7"/>
    <mergeCell ref="C5:V5"/>
    <mergeCell ref="W5:AP5"/>
    <mergeCell ref="AQ5:AS5"/>
    <mergeCell ref="AT5:AV5"/>
    <mergeCell ref="AH6:AK6"/>
    <mergeCell ref="AV6:AV7"/>
    <mergeCell ref="AT6:AT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X22:AV22 W12"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74</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01"/>
      <c r="AU4" s="101"/>
      <c r="AV4" s="101"/>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100" t="s">
        <v>19</v>
      </c>
      <c r="E7" s="7" t="s">
        <v>20</v>
      </c>
      <c r="F7" s="100" t="s">
        <v>21</v>
      </c>
      <c r="G7" s="100" t="s">
        <v>22</v>
      </c>
      <c r="H7" s="404"/>
      <c r="I7" s="100" t="s">
        <v>19</v>
      </c>
      <c r="J7" s="100" t="s">
        <v>20</v>
      </c>
      <c r="K7" s="100" t="s">
        <v>21</v>
      </c>
      <c r="L7" s="100" t="s">
        <v>22</v>
      </c>
      <c r="M7" s="404"/>
      <c r="N7" s="100" t="s">
        <v>23</v>
      </c>
      <c r="O7" s="100" t="s">
        <v>24</v>
      </c>
      <c r="P7" s="100" t="s">
        <v>25</v>
      </c>
      <c r="Q7" s="100" t="s">
        <v>26</v>
      </c>
      <c r="R7" s="100" t="s">
        <v>23</v>
      </c>
      <c r="S7" s="100" t="s">
        <v>24</v>
      </c>
      <c r="T7" s="100" t="s">
        <v>25</v>
      </c>
      <c r="U7" s="100" t="s">
        <v>26</v>
      </c>
      <c r="V7" s="404"/>
      <c r="W7" s="404"/>
      <c r="X7" s="103" t="s">
        <v>19</v>
      </c>
      <c r="Y7" s="103" t="s">
        <v>20</v>
      </c>
      <c r="Z7" s="103" t="s">
        <v>21</v>
      </c>
      <c r="AA7" s="103" t="s">
        <v>22</v>
      </c>
      <c r="AB7" s="404"/>
      <c r="AC7" s="103" t="s">
        <v>19</v>
      </c>
      <c r="AD7" s="103" t="s">
        <v>20</v>
      </c>
      <c r="AE7" s="103" t="s">
        <v>21</v>
      </c>
      <c r="AF7" s="103" t="s">
        <v>22</v>
      </c>
      <c r="AG7" s="404"/>
      <c r="AH7" s="103" t="s">
        <v>23</v>
      </c>
      <c r="AI7" s="103" t="s">
        <v>24</v>
      </c>
      <c r="AJ7" s="103" t="s">
        <v>25</v>
      </c>
      <c r="AK7" s="103" t="s">
        <v>26</v>
      </c>
      <c r="AL7" s="103" t="s">
        <v>23</v>
      </c>
      <c r="AM7" s="103" t="s">
        <v>24</v>
      </c>
      <c r="AN7" s="103" t="s">
        <v>25</v>
      </c>
      <c r="AO7" s="103"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0">
        <f>SUM(X9:AA9)</f>
        <v>5.5499999999999989</v>
      </c>
      <c r="X9" s="106">
        <v>0.33</v>
      </c>
      <c r="Y9" s="106">
        <v>0.73</v>
      </c>
      <c r="Z9" s="106">
        <v>4.3899999999999997</v>
      </c>
      <c r="AA9" s="106">
        <v>0.1</v>
      </c>
      <c r="AB9" s="111">
        <f>SUM(AC9:AF9)</f>
        <v>0</v>
      </c>
      <c r="AC9" s="105"/>
      <c r="AD9" s="105"/>
      <c r="AE9" s="105"/>
      <c r="AF9" s="105"/>
      <c r="AG9" s="111">
        <f t="shared" ref="AG9:AG18" si="1">SUM(AH9:AO9)</f>
        <v>10.269</v>
      </c>
      <c r="AH9" s="106">
        <v>0</v>
      </c>
      <c r="AI9" s="106">
        <v>0</v>
      </c>
      <c r="AJ9" s="106">
        <v>0</v>
      </c>
      <c r="AK9" s="106">
        <v>0</v>
      </c>
      <c r="AL9" s="106">
        <v>0</v>
      </c>
      <c r="AM9" s="106">
        <v>1.9850000000000001</v>
      </c>
      <c r="AN9" s="106">
        <v>0</v>
      </c>
      <c r="AO9" s="106">
        <v>8.2840000000000007</v>
      </c>
      <c r="AP9" s="109">
        <v>1823</v>
      </c>
      <c r="AQ9" s="32">
        <f>$W9/C9</f>
        <v>0.13181645449363477</v>
      </c>
      <c r="AR9" s="31">
        <f>IF(H9=0,"-",AB9/H9)</f>
        <v>0</v>
      </c>
      <c r="AS9" s="31">
        <f>AG9/M9</f>
        <v>0.32993831127104489</v>
      </c>
      <c r="AT9" s="10">
        <f>W9-'07-5'!W9</f>
        <v>0.75499999999999989</v>
      </c>
      <c r="AU9" s="10">
        <f>AB9-'07-5'!AB9</f>
        <v>0</v>
      </c>
      <c r="AV9" s="10">
        <f>AG9-'07-5'!AG9</f>
        <v>0.29999999999999893</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1">
        <f>SUM(X10:AA10)</f>
        <v>17.094000000000001</v>
      </c>
      <c r="X10" s="107">
        <v>0</v>
      </c>
      <c r="Y10" s="107">
        <v>2.468</v>
      </c>
      <c r="Z10" s="107">
        <v>11.89</v>
      </c>
      <c r="AA10" s="107">
        <v>2.7360000000000002</v>
      </c>
      <c r="AB10" s="111">
        <f>SUM(AC10:AF10)</f>
        <v>0</v>
      </c>
      <c r="AC10" s="106"/>
      <c r="AD10" s="106"/>
      <c r="AE10" s="106"/>
      <c r="AF10" s="106"/>
      <c r="AG10" s="111">
        <f t="shared" si="1"/>
        <v>5.32</v>
      </c>
      <c r="AH10" s="106">
        <v>0</v>
      </c>
      <c r="AI10" s="106">
        <v>1.2</v>
      </c>
      <c r="AJ10" s="106">
        <v>0</v>
      </c>
      <c r="AK10" s="106">
        <v>0</v>
      </c>
      <c r="AL10" s="106">
        <v>0.22</v>
      </c>
      <c r="AM10" s="106">
        <v>3.9000000000000004</v>
      </c>
      <c r="AN10" s="106">
        <v>0</v>
      </c>
      <c r="AO10" s="106">
        <v>0</v>
      </c>
      <c r="AP10" s="109">
        <v>2090</v>
      </c>
      <c r="AQ10" s="32">
        <f t="shared" ref="AQ10:AQ21" si="3">$W10/C10</f>
        <v>0.26481386810428964</v>
      </c>
      <c r="AR10" s="31">
        <f t="shared" ref="AR10:AR22" si="4">IF(H10=0,"-",AB10/H10)</f>
        <v>0</v>
      </c>
      <c r="AS10" s="31">
        <f t="shared" ref="AS10:AS22" si="5">AG10/M10</f>
        <v>0.29129934840935223</v>
      </c>
      <c r="AT10" s="10">
        <f>W10-'07-5'!W10</f>
        <v>10.004000000000001</v>
      </c>
      <c r="AU10" s="10">
        <f>AB10-'07-5'!AB10</f>
        <v>0</v>
      </c>
      <c r="AV10" s="10">
        <f>AG10-'07-5'!AG10</f>
        <v>3.258</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1">
        <f t="shared" ref="W11:W21" si="9">SUM(X11:AA11)</f>
        <v>3.3959999999999999</v>
      </c>
      <c r="X11" s="106">
        <v>0.68700000000000006</v>
      </c>
      <c r="Y11" s="106">
        <v>2.7090000000000001</v>
      </c>
      <c r="Z11" s="106">
        <v>0</v>
      </c>
      <c r="AA11" s="106">
        <v>0</v>
      </c>
      <c r="AB11" s="111">
        <f t="shared" ref="AB11:AB21" si="10">SUM(AC11:AF11)</f>
        <v>6.508</v>
      </c>
      <c r="AC11" s="106">
        <v>0</v>
      </c>
      <c r="AD11" s="106">
        <v>6.508</v>
      </c>
      <c r="AE11" s="106">
        <v>0</v>
      </c>
      <c r="AF11" s="106">
        <v>0</v>
      </c>
      <c r="AG11" s="111">
        <f t="shared" si="1"/>
        <v>1.5680000000000001</v>
      </c>
      <c r="AH11" s="106"/>
      <c r="AI11" s="106"/>
      <c r="AJ11" s="106"/>
      <c r="AK11" s="106"/>
      <c r="AL11" s="106">
        <v>1.5680000000000001</v>
      </c>
      <c r="AM11" s="106"/>
      <c r="AN11" s="106"/>
      <c r="AO11" s="106"/>
      <c r="AP11" s="109">
        <v>821</v>
      </c>
      <c r="AQ11" s="32">
        <f t="shared" si="3"/>
        <v>0.27482398640446709</v>
      </c>
      <c r="AR11" s="31">
        <f t="shared" si="4"/>
        <v>0.54287620954287619</v>
      </c>
      <c r="AS11" s="31">
        <f t="shared" si="5"/>
        <v>0.31074118113357113</v>
      </c>
      <c r="AT11" s="10">
        <f>W11-'07-5'!W11</f>
        <v>0.58999999999999986</v>
      </c>
      <c r="AU11" s="10">
        <f>AB11-'07-5'!AB11</f>
        <v>0</v>
      </c>
      <c r="AV11" s="10">
        <f>AG11-'07-5'!AG11</f>
        <v>0</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1">
        <f t="shared" si="9"/>
        <v>19.209</v>
      </c>
      <c r="X12" s="106">
        <v>0.2</v>
      </c>
      <c r="Y12" s="106">
        <v>2.9879999999999995</v>
      </c>
      <c r="Z12" s="106">
        <v>10.153</v>
      </c>
      <c r="AA12" s="106">
        <v>5.8679999999999986</v>
      </c>
      <c r="AB12" s="111">
        <f t="shared" si="10"/>
        <v>1.4</v>
      </c>
      <c r="AC12" s="106">
        <v>0</v>
      </c>
      <c r="AD12" s="106">
        <v>1.4</v>
      </c>
      <c r="AE12" s="106">
        <v>0</v>
      </c>
      <c r="AF12" s="106">
        <v>0</v>
      </c>
      <c r="AG12" s="111">
        <f t="shared" si="1"/>
        <v>0.92500000000000004</v>
      </c>
      <c r="AH12" s="106">
        <v>7.4999999999999997E-2</v>
      </c>
      <c r="AI12" s="106">
        <v>0.1</v>
      </c>
      <c r="AJ12" s="106">
        <v>0</v>
      </c>
      <c r="AK12" s="106">
        <v>0</v>
      </c>
      <c r="AL12" s="106">
        <v>0</v>
      </c>
      <c r="AM12" s="106">
        <v>0.28000000000000003</v>
      </c>
      <c r="AN12" s="106">
        <v>0.27</v>
      </c>
      <c r="AO12" s="106">
        <v>0.2</v>
      </c>
      <c r="AP12" s="109">
        <v>2865</v>
      </c>
      <c r="AQ12" s="32">
        <f t="shared" si="3"/>
        <v>0.20829923119273616</v>
      </c>
      <c r="AR12" s="31">
        <f t="shared" si="4"/>
        <v>4.1384610836855955E-2</v>
      </c>
      <c r="AS12" s="31">
        <f t="shared" si="5"/>
        <v>5.454009433962264E-2</v>
      </c>
      <c r="AT12" s="10">
        <f>W12-'07-5'!W12</f>
        <v>5.27</v>
      </c>
      <c r="AU12" s="10">
        <f>AB12-'07-5'!AB12</f>
        <v>0.29999999999999982</v>
      </c>
      <c r="AV12" s="10">
        <f>AG12-'07-5'!AG12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15.49</v>
      </c>
      <c r="X13" s="11">
        <v>0</v>
      </c>
      <c r="Y13" s="11">
        <v>2.59</v>
      </c>
      <c r="Z13" s="11">
        <v>12.6</v>
      </c>
      <c r="AA13" s="11">
        <v>0.30000000000000004</v>
      </c>
      <c r="AB13" s="110">
        <f t="shared" si="10"/>
        <v>0.5</v>
      </c>
      <c r="AC13" s="12"/>
      <c r="AD13" s="12">
        <v>0.5</v>
      </c>
      <c r="AE13" s="12"/>
      <c r="AF13" s="12"/>
      <c r="AG13" s="110">
        <f t="shared" si="1"/>
        <v>7.5180000000000007</v>
      </c>
      <c r="AH13" s="11">
        <v>0</v>
      </c>
      <c r="AI13" s="11">
        <v>0</v>
      </c>
      <c r="AJ13" s="11">
        <v>7.0000000000000007E-2</v>
      </c>
      <c r="AK13" s="11">
        <v>1.2</v>
      </c>
      <c r="AL13" s="11">
        <v>3.008</v>
      </c>
      <c r="AM13" s="11">
        <v>0</v>
      </c>
      <c r="AN13" s="11">
        <v>2.5</v>
      </c>
      <c r="AO13" s="11">
        <v>0.74</v>
      </c>
      <c r="AP13" s="108">
        <v>2765</v>
      </c>
      <c r="AQ13" s="32">
        <f t="shared" si="3"/>
        <v>0.396447583947584</v>
      </c>
      <c r="AR13" s="31">
        <f t="shared" si="4"/>
        <v>4.9999999999999989E-2</v>
      </c>
      <c r="AS13" s="31">
        <f t="shared" si="5"/>
        <v>0.53300248138957818</v>
      </c>
      <c r="AT13" s="10">
        <f>W13-'07-5'!W13</f>
        <v>0</v>
      </c>
      <c r="AU13" s="10">
        <f>AB13-'07-5'!AB13</f>
        <v>0</v>
      </c>
      <c r="AV13" s="10">
        <f>AG13-'07-5'!AG13</f>
        <v>0</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0.32</v>
      </c>
      <c r="X14" s="17"/>
      <c r="Y14" s="17"/>
      <c r="Z14" s="17"/>
      <c r="AA14" s="17">
        <v>0.32</v>
      </c>
      <c r="AB14" s="110">
        <f t="shared" si="10"/>
        <v>0</v>
      </c>
      <c r="AC14" s="12"/>
      <c r="AD14" s="12"/>
      <c r="AE14" s="12"/>
      <c r="AF14" s="12"/>
      <c r="AG14" s="110">
        <f t="shared" si="1"/>
        <v>0</v>
      </c>
      <c r="AH14" s="11"/>
      <c r="AI14" s="11"/>
      <c r="AJ14" s="11"/>
      <c r="AK14" s="11"/>
      <c r="AL14" s="11"/>
      <c r="AM14" s="11"/>
      <c r="AN14" s="11"/>
      <c r="AO14" s="11"/>
      <c r="AP14" s="108">
        <v>33.6</v>
      </c>
      <c r="AQ14" s="32">
        <f t="shared" si="3"/>
        <v>2.564102564102564E-2</v>
      </c>
      <c r="AR14" s="31" t="str">
        <f t="shared" si="4"/>
        <v>-</v>
      </c>
      <c r="AS14" s="31">
        <f t="shared" si="5"/>
        <v>0</v>
      </c>
      <c r="AT14" s="10">
        <f>W14-'07-5'!W14</f>
        <v>0</v>
      </c>
      <c r="AU14" s="10">
        <f>AB14-'07-5'!AB14</f>
        <v>0</v>
      </c>
      <c r="AV14" s="10">
        <f>AG14-'07-5'!AG14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2.74</v>
      </c>
      <c r="X15" s="17"/>
      <c r="Y15" s="17">
        <v>0</v>
      </c>
      <c r="Z15" s="17">
        <v>2.74</v>
      </c>
      <c r="AA15" s="17">
        <v>0</v>
      </c>
      <c r="AB15" s="110">
        <f t="shared" si="10"/>
        <v>0</v>
      </c>
      <c r="AC15" s="12"/>
      <c r="AD15" s="12"/>
      <c r="AE15" s="12"/>
      <c r="AF15" s="12"/>
      <c r="AG15" s="110">
        <f t="shared" si="1"/>
        <v>0</v>
      </c>
      <c r="AH15" s="11"/>
      <c r="AI15" s="11"/>
      <c r="AJ15" s="11"/>
      <c r="AK15" s="11"/>
      <c r="AL15" s="11"/>
      <c r="AM15" s="11"/>
      <c r="AN15" s="11"/>
      <c r="AO15" s="11"/>
      <c r="AP15" s="108">
        <v>291</v>
      </c>
      <c r="AQ15" s="32">
        <f t="shared" si="3"/>
        <v>0.13699999999999996</v>
      </c>
      <c r="AR15" s="31">
        <f t="shared" si="4"/>
        <v>0</v>
      </c>
      <c r="AS15" s="31">
        <f t="shared" si="5"/>
        <v>0</v>
      </c>
      <c r="AT15" s="10">
        <f>W15-'07-5'!W15</f>
        <v>0.41000000000000014</v>
      </c>
      <c r="AU15" s="10">
        <f>AB15-'07-5'!AB15</f>
        <v>0</v>
      </c>
      <c r="AV15" s="10">
        <f>AG15-'07-5'!AG15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1">
        <f t="shared" si="9"/>
        <v>13.134999999999998</v>
      </c>
      <c r="X16" s="104">
        <v>0</v>
      </c>
      <c r="Y16" s="104">
        <v>2.8650000000000002</v>
      </c>
      <c r="Z16" s="104">
        <v>9.6699999999999982</v>
      </c>
      <c r="AA16" s="104">
        <v>0.6</v>
      </c>
      <c r="AB16" s="111">
        <f t="shared" si="10"/>
        <v>0</v>
      </c>
      <c r="AC16" s="105"/>
      <c r="AD16" s="105"/>
      <c r="AE16" s="105"/>
      <c r="AF16" s="105"/>
      <c r="AG16" s="111">
        <f t="shared" si="1"/>
        <v>7.69</v>
      </c>
      <c r="AH16" s="106"/>
      <c r="AI16" s="106"/>
      <c r="AJ16" s="106"/>
      <c r="AK16" s="106"/>
      <c r="AL16" s="106">
        <v>7.69</v>
      </c>
      <c r="AM16" s="106"/>
      <c r="AN16" s="106"/>
      <c r="AO16" s="106"/>
      <c r="AP16" s="109">
        <v>2416</v>
      </c>
      <c r="AQ16" s="32">
        <f t="shared" si="3"/>
        <v>0.19838992266795552</v>
      </c>
      <c r="AR16" s="31" t="str">
        <f t="shared" si="4"/>
        <v>-</v>
      </c>
      <c r="AS16" s="31">
        <f t="shared" si="5"/>
        <v>0.14584281596115917</v>
      </c>
      <c r="AT16" s="10">
        <f>W16-'07-5'!W16</f>
        <v>6.6339999999999986</v>
      </c>
      <c r="AU16" s="10">
        <f>AB16-'07-5'!AB16</f>
        <v>0</v>
      </c>
      <c r="AV16" s="10">
        <f>AG16-'07-5'!AG16</f>
        <v>2.5600000000000005</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1">
        <f t="shared" si="9"/>
        <v>0.98</v>
      </c>
      <c r="X17" s="104">
        <v>0</v>
      </c>
      <c r="Y17" s="104">
        <v>0</v>
      </c>
      <c r="Z17" s="104">
        <v>0.3</v>
      </c>
      <c r="AA17" s="104">
        <v>0.68</v>
      </c>
      <c r="AB17" s="111">
        <f t="shared" si="10"/>
        <v>2.7</v>
      </c>
      <c r="AC17" s="105"/>
      <c r="AD17" s="105">
        <v>2.7</v>
      </c>
      <c r="AE17" s="105"/>
      <c r="AF17" s="105"/>
      <c r="AG17" s="111">
        <f t="shared" si="1"/>
        <v>0</v>
      </c>
      <c r="AH17" s="106"/>
      <c r="AI17" s="106"/>
      <c r="AJ17" s="106"/>
      <c r="AK17" s="106"/>
      <c r="AL17" s="106"/>
      <c r="AM17" s="106"/>
      <c r="AN17" s="106"/>
      <c r="AO17" s="106"/>
      <c r="AP17" s="109">
        <v>228</v>
      </c>
      <c r="AQ17" s="32">
        <f t="shared" si="3"/>
        <v>5.0133005934110901E-2</v>
      </c>
      <c r="AR17" s="31">
        <f t="shared" si="4"/>
        <v>0.15936725298075788</v>
      </c>
      <c r="AS17" s="31">
        <f t="shared" si="5"/>
        <v>0</v>
      </c>
      <c r="AT17" s="10">
        <f>W17-'07-5'!W17</f>
        <v>0.98</v>
      </c>
      <c r="AU17" s="10">
        <f>AB17-'07-5'!AB17</f>
        <v>1.5000000000000002</v>
      </c>
      <c r="AV17" s="10">
        <f>AG17-'07-5'!AG17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06">
        <v>0</v>
      </c>
      <c r="Y18" s="106">
        <v>0.8</v>
      </c>
      <c r="Z18" s="106">
        <v>0.5</v>
      </c>
      <c r="AA18" s="106">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W18-'07-5'!W18</f>
        <v>0.25</v>
      </c>
      <c r="AU18" s="10">
        <f>AB18-'07-5'!AB18</f>
        <v>0</v>
      </c>
      <c r="AV18" s="10">
        <f>AG18-'07-5'!AG18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W19-'07-5'!W19</f>
        <v>0</v>
      </c>
      <c r="AU19" s="10">
        <f>AB19-'07-5'!AB19</f>
        <v>0</v>
      </c>
      <c r="AV19" s="10">
        <f>AG19-'07-5'!AG19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3.51</v>
      </c>
      <c r="X20" s="11">
        <v>0</v>
      </c>
      <c r="Y20" s="11">
        <v>0</v>
      </c>
      <c r="Z20" s="11">
        <v>3.51</v>
      </c>
      <c r="AA20" s="11">
        <v>0</v>
      </c>
      <c r="AB20" s="110">
        <f t="shared" si="10"/>
        <v>0</v>
      </c>
      <c r="AC20" s="12"/>
      <c r="AD20" s="12"/>
      <c r="AE20" s="12"/>
      <c r="AF20" s="12"/>
      <c r="AG20" s="110">
        <f>SUM(AH20:AO20)</f>
        <v>0.2</v>
      </c>
      <c r="AH20" s="11">
        <v>0</v>
      </c>
      <c r="AI20" s="11">
        <v>0.08</v>
      </c>
      <c r="AJ20" s="11">
        <v>0</v>
      </c>
      <c r="AK20" s="11">
        <v>0</v>
      </c>
      <c r="AL20" s="11">
        <v>0.12</v>
      </c>
      <c r="AM20" s="11">
        <v>0</v>
      </c>
      <c r="AN20" s="11">
        <v>0</v>
      </c>
      <c r="AO20" s="11">
        <v>0</v>
      </c>
      <c r="AP20" s="108">
        <v>726</v>
      </c>
      <c r="AQ20" s="32">
        <f t="shared" si="3"/>
        <v>9.6338584838337821E-2</v>
      </c>
      <c r="AR20" s="31">
        <f t="shared" si="4"/>
        <v>0</v>
      </c>
      <c r="AS20" s="31">
        <f t="shared" si="5"/>
        <v>2.4213075060532691E-2</v>
      </c>
      <c r="AT20" s="10">
        <f>W20-'07-5'!W20</f>
        <v>0</v>
      </c>
      <c r="AU20" s="10">
        <f>AB20-'07-5'!AB20</f>
        <v>0</v>
      </c>
      <c r="AV20" s="10">
        <f>AG20-'07-5'!AG20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v>
      </c>
      <c r="X21" s="11"/>
      <c r="Y21" s="11"/>
      <c r="Z21" s="11"/>
      <c r="AA21" s="11"/>
      <c r="AB21" s="110">
        <f t="shared" si="10"/>
        <v>0</v>
      </c>
      <c r="AC21" s="12"/>
      <c r="AD21" s="12"/>
      <c r="AE21" s="12"/>
      <c r="AF21" s="12"/>
      <c r="AG21" s="110">
        <f>SUM(AH21:AO21)</f>
        <v>0</v>
      </c>
      <c r="AH21" s="11"/>
      <c r="AI21" s="11"/>
      <c r="AJ21" s="11"/>
      <c r="AK21" s="11"/>
      <c r="AL21" s="11"/>
      <c r="AM21" s="11"/>
      <c r="AN21" s="11"/>
      <c r="AO21" s="11"/>
      <c r="AP21" s="108"/>
      <c r="AQ21" s="32">
        <f t="shared" si="3"/>
        <v>0</v>
      </c>
      <c r="AR21" s="31" t="str">
        <f t="shared" si="4"/>
        <v>-</v>
      </c>
      <c r="AS21" s="31">
        <f t="shared" si="5"/>
        <v>0</v>
      </c>
      <c r="AT21" s="10">
        <f>W21-'07-5'!W21</f>
        <v>0</v>
      </c>
      <c r="AU21" s="10">
        <f>AB21-'07-5'!AB21</f>
        <v>0</v>
      </c>
      <c r="AV21" s="10">
        <f>AG21-'07-5'!AG21</f>
        <v>0</v>
      </c>
      <c r="AY21" s="19"/>
    </row>
    <row r="22" spans="1:51" s="41" customFormat="1" ht="20.25" customHeight="1">
      <c r="A22" s="10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83.826999999999998</v>
      </c>
      <c r="X22" s="34">
        <f>SUM(X9:X21)</f>
        <v>1.2170000000000001</v>
      </c>
      <c r="Y22" s="34">
        <f>SUM(Y9:Y21)</f>
        <v>16.253</v>
      </c>
      <c r="Z22" s="34">
        <f>SUM(Z9:Z21)</f>
        <v>55.752999999999993</v>
      </c>
      <c r="AA22" s="34">
        <f t="shared" si="12"/>
        <v>10.603999999999999</v>
      </c>
      <c r="AB22" s="113">
        <f t="shared" si="12"/>
        <v>11.108000000000001</v>
      </c>
      <c r="AC22" s="34">
        <f t="shared" si="12"/>
        <v>0</v>
      </c>
      <c r="AD22" s="34">
        <f t="shared" si="12"/>
        <v>11.108000000000001</v>
      </c>
      <c r="AE22" s="34">
        <f t="shared" si="12"/>
        <v>0</v>
      </c>
      <c r="AF22" s="34">
        <f t="shared" si="12"/>
        <v>0</v>
      </c>
      <c r="AG22" s="113">
        <f>SUM(AG9:AG21)</f>
        <v>35.675000000000004</v>
      </c>
      <c r="AH22" s="34">
        <f t="shared" si="12"/>
        <v>7.4999999999999997E-2</v>
      </c>
      <c r="AI22" s="34">
        <f t="shared" si="12"/>
        <v>1.3800000000000001</v>
      </c>
      <c r="AJ22" s="34">
        <f t="shared" si="12"/>
        <v>7.0000000000000007E-2</v>
      </c>
      <c r="AK22" s="34">
        <f t="shared" si="12"/>
        <v>1.2</v>
      </c>
      <c r="AL22" s="34">
        <f t="shared" si="12"/>
        <v>12.606</v>
      </c>
      <c r="AM22" s="34">
        <f t="shared" si="12"/>
        <v>6.1650000000000009</v>
      </c>
      <c r="AN22" s="34">
        <f t="shared" si="12"/>
        <v>4.9550000000000001</v>
      </c>
      <c r="AO22" s="34">
        <f t="shared" si="12"/>
        <v>9.2240000000000002</v>
      </c>
      <c r="AP22" s="116">
        <f t="shared" si="12"/>
        <v>14777.6</v>
      </c>
      <c r="AQ22" s="115">
        <f>$W22/C22</f>
        <v>0.19390963835328726</v>
      </c>
      <c r="AR22" s="115">
        <f t="shared" si="4"/>
        <v>0.10386453102938838</v>
      </c>
      <c r="AS22" s="115">
        <f t="shared" si="5"/>
        <v>0.20530129079410026</v>
      </c>
      <c r="AT22" s="38">
        <f t="shared" ref="AT22:AV22" si="13">SUM(AT9:AT21)</f>
        <v>24.892999999999997</v>
      </c>
      <c r="AU22" s="38">
        <f t="shared" si="13"/>
        <v>1.8</v>
      </c>
      <c r="AV22" s="38">
        <f t="shared" si="13"/>
        <v>6.1179999999999994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73</v>
      </c>
      <c r="C24" s="1"/>
      <c r="D24" s="1"/>
      <c r="E24" s="1"/>
      <c r="F24" s="1"/>
      <c r="G24" s="1"/>
      <c r="H24" s="1"/>
      <c r="I24" s="1"/>
      <c r="J24" s="1"/>
      <c r="K24" s="1"/>
      <c r="L24" s="1"/>
      <c r="M24" s="1"/>
      <c r="N24" s="1"/>
      <c r="O24" s="1"/>
      <c r="P24" s="1"/>
      <c r="Q24" s="1"/>
      <c r="R24" s="1"/>
      <c r="S24" s="1"/>
      <c r="T24" s="1"/>
      <c r="U24" s="1"/>
      <c r="V24" s="1"/>
      <c r="AP24" s="67">
        <f>+AP22/V22</f>
        <v>0.23739497823258204</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0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H6:AK6"/>
    <mergeCell ref="AV6:AV7"/>
    <mergeCell ref="AT6:AT7"/>
    <mergeCell ref="AZ5:BC5"/>
    <mergeCell ref="AQ6:AQ7"/>
    <mergeCell ref="AR6:AR7"/>
    <mergeCell ref="AG6:AG7"/>
    <mergeCell ref="AU6:AU7"/>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75</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18"/>
      <c r="AU4" s="118"/>
      <c r="AV4" s="118"/>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117" t="s">
        <v>19</v>
      </c>
      <c r="E7" s="7" t="s">
        <v>20</v>
      </c>
      <c r="F7" s="117" t="s">
        <v>21</v>
      </c>
      <c r="G7" s="117" t="s">
        <v>22</v>
      </c>
      <c r="H7" s="404"/>
      <c r="I7" s="117" t="s">
        <v>19</v>
      </c>
      <c r="J7" s="117" t="s">
        <v>20</v>
      </c>
      <c r="K7" s="117" t="s">
        <v>21</v>
      </c>
      <c r="L7" s="117" t="s">
        <v>22</v>
      </c>
      <c r="M7" s="404"/>
      <c r="N7" s="117" t="s">
        <v>23</v>
      </c>
      <c r="O7" s="117" t="s">
        <v>24</v>
      </c>
      <c r="P7" s="117" t="s">
        <v>25</v>
      </c>
      <c r="Q7" s="117" t="s">
        <v>26</v>
      </c>
      <c r="R7" s="117" t="s">
        <v>23</v>
      </c>
      <c r="S7" s="117" t="s">
        <v>24</v>
      </c>
      <c r="T7" s="117" t="s">
        <v>25</v>
      </c>
      <c r="U7" s="117" t="s">
        <v>26</v>
      </c>
      <c r="V7" s="404"/>
      <c r="W7" s="404"/>
      <c r="X7" s="117" t="s">
        <v>19</v>
      </c>
      <c r="Y7" s="117" t="s">
        <v>20</v>
      </c>
      <c r="Z7" s="117" t="s">
        <v>21</v>
      </c>
      <c r="AA7" s="117" t="s">
        <v>22</v>
      </c>
      <c r="AB7" s="404"/>
      <c r="AC7" s="117" t="s">
        <v>19</v>
      </c>
      <c r="AD7" s="117" t="s">
        <v>20</v>
      </c>
      <c r="AE7" s="117" t="s">
        <v>21</v>
      </c>
      <c r="AF7" s="117" t="s">
        <v>22</v>
      </c>
      <c r="AG7" s="404"/>
      <c r="AH7" s="117" t="s">
        <v>23</v>
      </c>
      <c r="AI7" s="117" t="s">
        <v>24</v>
      </c>
      <c r="AJ7" s="117" t="s">
        <v>25</v>
      </c>
      <c r="AK7" s="117" t="s">
        <v>26</v>
      </c>
      <c r="AL7" s="117" t="s">
        <v>23</v>
      </c>
      <c r="AM7" s="117" t="s">
        <v>24</v>
      </c>
      <c r="AN7" s="117" t="s">
        <v>25</v>
      </c>
      <c r="AO7" s="117"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1">
        <f>SUM(X9:AA9)</f>
        <v>6.8649999999999993</v>
      </c>
      <c r="X9" s="106">
        <v>0.33</v>
      </c>
      <c r="Y9" s="106">
        <v>1.05</v>
      </c>
      <c r="Z9" s="106">
        <v>5.3849999999999998</v>
      </c>
      <c r="AA9" s="106">
        <v>0.1</v>
      </c>
      <c r="AB9" s="111">
        <f>SUM(AC9:AF9)</f>
        <v>0</v>
      </c>
      <c r="AC9" s="105"/>
      <c r="AD9" s="105"/>
      <c r="AE9" s="105"/>
      <c r="AF9" s="105"/>
      <c r="AG9" s="111">
        <f t="shared" ref="AG9:AG18" si="1">SUM(AH9:AO9)</f>
        <v>11.649000000000001</v>
      </c>
      <c r="AH9" s="106">
        <v>0</v>
      </c>
      <c r="AI9" s="106">
        <v>0</v>
      </c>
      <c r="AJ9" s="106">
        <v>0</v>
      </c>
      <c r="AK9" s="106">
        <v>0</v>
      </c>
      <c r="AL9" s="106">
        <v>0</v>
      </c>
      <c r="AM9" s="106">
        <v>3.0050000000000003</v>
      </c>
      <c r="AN9" s="106">
        <v>0</v>
      </c>
      <c r="AO9" s="106">
        <v>8.6440000000000001</v>
      </c>
      <c r="AP9" s="108">
        <v>2347.5</v>
      </c>
      <c r="AQ9" s="32">
        <f>$W9/C9</f>
        <v>0.16304864145924375</v>
      </c>
      <c r="AR9" s="31">
        <f>IF(H9=0,"-",AB9/H9)</f>
        <v>0</v>
      </c>
      <c r="AS9" s="31">
        <f>AG9/M9</f>
        <v>0.37427708520755693</v>
      </c>
      <c r="AT9" s="10">
        <f>W9-'14-5'!W9</f>
        <v>1.3150000000000004</v>
      </c>
      <c r="AU9" s="10">
        <f>AB9-'14-5'!AB9</f>
        <v>0</v>
      </c>
      <c r="AV9" s="10">
        <f>AG9-'14-5'!AG9</f>
        <v>1.3800000000000008</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1">
        <f>SUM(X10:AA10)</f>
        <v>19.459000000000003</v>
      </c>
      <c r="X10" s="107">
        <v>0</v>
      </c>
      <c r="Y10" s="107">
        <v>2.9980000000000002</v>
      </c>
      <c r="Z10" s="107">
        <v>13.725000000000001</v>
      </c>
      <c r="AA10" s="107">
        <v>2.7360000000000002</v>
      </c>
      <c r="AB10" s="111">
        <f>SUM(AC10:AF10)</f>
        <v>0</v>
      </c>
      <c r="AC10" s="106"/>
      <c r="AD10" s="106"/>
      <c r="AE10" s="106"/>
      <c r="AF10" s="106"/>
      <c r="AG10" s="111">
        <f t="shared" si="1"/>
        <v>5.75</v>
      </c>
      <c r="AH10" s="106">
        <v>0</v>
      </c>
      <c r="AI10" s="106">
        <v>1.2</v>
      </c>
      <c r="AJ10" s="106">
        <v>0</v>
      </c>
      <c r="AK10" s="106">
        <v>0</v>
      </c>
      <c r="AL10" s="106">
        <v>0.65</v>
      </c>
      <c r="AM10" s="106">
        <v>3.9000000000000004</v>
      </c>
      <c r="AN10" s="106">
        <v>0</v>
      </c>
      <c r="AO10" s="106">
        <v>0</v>
      </c>
      <c r="AP10" s="109">
        <v>2436</v>
      </c>
      <c r="AQ10" s="32">
        <f t="shared" ref="AQ10:AQ21" si="3">$W10/C10</f>
        <v>0.30145156542888574</v>
      </c>
      <c r="AR10" s="31">
        <f t="shared" ref="AR10:AR22" si="4">IF(H10=0,"-",AB10/H10)</f>
        <v>0</v>
      </c>
      <c r="AS10" s="31">
        <f t="shared" ref="AS10:AS22" si="5">AG10/M10</f>
        <v>0.31484422055522093</v>
      </c>
      <c r="AT10" s="10">
        <f>W10-'14-5'!W10</f>
        <v>2.365000000000002</v>
      </c>
      <c r="AU10" s="10">
        <f>AB10-'14-5'!AB10</f>
        <v>0</v>
      </c>
      <c r="AV10" s="10">
        <f>AG10-'14-5'!AG10</f>
        <v>0.42999999999999972</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1">
        <f t="shared" ref="W11:W21" si="9">SUM(X11:AA11)</f>
        <v>3.4969999999999999</v>
      </c>
      <c r="X11" s="106">
        <v>0.68700000000000006</v>
      </c>
      <c r="Y11" s="106">
        <v>2.81</v>
      </c>
      <c r="Z11" s="106">
        <v>0</v>
      </c>
      <c r="AA11" s="106">
        <v>0</v>
      </c>
      <c r="AB11" s="111">
        <f t="shared" ref="AB11:AB21" si="10">SUM(AC11:AF11)</f>
        <v>7.11</v>
      </c>
      <c r="AC11" s="106">
        <v>0</v>
      </c>
      <c r="AD11" s="106">
        <v>7.11</v>
      </c>
      <c r="AE11" s="106">
        <v>0</v>
      </c>
      <c r="AF11" s="106">
        <v>0</v>
      </c>
      <c r="AG11" s="111">
        <f t="shared" si="1"/>
        <v>1.65</v>
      </c>
      <c r="AH11" s="106"/>
      <c r="AI11" s="106"/>
      <c r="AJ11" s="106"/>
      <c r="AK11" s="106"/>
      <c r="AL11" s="106">
        <v>1.65</v>
      </c>
      <c r="AM11" s="106"/>
      <c r="AN11" s="106"/>
      <c r="AO11" s="106"/>
      <c r="AP11" s="109">
        <v>833</v>
      </c>
      <c r="AQ11" s="32">
        <f t="shared" si="3"/>
        <v>0.28299749130047741</v>
      </c>
      <c r="AR11" s="31">
        <f t="shared" si="4"/>
        <v>0.5930930930930931</v>
      </c>
      <c r="AS11" s="31">
        <f t="shared" si="5"/>
        <v>0.32699167657550532</v>
      </c>
      <c r="AT11" s="10">
        <f>W11-'14-5'!W11</f>
        <v>0.10099999999999998</v>
      </c>
      <c r="AU11" s="10">
        <f>AB11-'14-5'!AB11</f>
        <v>0.60200000000000031</v>
      </c>
      <c r="AV11" s="10">
        <f>AG11-'14-5'!AG11</f>
        <v>8.1999999999999851E-2</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1">
        <f t="shared" si="9"/>
        <v>21.109000000000002</v>
      </c>
      <c r="X12" s="106">
        <v>0.2</v>
      </c>
      <c r="Y12" s="106">
        <v>2.9879999999999995</v>
      </c>
      <c r="Z12" s="106">
        <v>11.553000000000003</v>
      </c>
      <c r="AA12" s="106">
        <v>6.3679999999999986</v>
      </c>
      <c r="AB12" s="111">
        <f t="shared" si="10"/>
        <v>2.2999999999999998</v>
      </c>
      <c r="AC12" s="106">
        <v>0</v>
      </c>
      <c r="AD12" s="106">
        <v>2.2999999999999998</v>
      </c>
      <c r="AE12" s="106">
        <v>0</v>
      </c>
      <c r="AF12" s="106">
        <v>0</v>
      </c>
      <c r="AG12" s="111">
        <f t="shared" si="1"/>
        <v>0.92500000000000004</v>
      </c>
      <c r="AH12" s="106">
        <v>7.4999999999999997E-2</v>
      </c>
      <c r="AI12" s="106">
        <v>0.1</v>
      </c>
      <c r="AJ12" s="106">
        <v>0</v>
      </c>
      <c r="AK12" s="106">
        <v>0</v>
      </c>
      <c r="AL12" s="106">
        <v>0</v>
      </c>
      <c r="AM12" s="106">
        <v>0.28000000000000003</v>
      </c>
      <c r="AN12" s="106">
        <v>0.27</v>
      </c>
      <c r="AO12" s="106">
        <v>0.2</v>
      </c>
      <c r="AP12" s="109">
        <v>3024</v>
      </c>
      <c r="AQ12" s="32">
        <f t="shared" si="3"/>
        <v>0.22890251815542026</v>
      </c>
      <c r="AR12" s="31">
        <f t="shared" si="4"/>
        <v>6.7989003517691923E-2</v>
      </c>
      <c r="AS12" s="31">
        <f t="shared" si="5"/>
        <v>5.454009433962264E-2</v>
      </c>
      <c r="AT12" s="10">
        <f>W12-'14-5'!W12</f>
        <v>1.9000000000000021</v>
      </c>
      <c r="AU12" s="10">
        <f>AB12-'14-5'!AB12</f>
        <v>0.89999999999999991</v>
      </c>
      <c r="AV12" s="10">
        <f>AG12-'14-5'!AG12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17.100000000000001</v>
      </c>
      <c r="X13" s="11">
        <v>0</v>
      </c>
      <c r="Y13" s="11">
        <v>3.04</v>
      </c>
      <c r="Z13" s="11">
        <v>13.76</v>
      </c>
      <c r="AA13" s="11">
        <v>0.30000000000000004</v>
      </c>
      <c r="AB13" s="110">
        <f t="shared" si="10"/>
        <v>0.5</v>
      </c>
      <c r="AC13" s="12"/>
      <c r="AD13" s="12">
        <v>0.5</v>
      </c>
      <c r="AE13" s="12"/>
      <c r="AF13" s="12"/>
      <c r="AG13" s="110">
        <f t="shared" si="1"/>
        <v>7.918000000000001</v>
      </c>
      <c r="AH13" s="11">
        <v>0</v>
      </c>
      <c r="AI13" s="11">
        <v>0</v>
      </c>
      <c r="AJ13" s="11">
        <v>7.0000000000000007E-2</v>
      </c>
      <c r="AK13" s="11">
        <v>1.2</v>
      </c>
      <c r="AL13" s="11">
        <v>3.008</v>
      </c>
      <c r="AM13" s="11">
        <v>0</v>
      </c>
      <c r="AN13" s="11">
        <v>2.4</v>
      </c>
      <c r="AO13" s="11">
        <v>1.24</v>
      </c>
      <c r="AP13" s="108">
        <v>2979</v>
      </c>
      <c r="AQ13" s="32">
        <f t="shared" si="3"/>
        <v>0.43765356265356276</v>
      </c>
      <c r="AR13" s="31">
        <f t="shared" si="4"/>
        <v>4.9999999999999989E-2</v>
      </c>
      <c r="AS13" s="31">
        <f t="shared" si="5"/>
        <v>0.56136121942573558</v>
      </c>
      <c r="AT13" s="10">
        <f>W13-'14-5'!W13</f>
        <v>1.6100000000000012</v>
      </c>
      <c r="AU13" s="10">
        <f>AB13-'14-5'!AB13</f>
        <v>0</v>
      </c>
      <c r="AV13" s="10">
        <f>AG13-'14-5'!AG13</f>
        <v>0.40000000000000036</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0.32</v>
      </c>
      <c r="X14" s="17"/>
      <c r="Y14" s="17"/>
      <c r="Z14" s="17"/>
      <c r="AA14" s="17">
        <v>0.32</v>
      </c>
      <c r="AB14" s="110">
        <f t="shared" si="10"/>
        <v>0</v>
      </c>
      <c r="AC14" s="12"/>
      <c r="AD14" s="12"/>
      <c r="AE14" s="12"/>
      <c r="AF14" s="12"/>
      <c r="AG14" s="110">
        <f t="shared" si="1"/>
        <v>0</v>
      </c>
      <c r="AH14" s="11"/>
      <c r="AI14" s="11"/>
      <c r="AJ14" s="11"/>
      <c r="AK14" s="11"/>
      <c r="AL14" s="11"/>
      <c r="AM14" s="11"/>
      <c r="AN14" s="11"/>
      <c r="AO14" s="11"/>
      <c r="AP14" s="108">
        <v>33.6</v>
      </c>
      <c r="AQ14" s="32">
        <f t="shared" si="3"/>
        <v>2.564102564102564E-2</v>
      </c>
      <c r="AR14" s="31" t="str">
        <f t="shared" si="4"/>
        <v>-</v>
      </c>
      <c r="AS14" s="31">
        <f t="shared" si="5"/>
        <v>0</v>
      </c>
      <c r="AT14" s="10">
        <f>W14-'14-5'!W14</f>
        <v>0</v>
      </c>
      <c r="AU14" s="10">
        <f>AB14-'14-5'!AB14</f>
        <v>0</v>
      </c>
      <c r="AV14" s="10">
        <f>AG14-'14-5'!AG14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2.74</v>
      </c>
      <c r="X15" s="17"/>
      <c r="Y15" s="17">
        <v>0</v>
      </c>
      <c r="Z15" s="17">
        <v>2.74</v>
      </c>
      <c r="AA15" s="17">
        <v>0</v>
      </c>
      <c r="AB15" s="110">
        <f t="shared" si="10"/>
        <v>0</v>
      </c>
      <c r="AC15" s="12"/>
      <c r="AD15" s="12"/>
      <c r="AE15" s="12"/>
      <c r="AF15" s="12"/>
      <c r="AG15" s="110">
        <f t="shared" si="1"/>
        <v>0</v>
      </c>
      <c r="AH15" s="11"/>
      <c r="AI15" s="11"/>
      <c r="AJ15" s="11"/>
      <c r="AK15" s="11"/>
      <c r="AL15" s="11"/>
      <c r="AM15" s="11"/>
      <c r="AN15" s="11"/>
      <c r="AO15" s="11"/>
      <c r="AP15" s="108">
        <v>291</v>
      </c>
      <c r="AQ15" s="32">
        <f t="shared" si="3"/>
        <v>0.13699999999999996</v>
      </c>
      <c r="AR15" s="31">
        <f t="shared" si="4"/>
        <v>0</v>
      </c>
      <c r="AS15" s="31">
        <f t="shared" si="5"/>
        <v>0</v>
      </c>
      <c r="AT15" s="10">
        <f>W15-'14-5'!W15</f>
        <v>0</v>
      </c>
      <c r="AU15" s="10">
        <f>AB15-'14-5'!AB15</f>
        <v>0</v>
      </c>
      <c r="AV15" s="10">
        <f>AG15-'14-5'!AG15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0">
        <f t="shared" si="9"/>
        <v>13.134999999999998</v>
      </c>
      <c r="X16" s="17">
        <v>0</v>
      </c>
      <c r="Y16" s="17">
        <v>2.8650000000000002</v>
      </c>
      <c r="Z16" s="17">
        <v>9.6699999999999982</v>
      </c>
      <c r="AA16" s="17">
        <v>0.6</v>
      </c>
      <c r="AB16" s="110">
        <f t="shared" si="10"/>
        <v>0</v>
      </c>
      <c r="AC16" s="12"/>
      <c r="AD16" s="12"/>
      <c r="AE16" s="12"/>
      <c r="AF16" s="12"/>
      <c r="AG16" s="110">
        <f t="shared" si="1"/>
        <v>7.69</v>
      </c>
      <c r="AH16" s="11"/>
      <c r="AI16" s="11"/>
      <c r="AJ16" s="11"/>
      <c r="AK16" s="11"/>
      <c r="AL16" s="11">
        <v>7.69</v>
      </c>
      <c r="AM16" s="11"/>
      <c r="AN16" s="11"/>
      <c r="AO16" s="11"/>
      <c r="AP16" s="108">
        <v>2416</v>
      </c>
      <c r="AQ16" s="32">
        <f t="shared" si="3"/>
        <v>0.19838992266795552</v>
      </c>
      <c r="AR16" s="31" t="str">
        <f t="shared" si="4"/>
        <v>-</v>
      </c>
      <c r="AS16" s="31">
        <f t="shared" si="5"/>
        <v>0.14584281596115917</v>
      </c>
      <c r="AT16" s="10">
        <f>W16-'14-5'!W16</f>
        <v>0</v>
      </c>
      <c r="AU16" s="10">
        <f>AB16-'14-5'!AB16</f>
        <v>0</v>
      </c>
      <c r="AV16" s="10">
        <f>AG16-'14-5'!AG16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0">
        <f t="shared" si="9"/>
        <v>0.98</v>
      </c>
      <c r="X17" s="17">
        <v>0</v>
      </c>
      <c r="Y17" s="17">
        <v>0</v>
      </c>
      <c r="Z17" s="17">
        <v>0.3</v>
      </c>
      <c r="AA17" s="17">
        <v>0.68</v>
      </c>
      <c r="AB17" s="110">
        <f t="shared" si="10"/>
        <v>2.7</v>
      </c>
      <c r="AC17" s="12"/>
      <c r="AD17" s="12">
        <v>2.7</v>
      </c>
      <c r="AE17" s="12"/>
      <c r="AF17" s="12"/>
      <c r="AG17" s="110">
        <f t="shared" si="1"/>
        <v>0</v>
      </c>
      <c r="AH17" s="11"/>
      <c r="AI17" s="11"/>
      <c r="AJ17" s="11"/>
      <c r="AK17" s="11"/>
      <c r="AL17" s="11"/>
      <c r="AM17" s="11"/>
      <c r="AN17" s="11"/>
      <c r="AO17" s="11"/>
      <c r="AP17" s="108">
        <v>228</v>
      </c>
      <c r="AQ17" s="32">
        <f t="shared" si="3"/>
        <v>5.0133005934110901E-2</v>
      </c>
      <c r="AR17" s="31">
        <f t="shared" si="4"/>
        <v>0.15936725298075788</v>
      </c>
      <c r="AS17" s="31">
        <f t="shared" si="5"/>
        <v>0</v>
      </c>
      <c r="AT17" s="10">
        <f>W17-'14-5'!W17</f>
        <v>0</v>
      </c>
      <c r="AU17" s="10">
        <f>AB17-'14-5'!AB17</f>
        <v>0</v>
      </c>
      <c r="AV17" s="10">
        <f>AG17-'14-5'!AG17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1">
        <v>0</v>
      </c>
      <c r="Y18" s="11">
        <v>0.8</v>
      </c>
      <c r="Z18" s="11">
        <v>0.5</v>
      </c>
      <c r="AA18" s="11">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W18-'14-5'!W18</f>
        <v>0</v>
      </c>
      <c r="AU18" s="10">
        <f>AB18-'14-5'!AB18</f>
        <v>0</v>
      </c>
      <c r="AV18" s="10">
        <f>AG18-'14-5'!AG18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W19-'14-5'!W19</f>
        <v>0</v>
      </c>
      <c r="AU19" s="10">
        <f>AB19-'14-5'!AB19</f>
        <v>0</v>
      </c>
      <c r="AV19" s="10">
        <f>AG19-'14-5'!AG19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3.51</v>
      </c>
      <c r="X20" s="11">
        <v>0</v>
      </c>
      <c r="Y20" s="11">
        <v>0</v>
      </c>
      <c r="Z20" s="11">
        <v>3.51</v>
      </c>
      <c r="AA20" s="11">
        <v>0</v>
      </c>
      <c r="AB20" s="110">
        <f t="shared" si="10"/>
        <v>0</v>
      </c>
      <c r="AC20" s="12"/>
      <c r="AD20" s="12"/>
      <c r="AE20" s="12"/>
      <c r="AF20" s="12"/>
      <c r="AG20" s="110">
        <f>SUM(AH20:AO20)</f>
        <v>0.2</v>
      </c>
      <c r="AH20" s="11">
        <v>0</v>
      </c>
      <c r="AI20" s="11">
        <v>0.08</v>
      </c>
      <c r="AJ20" s="11">
        <v>0</v>
      </c>
      <c r="AK20" s="11">
        <v>0</v>
      </c>
      <c r="AL20" s="11">
        <v>0.12</v>
      </c>
      <c r="AM20" s="11">
        <v>0</v>
      </c>
      <c r="AN20" s="11">
        <v>0</v>
      </c>
      <c r="AO20" s="11">
        <v>0</v>
      </c>
      <c r="AP20" s="108">
        <v>726</v>
      </c>
      <c r="AQ20" s="32">
        <f t="shared" si="3"/>
        <v>9.6338584838337821E-2</v>
      </c>
      <c r="AR20" s="31">
        <f t="shared" si="4"/>
        <v>0</v>
      </c>
      <c r="AS20" s="31">
        <f t="shared" si="5"/>
        <v>2.4213075060532691E-2</v>
      </c>
      <c r="AT20" s="10">
        <f>W20-'14-5'!W20</f>
        <v>0</v>
      </c>
      <c r="AU20" s="10">
        <f>AB20-'14-5'!AB20</f>
        <v>0</v>
      </c>
      <c r="AV20" s="10">
        <f>AG20-'14-5'!AG20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0.53</v>
      </c>
      <c r="X21" s="106"/>
      <c r="Y21" s="106"/>
      <c r="Z21" s="106">
        <v>0.53</v>
      </c>
      <c r="AA21" s="106"/>
      <c r="AB21" s="111">
        <f t="shared" si="10"/>
        <v>0</v>
      </c>
      <c r="AC21" s="105"/>
      <c r="AD21" s="105"/>
      <c r="AE21" s="105"/>
      <c r="AF21" s="105"/>
      <c r="AG21" s="111">
        <f>SUM(AH21:AO21)</f>
        <v>0</v>
      </c>
      <c r="AH21" s="106"/>
      <c r="AI21" s="106"/>
      <c r="AJ21" s="106"/>
      <c r="AK21" s="106"/>
      <c r="AL21" s="106"/>
      <c r="AM21" s="106"/>
      <c r="AN21" s="106"/>
      <c r="AO21" s="106"/>
      <c r="AP21" s="109">
        <v>95.7</v>
      </c>
      <c r="AQ21" s="32">
        <f t="shared" si="3"/>
        <v>7.7998528329654163E-2</v>
      </c>
      <c r="AR21" s="31" t="str">
        <f t="shared" si="4"/>
        <v>-</v>
      </c>
      <c r="AS21" s="31">
        <f t="shared" si="5"/>
        <v>0</v>
      </c>
      <c r="AT21" s="10">
        <f>W21-'14-5'!W21</f>
        <v>0.53</v>
      </c>
      <c r="AU21" s="10">
        <f>AB21-'14-5'!AB21</f>
        <v>0</v>
      </c>
      <c r="AV21" s="10">
        <f>AG21-'14-5'!AG21</f>
        <v>0</v>
      </c>
      <c r="AY21" s="19"/>
    </row>
    <row r="22" spans="1:51" s="41" customFormat="1" ht="20.25" customHeight="1">
      <c r="A22" s="119"/>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91.647999999999996</v>
      </c>
      <c r="X22" s="34">
        <f>SUM(X9:X21)</f>
        <v>1.2170000000000001</v>
      </c>
      <c r="Y22" s="34">
        <f>SUM(Y9:Y21)</f>
        <v>17.654</v>
      </c>
      <c r="Z22" s="34">
        <f>SUM(Z9:Z21)</f>
        <v>61.672999999999995</v>
      </c>
      <c r="AA22" s="34">
        <f t="shared" si="12"/>
        <v>11.103999999999999</v>
      </c>
      <c r="AB22" s="113">
        <f t="shared" si="12"/>
        <v>12.61</v>
      </c>
      <c r="AC22" s="34">
        <f t="shared" si="12"/>
        <v>0</v>
      </c>
      <c r="AD22" s="34">
        <f t="shared" si="12"/>
        <v>12.61</v>
      </c>
      <c r="AE22" s="34">
        <f t="shared" si="12"/>
        <v>0</v>
      </c>
      <c r="AF22" s="34">
        <f t="shared" si="12"/>
        <v>0</v>
      </c>
      <c r="AG22" s="113">
        <f>SUM(AG9:AG21)</f>
        <v>37.967000000000006</v>
      </c>
      <c r="AH22" s="34">
        <f t="shared" si="12"/>
        <v>7.4999999999999997E-2</v>
      </c>
      <c r="AI22" s="34">
        <f t="shared" si="12"/>
        <v>1.3800000000000001</v>
      </c>
      <c r="AJ22" s="34">
        <f t="shared" si="12"/>
        <v>7.0000000000000007E-2</v>
      </c>
      <c r="AK22" s="34">
        <f t="shared" si="12"/>
        <v>1.2</v>
      </c>
      <c r="AL22" s="34">
        <f t="shared" si="12"/>
        <v>13.118</v>
      </c>
      <c r="AM22" s="34">
        <f t="shared" si="12"/>
        <v>7.1850000000000014</v>
      </c>
      <c r="AN22" s="34">
        <f t="shared" si="12"/>
        <v>4.8550000000000004</v>
      </c>
      <c r="AO22" s="34">
        <f t="shared" si="12"/>
        <v>10.084</v>
      </c>
      <c r="AP22" s="116">
        <f t="shared" si="12"/>
        <v>16128.800000000001</v>
      </c>
      <c r="AQ22" s="115">
        <f>$W22/C22</f>
        <v>0.21200127090080845</v>
      </c>
      <c r="AR22" s="115">
        <f t="shared" si="4"/>
        <v>0.1179088707490626</v>
      </c>
      <c r="AS22" s="115">
        <f t="shared" si="5"/>
        <v>0.21849121534911298</v>
      </c>
      <c r="AT22" s="38">
        <f t="shared" ref="AT22:AV22" si="13">SUM(AT9:AT21)</f>
        <v>7.8210000000000059</v>
      </c>
      <c r="AU22" s="38">
        <f t="shared" si="13"/>
        <v>1.5020000000000002</v>
      </c>
      <c r="AV22" s="38">
        <f t="shared" si="13"/>
        <v>2.2920000000000007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0.2591013510257193</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19"/>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H6:AK6"/>
    <mergeCell ref="AV6:AV7"/>
    <mergeCell ref="AT6:AT7"/>
    <mergeCell ref="AZ5:BC5"/>
    <mergeCell ref="AQ6:AQ7"/>
    <mergeCell ref="AR6:AR7"/>
    <mergeCell ref="AG6:AG7"/>
    <mergeCell ref="AU6:AU7"/>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V22 X22:AU2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76</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21"/>
      <c r="AU4" s="121"/>
      <c r="AV4" s="121"/>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17" t="s">
        <v>5</v>
      </c>
      <c r="X5" s="418"/>
      <c r="Y5" s="418"/>
      <c r="Z5" s="418"/>
      <c r="AA5" s="418"/>
      <c r="AB5" s="418"/>
      <c r="AC5" s="418"/>
      <c r="AD5" s="418"/>
      <c r="AE5" s="418"/>
      <c r="AF5" s="418"/>
      <c r="AG5" s="418"/>
      <c r="AH5" s="418"/>
      <c r="AI5" s="418"/>
      <c r="AJ5" s="418"/>
      <c r="AK5" s="418"/>
      <c r="AL5" s="418"/>
      <c r="AM5" s="418"/>
      <c r="AN5" s="418"/>
      <c r="AO5" s="418"/>
      <c r="AP5" s="418"/>
      <c r="AQ5" s="419" t="s">
        <v>6</v>
      </c>
      <c r="AR5" s="419"/>
      <c r="AS5" s="419"/>
      <c r="AT5" s="419" t="s">
        <v>7</v>
      </c>
      <c r="AU5" s="419"/>
      <c r="AV5" s="419"/>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120" t="s">
        <v>19</v>
      </c>
      <c r="E7" s="7" t="s">
        <v>20</v>
      </c>
      <c r="F7" s="120" t="s">
        <v>21</v>
      </c>
      <c r="G7" s="120" t="s">
        <v>22</v>
      </c>
      <c r="H7" s="404"/>
      <c r="I7" s="120" t="s">
        <v>19</v>
      </c>
      <c r="J7" s="120" t="s">
        <v>20</v>
      </c>
      <c r="K7" s="120" t="s">
        <v>21</v>
      </c>
      <c r="L7" s="120" t="s">
        <v>22</v>
      </c>
      <c r="M7" s="404"/>
      <c r="N7" s="120" t="s">
        <v>23</v>
      </c>
      <c r="O7" s="120" t="s">
        <v>24</v>
      </c>
      <c r="P7" s="120" t="s">
        <v>25</v>
      </c>
      <c r="Q7" s="120" t="s">
        <v>26</v>
      </c>
      <c r="R7" s="120" t="s">
        <v>23</v>
      </c>
      <c r="S7" s="120" t="s">
        <v>24</v>
      </c>
      <c r="T7" s="120" t="s">
        <v>25</v>
      </c>
      <c r="U7" s="120" t="s">
        <v>26</v>
      </c>
      <c r="V7" s="404"/>
      <c r="W7" s="404"/>
      <c r="X7" s="120" t="s">
        <v>19</v>
      </c>
      <c r="Y7" s="120" t="s">
        <v>20</v>
      </c>
      <c r="Z7" s="120" t="s">
        <v>21</v>
      </c>
      <c r="AA7" s="120" t="s">
        <v>22</v>
      </c>
      <c r="AB7" s="404"/>
      <c r="AC7" s="120" t="s">
        <v>19</v>
      </c>
      <c r="AD7" s="120" t="s">
        <v>20</v>
      </c>
      <c r="AE7" s="120" t="s">
        <v>21</v>
      </c>
      <c r="AF7" s="120" t="s">
        <v>22</v>
      </c>
      <c r="AG7" s="404"/>
      <c r="AH7" s="120" t="s">
        <v>23</v>
      </c>
      <c r="AI7" s="120" t="s">
        <v>24</v>
      </c>
      <c r="AJ7" s="120" t="s">
        <v>25</v>
      </c>
      <c r="AK7" s="120" t="s">
        <v>26</v>
      </c>
      <c r="AL7" s="120" t="s">
        <v>23</v>
      </c>
      <c r="AM7" s="120" t="s">
        <v>24</v>
      </c>
      <c r="AN7" s="120" t="s">
        <v>25</v>
      </c>
      <c r="AO7" s="120"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0">
        <f>SUM(X9:AA9)</f>
        <v>8.5409999999999986</v>
      </c>
      <c r="X9" s="106">
        <v>0.33</v>
      </c>
      <c r="Y9" s="106">
        <v>1.62</v>
      </c>
      <c r="Z9" s="106">
        <v>6.4909999999999997</v>
      </c>
      <c r="AA9" s="106">
        <v>0.1</v>
      </c>
      <c r="AB9" s="111">
        <f>SUM(AC9:AF9)</f>
        <v>0</v>
      </c>
      <c r="AC9" s="105"/>
      <c r="AD9" s="105"/>
      <c r="AE9" s="105"/>
      <c r="AF9" s="105"/>
      <c r="AG9" s="111">
        <f t="shared" ref="AG9:AG18" si="1">SUM(AH9:AO9)</f>
        <v>12.734</v>
      </c>
      <c r="AH9" s="106">
        <v>0</v>
      </c>
      <c r="AI9" s="106">
        <v>0</v>
      </c>
      <c r="AJ9" s="106">
        <v>0</v>
      </c>
      <c r="AK9" s="106">
        <v>0</v>
      </c>
      <c r="AL9" s="106">
        <v>0</v>
      </c>
      <c r="AM9" s="106">
        <v>3.8400000000000003</v>
      </c>
      <c r="AN9" s="106">
        <v>0</v>
      </c>
      <c r="AO9" s="106">
        <v>8.8940000000000001</v>
      </c>
      <c r="AP9" s="109">
        <v>2543</v>
      </c>
      <c r="AQ9" s="32">
        <f>$W9/C9</f>
        <v>0.20285483564506929</v>
      </c>
      <c r="AR9" s="31">
        <f>IF(H9=0,"-",AB9/H9)</f>
        <v>0</v>
      </c>
      <c r="AS9" s="31">
        <f>AG9/M9</f>
        <v>0.4091376429764812</v>
      </c>
      <c r="AT9" s="10">
        <f>W9-'21-5'!W9</f>
        <v>1.6759999999999993</v>
      </c>
      <c r="AU9" s="10">
        <f>AB9-'21-5'!AB9</f>
        <v>0</v>
      </c>
      <c r="AV9" s="10">
        <f>AG9-'21-5'!AG9</f>
        <v>1.0849999999999991</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0">
        <f>SUM(X10:AA10)</f>
        <v>20.399000000000001</v>
      </c>
      <c r="X10" s="123">
        <v>0</v>
      </c>
      <c r="Y10" s="123">
        <v>2.9980000000000002</v>
      </c>
      <c r="Z10" s="123">
        <v>14.265000000000002</v>
      </c>
      <c r="AA10" s="123">
        <v>3.1360000000000001</v>
      </c>
      <c r="AB10" s="124">
        <f>SUM(AC10:AF10)</f>
        <v>0</v>
      </c>
      <c r="AC10" s="106"/>
      <c r="AD10" s="106"/>
      <c r="AE10" s="106"/>
      <c r="AF10" s="106"/>
      <c r="AG10" s="124">
        <f t="shared" si="1"/>
        <v>6.0500000000000007</v>
      </c>
      <c r="AH10" s="106">
        <v>0</v>
      </c>
      <c r="AI10" s="106">
        <v>1.2</v>
      </c>
      <c r="AJ10" s="106">
        <v>0</v>
      </c>
      <c r="AK10" s="106">
        <v>0</v>
      </c>
      <c r="AL10" s="106">
        <v>0.65</v>
      </c>
      <c r="AM10" s="106">
        <v>4.2</v>
      </c>
      <c r="AN10" s="106">
        <v>0</v>
      </c>
      <c r="AO10" s="106">
        <v>0</v>
      </c>
      <c r="AP10" s="109">
        <v>2436</v>
      </c>
      <c r="AQ10" s="32">
        <f t="shared" ref="AQ10:AQ21" si="3">$W10/C10</f>
        <v>0.31601369459806977</v>
      </c>
      <c r="AR10" s="31">
        <f t="shared" ref="AR10:AR22" si="4">IF(H10=0,"-",AB10/H10)</f>
        <v>0</v>
      </c>
      <c r="AS10" s="31">
        <f t="shared" ref="AS10:AS22" si="5">AG10/M10</f>
        <v>0.33127087554071072</v>
      </c>
      <c r="AT10" s="10">
        <f>W10-'21-5'!W10</f>
        <v>0.93999999999999773</v>
      </c>
      <c r="AU10" s="10">
        <f>AB10-'21-5'!AB10</f>
        <v>0</v>
      </c>
      <c r="AV10" s="10">
        <f>AG10-'21-5'!AG10</f>
        <v>0.30000000000000071</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0">
        <f t="shared" ref="W11:W21" si="9">SUM(X11:AA11)</f>
        <v>3.6160000000000001</v>
      </c>
      <c r="X11" s="106">
        <v>0</v>
      </c>
      <c r="Y11" s="106">
        <v>0.80700000000000005</v>
      </c>
      <c r="Z11" s="106">
        <v>2.8090000000000002</v>
      </c>
      <c r="AA11" s="106">
        <v>0</v>
      </c>
      <c r="AB11" s="111">
        <f t="shared" ref="AB11:AB21" si="10">SUM(AC11:AF11)</f>
        <v>7.11</v>
      </c>
      <c r="AC11" s="106">
        <v>0</v>
      </c>
      <c r="AD11" s="106">
        <v>7.11</v>
      </c>
      <c r="AE11" s="106">
        <v>0</v>
      </c>
      <c r="AF11" s="106">
        <v>0</v>
      </c>
      <c r="AG11" s="111">
        <f t="shared" si="1"/>
        <v>1.93</v>
      </c>
      <c r="AH11" s="106"/>
      <c r="AI11" s="106"/>
      <c r="AJ11" s="106"/>
      <c r="AK11" s="106"/>
      <c r="AL11" s="106">
        <v>1.93</v>
      </c>
      <c r="AM11" s="106"/>
      <c r="AN11" s="106"/>
      <c r="AO11" s="106"/>
      <c r="AP11" s="109">
        <v>956</v>
      </c>
      <c r="AQ11" s="32">
        <f t="shared" si="3"/>
        <v>0.29262766043538074</v>
      </c>
      <c r="AR11" s="31">
        <f t="shared" si="4"/>
        <v>0.5930930930930931</v>
      </c>
      <c r="AS11" s="31">
        <f t="shared" si="5"/>
        <v>0.38248117320650016</v>
      </c>
      <c r="AT11" s="10">
        <f>W11-'21-5'!W11</f>
        <v>0.11900000000000022</v>
      </c>
      <c r="AU11" s="10">
        <f>AB11-'21-5'!AB11</f>
        <v>0</v>
      </c>
      <c r="AV11" s="10">
        <f>AG11-'21-5'!AG11</f>
        <v>0.28000000000000003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0">
        <f t="shared" si="9"/>
        <v>22.448999999999998</v>
      </c>
      <c r="X12" s="106">
        <v>0.2</v>
      </c>
      <c r="Y12" s="106">
        <v>3.0879999999999996</v>
      </c>
      <c r="Z12" s="106">
        <v>12.292999999999999</v>
      </c>
      <c r="AA12" s="106">
        <v>6.8679999999999986</v>
      </c>
      <c r="AB12" s="111">
        <f t="shared" si="10"/>
        <v>3.25</v>
      </c>
      <c r="AC12" s="106">
        <v>0</v>
      </c>
      <c r="AD12" s="106">
        <v>3.25</v>
      </c>
      <c r="AE12" s="106">
        <v>0</v>
      </c>
      <c r="AF12" s="106">
        <v>0</v>
      </c>
      <c r="AG12" s="111">
        <f t="shared" si="1"/>
        <v>1.0449999999999999</v>
      </c>
      <c r="AH12" s="106">
        <v>7.4999999999999997E-2</v>
      </c>
      <c r="AI12" s="106">
        <v>0.22</v>
      </c>
      <c r="AJ12" s="106">
        <v>0</v>
      </c>
      <c r="AK12" s="106">
        <v>0</v>
      </c>
      <c r="AL12" s="106">
        <v>0</v>
      </c>
      <c r="AM12" s="106">
        <v>0.28000000000000003</v>
      </c>
      <c r="AN12" s="106">
        <v>0.27</v>
      </c>
      <c r="AO12" s="106">
        <v>0.2</v>
      </c>
      <c r="AP12" s="109">
        <v>3173</v>
      </c>
      <c r="AQ12" s="32">
        <f t="shared" si="3"/>
        <v>0.24343325738173427</v>
      </c>
      <c r="AR12" s="31">
        <f t="shared" si="4"/>
        <v>9.6071418014129911E-2</v>
      </c>
      <c r="AS12" s="31">
        <f t="shared" si="5"/>
        <v>6.1615566037735839E-2</v>
      </c>
      <c r="AT12" s="10">
        <f>W12-'21-5'!W12</f>
        <v>1.3399999999999963</v>
      </c>
      <c r="AU12" s="10">
        <f>AB12-'21-5'!AB12</f>
        <v>0.95000000000000018</v>
      </c>
      <c r="AV12" s="10">
        <f>AG12-'21-5'!AG12</f>
        <v>0.11999999999999988</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21.12</v>
      </c>
      <c r="X13" s="106">
        <v>0.3</v>
      </c>
      <c r="Y13" s="106">
        <v>3.4220000000000002</v>
      </c>
      <c r="Z13" s="106">
        <v>16.838000000000001</v>
      </c>
      <c r="AA13" s="106">
        <v>0.56000000000000005</v>
      </c>
      <c r="AB13" s="111">
        <f t="shared" si="10"/>
        <v>0.5</v>
      </c>
      <c r="AC13" s="105"/>
      <c r="AD13" s="105">
        <v>0.5</v>
      </c>
      <c r="AE13" s="105"/>
      <c r="AF13" s="105"/>
      <c r="AG13" s="111">
        <f t="shared" si="1"/>
        <v>9.0060000000000002</v>
      </c>
      <c r="AH13" s="106">
        <v>0</v>
      </c>
      <c r="AI13" s="106">
        <v>0</v>
      </c>
      <c r="AJ13" s="106">
        <v>7.0000000000000007E-2</v>
      </c>
      <c r="AK13" s="106">
        <v>1.2</v>
      </c>
      <c r="AL13" s="106">
        <v>3.8360000000000003</v>
      </c>
      <c r="AM13" s="106">
        <v>0</v>
      </c>
      <c r="AN13" s="106">
        <v>2.6599999999999997</v>
      </c>
      <c r="AO13" s="106">
        <v>1.24</v>
      </c>
      <c r="AP13" s="109">
        <v>3207</v>
      </c>
      <c r="AQ13" s="32">
        <f t="shared" si="3"/>
        <v>0.54054054054054068</v>
      </c>
      <c r="AR13" s="31">
        <f t="shared" si="4"/>
        <v>4.9999999999999989E-2</v>
      </c>
      <c r="AS13" s="31">
        <f t="shared" si="5"/>
        <v>0.63849698688408363</v>
      </c>
      <c r="AT13" s="10">
        <f>W13-'21-5'!W13</f>
        <v>4.0199999999999996</v>
      </c>
      <c r="AU13" s="10">
        <f>AB13-'21-5'!AB13</f>
        <v>0</v>
      </c>
      <c r="AV13" s="10">
        <f>AG13-'21-5'!AG13</f>
        <v>1.0879999999999992</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1.901</v>
      </c>
      <c r="X14" s="104">
        <v>0</v>
      </c>
      <c r="Y14" s="104">
        <v>0</v>
      </c>
      <c r="Z14" s="104">
        <v>1.081</v>
      </c>
      <c r="AA14" s="104">
        <v>0.82000000000000006</v>
      </c>
      <c r="AB14" s="111">
        <f t="shared" si="10"/>
        <v>0</v>
      </c>
      <c r="AC14" s="105"/>
      <c r="AD14" s="105"/>
      <c r="AE14" s="105"/>
      <c r="AF14" s="105"/>
      <c r="AG14" s="111">
        <f t="shared" si="1"/>
        <v>0</v>
      </c>
      <c r="AH14" s="106"/>
      <c r="AI14" s="106"/>
      <c r="AJ14" s="106"/>
      <c r="AK14" s="106"/>
      <c r="AL14" s="106"/>
      <c r="AM14" s="106"/>
      <c r="AN14" s="106"/>
      <c r="AO14" s="106"/>
      <c r="AP14" s="109">
        <v>200</v>
      </c>
      <c r="AQ14" s="32">
        <f t="shared" si="3"/>
        <v>0.15232371794871793</v>
      </c>
      <c r="AR14" s="31" t="str">
        <f t="shared" si="4"/>
        <v>-</v>
      </c>
      <c r="AS14" s="31">
        <f t="shared" si="5"/>
        <v>0</v>
      </c>
      <c r="AT14" s="10">
        <f>W14-'21-5'!W14</f>
        <v>1.581</v>
      </c>
      <c r="AU14" s="10">
        <f>AB14-'21-5'!AB14</f>
        <v>0</v>
      </c>
      <c r="AV14" s="10">
        <f>AG14-'21-5'!AG14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4.1900000000000004</v>
      </c>
      <c r="X15" s="104"/>
      <c r="Y15" s="104">
        <v>0</v>
      </c>
      <c r="Z15" s="104">
        <v>4.1900000000000004</v>
      </c>
      <c r="AA15" s="104">
        <v>0</v>
      </c>
      <c r="AB15" s="111">
        <f t="shared" si="10"/>
        <v>0</v>
      </c>
      <c r="AC15" s="105"/>
      <c r="AD15" s="105"/>
      <c r="AE15" s="105"/>
      <c r="AF15" s="105"/>
      <c r="AG15" s="111">
        <f t="shared" si="1"/>
        <v>0</v>
      </c>
      <c r="AH15" s="106"/>
      <c r="AI15" s="106"/>
      <c r="AJ15" s="106"/>
      <c r="AK15" s="106"/>
      <c r="AL15" s="106"/>
      <c r="AM15" s="106"/>
      <c r="AN15" s="106"/>
      <c r="AO15" s="106"/>
      <c r="AP15" s="109">
        <v>458</v>
      </c>
      <c r="AQ15" s="32">
        <f t="shared" si="3"/>
        <v>0.20949999999999994</v>
      </c>
      <c r="AR15" s="31">
        <f t="shared" si="4"/>
        <v>0</v>
      </c>
      <c r="AS15" s="31">
        <f t="shared" si="5"/>
        <v>0</v>
      </c>
      <c r="AT15" s="10">
        <f>W15-'21-5'!W15</f>
        <v>1.4500000000000002</v>
      </c>
      <c r="AU15" s="10">
        <f>AB15-'21-5'!AB15</f>
        <v>0</v>
      </c>
      <c r="AV15" s="10">
        <f>AG15-'21-5'!AG15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0">
        <f t="shared" si="9"/>
        <v>21.155000000000001</v>
      </c>
      <c r="X16" s="104">
        <v>0</v>
      </c>
      <c r="Y16" s="104">
        <v>3.5650000000000004</v>
      </c>
      <c r="Z16" s="104">
        <v>16.989999999999998</v>
      </c>
      <c r="AA16" s="104">
        <v>0.6</v>
      </c>
      <c r="AB16" s="111">
        <f t="shared" si="10"/>
        <v>0</v>
      </c>
      <c r="AC16" s="105"/>
      <c r="AD16" s="105"/>
      <c r="AE16" s="105"/>
      <c r="AF16" s="105"/>
      <c r="AG16" s="111">
        <f t="shared" si="1"/>
        <v>10.91</v>
      </c>
      <c r="AH16" s="106"/>
      <c r="AI16" s="106"/>
      <c r="AJ16" s="106"/>
      <c r="AK16" s="106"/>
      <c r="AL16" s="106">
        <v>10.91</v>
      </c>
      <c r="AM16" s="106"/>
      <c r="AN16" s="106"/>
      <c r="AO16" s="106"/>
      <c r="AP16" s="109">
        <v>3710</v>
      </c>
      <c r="AQ16" s="32">
        <f t="shared" si="3"/>
        <v>0.31952332044465925</v>
      </c>
      <c r="AR16" s="31" t="str">
        <f t="shared" si="4"/>
        <v>-</v>
      </c>
      <c r="AS16" s="31">
        <f t="shared" si="5"/>
        <v>0.20691093915945991</v>
      </c>
      <c r="AT16" s="10">
        <f>W16-'21-5'!W16</f>
        <v>8.0200000000000031</v>
      </c>
      <c r="AU16" s="10">
        <f>AB16-'21-5'!AB16</f>
        <v>0</v>
      </c>
      <c r="AV16" s="10">
        <f>AG16-'21-5'!AG16</f>
        <v>3.2199999999999998</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0">
        <f t="shared" si="9"/>
        <v>0.98</v>
      </c>
      <c r="X17" s="17">
        <v>0</v>
      </c>
      <c r="Y17" s="17">
        <v>0</v>
      </c>
      <c r="Z17" s="17">
        <v>0.3</v>
      </c>
      <c r="AA17" s="17">
        <v>0.68</v>
      </c>
      <c r="AB17" s="110">
        <f t="shared" si="10"/>
        <v>2.7</v>
      </c>
      <c r="AC17" s="12"/>
      <c r="AD17" s="12">
        <v>2.7</v>
      </c>
      <c r="AE17" s="12"/>
      <c r="AF17" s="12"/>
      <c r="AG17" s="111">
        <f t="shared" si="1"/>
        <v>0.45</v>
      </c>
      <c r="AH17" s="106">
        <v>0</v>
      </c>
      <c r="AI17" s="106">
        <v>0</v>
      </c>
      <c r="AJ17" s="106">
        <v>0</v>
      </c>
      <c r="AK17" s="106">
        <v>0</v>
      </c>
      <c r="AL17" s="106">
        <v>0.45</v>
      </c>
      <c r="AM17" s="106">
        <v>0</v>
      </c>
      <c r="AN17" s="106">
        <v>0</v>
      </c>
      <c r="AO17" s="106">
        <v>0</v>
      </c>
      <c r="AP17" s="108">
        <v>228</v>
      </c>
      <c r="AQ17" s="32">
        <f t="shared" si="3"/>
        <v>5.0133005934110901E-2</v>
      </c>
      <c r="AR17" s="31">
        <f t="shared" si="4"/>
        <v>0.15936725298075788</v>
      </c>
      <c r="AS17" s="31">
        <f t="shared" si="5"/>
        <v>6.5312046444121918E-2</v>
      </c>
      <c r="AT17" s="10">
        <f>W17-'21-5'!W17</f>
        <v>0</v>
      </c>
      <c r="AU17" s="10">
        <f>AB17-'21-5'!AB17</f>
        <v>0</v>
      </c>
      <c r="AV17" s="10">
        <f>AG17-'21-5'!AG17</f>
        <v>0.45</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1">
        <v>0</v>
      </c>
      <c r="Y18" s="11">
        <v>0.8</v>
      </c>
      <c r="Z18" s="11">
        <v>0.5</v>
      </c>
      <c r="AA18" s="11">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W18-'21-5'!W18</f>
        <v>0</v>
      </c>
      <c r="AU18" s="10">
        <f>AB18-'21-5'!AB18</f>
        <v>0</v>
      </c>
      <c r="AV18" s="10">
        <f>AG18-'21-5'!AG18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W19-'21-5'!W19</f>
        <v>0</v>
      </c>
      <c r="AU19" s="10">
        <f>AB19-'21-5'!AB19</f>
        <v>0</v>
      </c>
      <c r="AV19" s="10">
        <f>AG19-'21-5'!AG19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6.24</v>
      </c>
      <c r="X20" s="106">
        <v>0</v>
      </c>
      <c r="Y20" s="106">
        <v>0.4</v>
      </c>
      <c r="Z20" s="106">
        <v>5.64</v>
      </c>
      <c r="AA20" s="106">
        <v>0.2</v>
      </c>
      <c r="AB20" s="111">
        <v>0</v>
      </c>
      <c r="AC20" s="105"/>
      <c r="AD20" s="105"/>
      <c r="AE20" s="105"/>
      <c r="AF20" s="105"/>
      <c r="AG20" s="111">
        <f>SUM(AH20:AO20)</f>
        <v>0.4</v>
      </c>
      <c r="AH20" s="106">
        <v>0</v>
      </c>
      <c r="AI20" s="106">
        <v>0.08</v>
      </c>
      <c r="AJ20" s="106">
        <v>0</v>
      </c>
      <c r="AK20" s="106">
        <v>0</v>
      </c>
      <c r="AL20" s="106">
        <v>0.12</v>
      </c>
      <c r="AM20" s="106">
        <v>0.2</v>
      </c>
      <c r="AN20" s="106">
        <v>0</v>
      </c>
      <c r="AO20" s="106">
        <v>0</v>
      </c>
      <c r="AP20" s="109">
        <v>1054</v>
      </c>
      <c r="AQ20" s="32">
        <f t="shared" si="3"/>
        <v>0.17126859526815613</v>
      </c>
      <c r="AR20" s="31">
        <f t="shared" si="4"/>
        <v>0</v>
      </c>
      <c r="AS20" s="31">
        <f t="shared" si="5"/>
        <v>4.8426150121065381E-2</v>
      </c>
      <c r="AT20" s="10">
        <f>W20-'21-5'!W20</f>
        <v>2.7300000000000004</v>
      </c>
      <c r="AU20" s="10">
        <f>AB20-'21-5'!AB20</f>
        <v>0</v>
      </c>
      <c r="AV20" s="10">
        <f>AG20-'21-5'!AG20</f>
        <v>0.2</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0.53</v>
      </c>
      <c r="X21" s="11"/>
      <c r="Y21" s="11"/>
      <c r="Z21" s="11">
        <v>0.53</v>
      </c>
      <c r="AA21" s="11"/>
      <c r="AB21" s="110">
        <f t="shared" si="10"/>
        <v>0</v>
      </c>
      <c r="AC21" s="12"/>
      <c r="AD21" s="12"/>
      <c r="AE21" s="12"/>
      <c r="AF21" s="12"/>
      <c r="AG21" s="110">
        <f>SUM(AH21:AO21)</f>
        <v>0</v>
      </c>
      <c r="AH21" s="11"/>
      <c r="AI21" s="11"/>
      <c r="AJ21" s="11"/>
      <c r="AK21" s="11"/>
      <c r="AL21" s="11"/>
      <c r="AM21" s="11"/>
      <c r="AN21" s="11"/>
      <c r="AO21" s="11"/>
      <c r="AP21" s="108">
        <v>95.7</v>
      </c>
      <c r="AQ21" s="32">
        <f t="shared" si="3"/>
        <v>7.7998528329654163E-2</v>
      </c>
      <c r="AR21" s="31" t="str">
        <f t="shared" si="4"/>
        <v>-</v>
      </c>
      <c r="AS21" s="31">
        <f t="shared" si="5"/>
        <v>0</v>
      </c>
      <c r="AT21" s="10">
        <f>W21-'21-5'!W21</f>
        <v>0</v>
      </c>
      <c r="AU21" s="10">
        <f>AB21-'21-5'!AB21</f>
        <v>0</v>
      </c>
      <c r="AV21" s="10">
        <f>AG21-'21-5'!AG21</f>
        <v>0</v>
      </c>
      <c r="AY21" s="19"/>
    </row>
    <row r="22" spans="1:51" s="41" customFormat="1" ht="20.25" customHeight="1">
      <c r="A22" s="12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113.52399999999999</v>
      </c>
      <c r="X22" s="34">
        <f>SUM(X9:X21)</f>
        <v>0.83000000000000007</v>
      </c>
      <c r="Y22" s="34">
        <f>SUM(Y9:Y21)</f>
        <v>17.803000000000001</v>
      </c>
      <c r="Z22" s="34">
        <f>SUM(Z9:Z21)</f>
        <v>81.927000000000007</v>
      </c>
      <c r="AA22" s="34">
        <f t="shared" si="12"/>
        <v>12.963999999999999</v>
      </c>
      <c r="AB22" s="113">
        <f t="shared" si="12"/>
        <v>13.559999999999999</v>
      </c>
      <c r="AC22" s="34">
        <f t="shared" si="12"/>
        <v>0</v>
      </c>
      <c r="AD22" s="34">
        <f t="shared" si="12"/>
        <v>13.559999999999999</v>
      </c>
      <c r="AE22" s="34">
        <f t="shared" si="12"/>
        <v>0</v>
      </c>
      <c r="AF22" s="34">
        <f t="shared" si="12"/>
        <v>0</v>
      </c>
      <c r="AG22" s="113">
        <f>SUM(AG9:AG21)</f>
        <v>44.71</v>
      </c>
      <c r="AH22" s="34">
        <f t="shared" si="12"/>
        <v>7.4999999999999997E-2</v>
      </c>
      <c r="AI22" s="34">
        <f t="shared" si="12"/>
        <v>1.5</v>
      </c>
      <c r="AJ22" s="34">
        <f t="shared" si="12"/>
        <v>7.0000000000000007E-2</v>
      </c>
      <c r="AK22" s="34">
        <f t="shared" si="12"/>
        <v>1.2</v>
      </c>
      <c r="AL22" s="34">
        <f t="shared" si="12"/>
        <v>17.896000000000001</v>
      </c>
      <c r="AM22" s="34">
        <f t="shared" si="12"/>
        <v>8.52</v>
      </c>
      <c r="AN22" s="34">
        <f t="shared" si="12"/>
        <v>5.1150000000000002</v>
      </c>
      <c r="AO22" s="34">
        <f t="shared" si="12"/>
        <v>10.334</v>
      </c>
      <c r="AP22" s="116">
        <f t="shared" si="12"/>
        <v>18779.7</v>
      </c>
      <c r="AQ22" s="115">
        <f>$W22/C22</f>
        <v>0.26260510079590799</v>
      </c>
      <c r="AR22" s="115">
        <f t="shared" si="4"/>
        <v>0.12679177536536787</v>
      </c>
      <c r="AS22" s="115">
        <f t="shared" si="5"/>
        <v>0.25729560508491162</v>
      </c>
      <c r="AT22" s="38">
        <f t="shared" ref="AT22:AV22" si="13">SUM(AT9:AT21)</f>
        <v>21.875999999999998</v>
      </c>
      <c r="AU22" s="38">
        <f t="shared" si="13"/>
        <v>0.95000000000000018</v>
      </c>
      <c r="AV22" s="38">
        <f t="shared" si="13"/>
        <v>6.7429999999999986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0.30168677408472427</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2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H6:AK6"/>
    <mergeCell ref="AV6:AV7"/>
    <mergeCell ref="AT6:AT7"/>
    <mergeCell ref="AZ5:BC5"/>
    <mergeCell ref="AQ6:AQ7"/>
    <mergeCell ref="AR6:AR7"/>
    <mergeCell ref="AG6:AG7"/>
    <mergeCell ref="AU6:AU7"/>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topLeftCell="A9" zoomScale="80" zoomScaleNormal="80" zoomScaleSheetLayoutView="70" workbookViewId="0">
      <selection activeCell="AQ13" sqref="AQ13"/>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7" width="7.73046875" style="5"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79</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26"/>
      <c r="AU4" s="126"/>
      <c r="AV4" s="126"/>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2" t="s">
        <v>54</v>
      </c>
      <c r="BA5" s="422"/>
      <c r="BB5" s="422"/>
      <c r="BC5" s="422"/>
      <c r="BF5" s="423" t="s">
        <v>62</v>
      </c>
      <c r="BG5" s="424"/>
      <c r="BH5" s="424"/>
      <c r="BI5" s="425"/>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93" t="s">
        <v>55</v>
      </c>
      <c r="BA6" s="92" t="s">
        <v>56</v>
      </c>
      <c r="BB6" s="92" t="s">
        <v>57</v>
      </c>
      <c r="BC6" s="92" t="s">
        <v>58</v>
      </c>
      <c r="BF6" s="93" t="s">
        <v>63</v>
      </c>
      <c r="BG6" s="92" t="s">
        <v>56</v>
      </c>
      <c r="BH6" s="92" t="s">
        <v>57</v>
      </c>
      <c r="BI6" s="92" t="s">
        <v>58</v>
      </c>
    </row>
    <row r="7" spans="1:61" ht="111.75" customHeight="1">
      <c r="A7" s="414"/>
      <c r="B7" s="404"/>
      <c r="C7" s="404"/>
      <c r="D7" s="125" t="s">
        <v>19</v>
      </c>
      <c r="E7" s="7" t="s">
        <v>20</v>
      </c>
      <c r="F7" s="125" t="s">
        <v>21</v>
      </c>
      <c r="G7" s="125" t="s">
        <v>22</v>
      </c>
      <c r="H7" s="404"/>
      <c r="I7" s="125" t="s">
        <v>19</v>
      </c>
      <c r="J7" s="125" t="s">
        <v>20</v>
      </c>
      <c r="K7" s="125" t="s">
        <v>21</v>
      </c>
      <c r="L7" s="125" t="s">
        <v>22</v>
      </c>
      <c r="M7" s="404"/>
      <c r="N7" s="125" t="s">
        <v>23</v>
      </c>
      <c r="O7" s="125" t="s">
        <v>24</v>
      </c>
      <c r="P7" s="125" t="s">
        <v>25</v>
      </c>
      <c r="Q7" s="125" t="s">
        <v>26</v>
      </c>
      <c r="R7" s="125" t="s">
        <v>23</v>
      </c>
      <c r="S7" s="125" t="s">
        <v>24</v>
      </c>
      <c r="T7" s="125" t="s">
        <v>25</v>
      </c>
      <c r="U7" s="125" t="s">
        <v>26</v>
      </c>
      <c r="V7" s="404"/>
      <c r="W7" s="404"/>
      <c r="X7" s="125" t="s">
        <v>19</v>
      </c>
      <c r="Y7" s="125" t="s">
        <v>20</v>
      </c>
      <c r="Z7" s="125" t="s">
        <v>21</v>
      </c>
      <c r="AA7" s="125" t="s">
        <v>22</v>
      </c>
      <c r="AB7" s="404"/>
      <c r="AC7" s="125" t="s">
        <v>19</v>
      </c>
      <c r="AD7" s="125" t="s">
        <v>20</v>
      </c>
      <c r="AE7" s="125" t="s">
        <v>21</v>
      </c>
      <c r="AF7" s="125" t="s">
        <v>22</v>
      </c>
      <c r="AG7" s="404"/>
      <c r="AH7" s="125" t="s">
        <v>23</v>
      </c>
      <c r="AI7" s="125" t="s">
        <v>24</v>
      </c>
      <c r="AJ7" s="125" t="s">
        <v>25</v>
      </c>
      <c r="AK7" s="125" t="s">
        <v>26</v>
      </c>
      <c r="AL7" s="125" t="s">
        <v>23</v>
      </c>
      <c r="AM7" s="125" t="s">
        <v>24</v>
      </c>
      <c r="AN7" s="125" t="s">
        <v>25</v>
      </c>
      <c r="AO7" s="125" t="s">
        <v>26</v>
      </c>
      <c r="AP7" s="409"/>
      <c r="AQ7" s="405"/>
      <c r="AR7" s="407"/>
      <c r="AS7" s="405"/>
      <c r="AT7" s="405"/>
      <c r="AU7" s="407"/>
      <c r="AV7" s="40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36">
        <f>SUM(X9:AA9)</f>
        <v>9.5309999999999988</v>
      </c>
      <c r="X9" s="130">
        <v>0.33</v>
      </c>
      <c r="Y9" s="130">
        <v>2.0699999999999998</v>
      </c>
      <c r="Z9" s="130">
        <v>7.0309999999999997</v>
      </c>
      <c r="AA9" s="130">
        <v>0.1</v>
      </c>
      <c r="AB9" s="136">
        <f>SUM(AC9:AF9)</f>
        <v>0</v>
      </c>
      <c r="AC9" s="129"/>
      <c r="AD9" s="129"/>
      <c r="AE9" s="129"/>
      <c r="AF9" s="129"/>
      <c r="AG9" s="136">
        <f t="shared" ref="AG9:AG18" si="1">SUM(AH9:AO9)</f>
        <v>14.284000000000001</v>
      </c>
      <c r="AH9" s="130">
        <v>0</v>
      </c>
      <c r="AI9" s="130">
        <v>0</v>
      </c>
      <c r="AJ9" s="130">
        <v>0</v>
      </c>
      <c r="AK9" s="130">
        <v>0</v>
      </c>
      <c r="AL9" s="130">
        <v>0</v>
      </c>
      <c r="AM9" s="130">
        <v>5.3900000000000006</v>
      </c>
      <c r="AN9" s="130">
        <v>0</v>
      </c>
      <c r="AO9" s="130">
        <v>8.8940000000000001</v>
      </c>
      <c r="AP9" s="131">
        <v>2663</v>
      </c>
      <c r="AQ9" s="32">
        <f>$W9/C9</f>
        <v>0.22636804104123118</v>
      </c>
      <c r="AR9" s="31">
        <f>IF(H9=0,"-",AB9/H9)</f>
        <v>0</v>
      </c>
      <c r="AS9" s="31">
        <f>AG9/M9</f>
        <v>0.45893843978923021</v>
      </c>
      <c r="AT9" s="10">
        <f>W9-'28-5'!W9</f>
        <v>0.99000000000000021</v>
      </c>
      <c r="AU9" s="10">
        <f>AB9-'28-5'!AB9</f>
        <v>0</v>
      </c>
      <c r="AV9" s="10">
        <f>AG9-'28-5'!AG9</f>
        <v>1.5500000000000007</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36">
        <f>SUM(X10:AA10)</f>
        <v>21.434999999999999</v>
      </c>
      <c r="X10" s="132">
        <v>0</v>
      </c>
      <c r="Y10" s="132">
        <v>3.17</v>
      </c>
      <c r="Z10" s="132">
        <v>15.065000000000001</v>
      </c>
      <c r="AA10" s="132">
        <v>3.2</v>
      </c>
      <c r="AB10" s="137">
        <f>SUM(AC10:AF10)</f>
        <v>0</v>
      </c>
      <c r="AC10" s="130"/>
      <c r="AD10" s="130"/>
      <c r="AE10" s="130"/>
      <c r="AF10" s="130"/>
      <c r="AG10" s="137">
        <f t="shared" si="1"/>
        <v>6.0500000000000007</v>
      </c>
      <c r="AH10" s="130">
        <v>0</v>
      </c>
      <c r="AI10" s="130">
        <v>1.2</v>
      </c>
      <c r="AJ10" s="130">
        <v>0</v>
      </c>
      <c r="AK10" s="130">
        <v>0</v>
      </c>
      <c r="AL10" s="130">
        <v>0.65</v>
      </c>
      <c r="AM10" s="130">
        <v>4.2</v>
      </c>
      <c r="AN10" s="130">
        <v>0</v>
      </c>
      <c r="AO10" s="130">
        <v>0</v>
      </c>
      <c r="AP10" s="131">
        <v>2436</v>
      </c>
      <c r="AQ10" s="32">
        <f t="shared" ref="AQ10:AQ21" si="3">$W10/C10</f>
        <v>0.33206301993772364</v>
      </c>
      <c r="AR10" s="31">
        <f t="shared" ref="AR10:AR22" si="4">IF(H10=0,"-",AB10/H10)</f>
        <v>0</v>
      </c>
      <c r="AS10" s="31">
        <f t="shared" ref="AS10:AS22" si="5">AG10/M10</f>
        <v>0.33127087554071072</v>
      </c>
      <c r="AT10" s="10">
        <f>W10-'28-5'!W10</f>
        <v>1.0359999999999978</v>
      </c>
      <c r="AU10" s="10">
        <f>AB10-'28-5'!AB10</f>
        <v>0</v>
      </c>
      <c r="AV10" s="10">
        <f>AG10-'28-5'!AG10</f>
        <v>0</v>
      </c>
      <c r="AY10" s="19"/>
      <c r="BF10" s="89" t="s">
        <v>67</v>
      </c>
      <c r="BG10" s="87">
        <v>87</v>
      </c>
      <c r="BH10" s="87">
        <v>81.34</v>
      </c>
      <c r="BI10" s="8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36">
        <f t="shared" ref="W11:W21" si="9">SUM(X11:AA11)</f>
        <v>4.45</v>
      </c>
      <c r="X11" s="130">
        <v>0</v>
      </c>
      <c r="Y11" s="130">
        <v>1.26</v>
      </c>
      <c r="Z11" s="130">
        <v>3.19</v>
      </c>
      <c r="AA11" s="130">
        <v>0</v>
      </c>
      <c r="AB11" s="136">
        <f t="shared" ref="AB11:AB21" si="10">SUM(AC11:AF11)</f>
        <v>7.67</v>
      </c>
      <c r="AC11" s="130">
        <v>0</v>
      </c>
      <c r="AD11" s="130">
        <v>7.67</v>
      </c>
      <c r="AE11" s="130">
        <v>0</v>
      </c>
      <c r="AF11" s="130">
        <v>0</v>
      </c>
      <c r="AG11" s="136">
        <f t="shared" si="1"/>
        <v>2.2360000000000002</v>
      </c>
      <c r="AH11" s="130"/>
      <c r="AI11" s="130"/>
      <c r="AJ11" s="130"/>
      <c r="AK11" s="130"/>
      <c r="AL11" s="130">
        <v>2.2360000000000002</v>
      </c>
      <c r="AM11" s="130"/>
      <c r="AN11" s="130"/>
      <c r="AO11" s="130"/>
      <c r="AP11" s="131">
        <v>1010</v>
      </c>
      <c r="AQ11" s="32">
        <f t="shared" si="3"/>
        <v>0.36011977017075342</v>
      </c>
      <c r="AR11" s="31">
        <f t="shared" si="4"/>
        <v>0.63980647313980654</v>
      </c>
      <c r="AS11" s="31">
        <f t="shared" si="5"/>
        <v>0.44312326595323032</v>
      </c>
      <c r="AT11" s="10">
        <f>W11-'28-5'!W11</f>
        <v>0.83400000000000007</v>
      </c>
      <c r="AU11" s="10">
        <f>AB11-'28-5'!AB11</f>
        <v>0.55999999999999961</v>
      </c>
      <c r="AV11" s="10">
        <f>AG11-'28-5'!AG11</f>
        <v>0.30600000000000027</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36">
        <f t="shared" si="9"/>
        <v>23.318999999999999</v>
      </c>
      <c r="X12" s="130">
        <v>0.2</v>
      </c>
      <c r="Y12" s="130">
        <v>3.0879999999999996</v>
      </c>
      <c r="Z12" s="130">
        <v>13.163</v>
      </c>
      <c r="AA12" s="130">
        <v>6.8679999999999986</v>
      </c>
      <c r="AB12" s="136">
        <f t="shared" si="10"/>
        <v>3.25</v>
      </c>
      <c r="AC12" s="130">
        <v>0</v>
      </c>
      <c r="AD12" s="130">
        <v>3.25</v>
      </c>
      <c r="AE12" s="130">
        <v>0</v>
      </c>
      <c r="AF12" s="130">
        <v>0</v>
      </c>
      <c r="AG12" s="136">
        <f t="shared" si="1"/>
        <v>1.0449999999999999</v>
      </c>
      <c r="AH12" s="130">
        <v>7.4999999999999997E-2</v>
      </c>
      <c r="AI12" s="130">
        <v>0.22</v>
      </c>
      <c r="AJ12" s="130">
        <v>0</v>
      </c>
      <c r="AK12" s="130">
        <v>0</v>
      </c>
      <c r="AL12" s="130">
        <v>0</v>
      </c>
      <c r="AM12" s="130">
        <v>0.28000000000000003</v>
      </c>
      <c r="AN12" s="130">
        <v>0.27</v>
      </c>
      <c r="AO12" s="130">
        <v>0.2</v>
      </c>
      <c r="AP12" s="131">
        <v>3173</v>
      </c>
      <c r="AQ12" s="32">
        <f t="shared" si="3"/>
        <v>0.25286739404359487</v>
      </c>
      <c r="AR12" s="31">
        <f t="shared" si="4"/>
        <v>9.6071418014129911E-2</v>
      </c>
      <c r="AS12" s="31">
        <f t="shared" si="5"/>
        <v>6.1615566037735839E-2</v>
      </c>
      <c r="AT12" s="10">
        <f>W12-'28-5'!W12</f>
        <v>0.87000000000000099</v>
      </c>
      <c r="AU12" s="10">
        <f>AB12-'28-5'!AB12</f>
        <v>0</v>
      </c>
      <c r="AV12" s="10">
        <f>AG12-'28-5'!AG12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36">
        <f t="shared" si="9"/>
        <v>21.587999999999997</v>
      </c>
      <c r="X13" s="130">
        <v>0.7</v>
      </c>
      <c r="Y13" s="130">
        <v>3.4220000000000002</v>
      </c>
      <c r="Z13" s="130">
        <v>16.905999999999999</v>
      </c>
      <c r="AA13" s="130">
        <v>0.56000000000000005</v>
      </c>
      <c r="AB13" s="136">
        <f t="shared" si="10"/>
        <v>0.5</v>
      </c>
      <c r="AC13" s="129"/>
      <c r="AD13" s="129">
        <v>0.5</v>
      </c>
      <c r="AE13" s="129"/>
      <c r="AF13" s="129"/>
      <c r="AG13" s="136">
        <f t="shared" si="1"/>
        <v>9.0060000000000002</v>
      </c>
      <c r="AH13" s="130">
        <v>0</v>
      </c>
      <c r="AI13" s="130">
        <v>0</v>
      </c>
      <c r="AJ13" s="130">
        <v>7.0000000000000007E-2</v>
      </c>
      <c r="AK13" s="130">
        <v>1.2</v>
      </c>
      <c r="AL13" s="130">
        <v>3.8360000000000003</v>
      </c>
      <c r="AM13" s="130">
        <v>0</v>
      </c>
      <c r="AN13" s="130">
        <v>2.6599999999999997</v>
      </c>
      <c r="AO13" s="130">
        <v>1.24</v>
      </c>
      <c r="AP13" s="131">
        <v>3377</v>
      </c>
      <c r="AQ13" s="32">
        <f t="shared" si="3"/>
        <v>0.5525184275184275</v>
      </c>
      <c r="AR13" s="31">
        <f t="shared" si="4"/>
        <v>4.9999999999999989E-2</v>
      </c>
      <c r="AS13" s="31">
        <f t="shared" si="5"/>
        <v>0.63849698688408363</v>
      </c>
      <c r="AT13" s="10">
        <f>W13-'28-5'!W13</f>
        <v>0.46799999999999642</v>
      </c>
      <c r="AU13" s="10">
        <f>AB13-'28-5'!AB13</f>
        <v>0</v>
      </c>
      <c r="AV13" s="10">
        <f>AG13-'28-5'!AG13</f>
        <v>0</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1.901</v>
      </c>
      <c r="X14" s="17">
        <v>0</v>
      </c>
      <c r="Y14" s="17">
        <v>0</v>
      </c>
      <c r="Z14" s="17">
        <v>1.081</v>
      </c>
      <c r="AA14" s="17">
        <v>0.82000000000000006</v>
      </c>
      <c r="AB14" s="59">
        <f t="shared" si="10"/>
        <v>0</v>
      </c>
      <c r="AC14" s="12"/>
      <c r="AD14" s="12"/>
      <c r="AE14" s="12"/>
      <c r="AF14" s="12"/>
      <c r="AG14" s="59">
        <f t="shared" si="1"/>
        <v>0</v>
      </c>
      <c r="AH14" s="11"/>
      <c r="AI14" s="11"/>
      <c r="AJ14" s="11"/>
      <c r="AK14" s="11"/>
      <c r="AL14" s="11"/>
      <c r="AM14" s="11"/>
      <c r="AN14" s="11"/>
      <c r="AO14" s="11"/>
      <c r="AP14" s="108">
        <v>200</v>
      </c>
      <c r="AQ14" s="32">
        <f t="shared" si="3"/>
        <v>0.15232371794871793</v>
      </c>
      <c r="AR14" s="31" t="str">
        <f t="shared" si="4"/>
        <v>-</v>
      </c>
      <c r="AS14" s="31">
        <f t="shared" si="5"/>
        <v>0</v>
      </c>
      <c r="AT14" s="10">
        <f>W14-'28-5'!W14</f>
        <v>0</v>
      </c>
      <c r="AU14" s="10">
        <f>AB14-'28-5'!AB14</f>
        <v>0</v>
      </c>
      <c r="AV14" s="10">
        <f>AG14-'28-5'!AG14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4.1900000000000004</v>
      </c>
      <c r="X15" s="17"/>
      <c r="Y15" s="17">
        <v>0</v>
      </c>
      <c r="Z15" s="17">
        <v>4.1900000000000004</v>
      </c>
      <c r="AA15" s="17">
        <v>0</v>
      </c>
      <c r="AB15" s="59">
        <f t="shared" si="10"/>
        <v>0</v>
      </c>
      <c r="AC15" s="12"/>
      <c r="AD15" s="12"/>
      <c r="AE15" s="12"/>
      <c r="AF15" s="12"/>
      <c r="AG15" s="59">
        <f t="shared" si="1"/>
        <v>0</v>
      </c>
      <c r="AH15" s="11"/>
      <c r="AI15" s="11"/>
      <c r="AJ15" s="11"/>
      <c r="AK15" s="11"/>
      <c r="AL15" s="11"/>
      <c r="AM15" s="11"/>
      <c r="AN15" s="11"/>
      <c r="AO15" s="11"/>
      <c r="AP15" s="108">
        <v>458</v>
      </c>
      <c r="AQ15" s="32">
        <f t="shared" si="3"/>
        <v>0.20949999999999994</v>
      </c>
      <c r="AR15" s="31">
        <f t="shared" si="4"/>
        <v>0</v>
      </c>
      <c r="AS15" s="31">
        <f t="shared" si="5"/>
        <v>0</v>
      </c>
      <c r="AT15" s="10">
        <f>W15-'28-5'!W15</f>
        <v>0</v>
      </c>
      <c r="AU15" s="10">
        <f>AB15-'28-5'!AB15</f>
        <v>0</v>
      </c>
      <c r="AV15" s="10">
        <f>AG15-'28-5'!AG15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36">
        <f t="shared" si="9"/>
        <v>22.335000000000001</v>
      </c>
      <c r="X16" s="128">
        <v>0</v>
      </c>
      <c r="Y16" s="128">
        <v>3.9650000000000003</v>
      </c>
      <c r="Z16" s="128">
        <v>17.77</v>
      </c>
      <c r="AA16" s="128">
        <v>0.6</v>
      </c>
      <c r="AB16" s="136">
        <f t="shared" si="10"/>
        <v>0</v>
      </c>
      <c r="AC16" s="129"/>
      <c r="AD16" s="129"/>
      <c r="AE16" s="129"/>
      <c r="AF16" s="129"/>
      <c r="AG16" s="136">
        <f t="shared" si="1"/>
        <v>11.58</v>
      </c>
      <c r="AH16" s="130"/>
      <c r="AI16" s="130"/>
      <c r="AJ16" s="130"/>
      <c r="AK16" s="130"/>
      <c r="AL16" s="130">
        <v>11.58</v>
      </c>
      <c r="AM16" s="130"/>
      <c r="AN16" s="130"/>
      <c r="AO16" s="130"/>
      <c r="AP16" s="131">
        <v>3914</v>
      </c>
      <c r="AQ16" s="32">
        <f t="shared" si="3"/>
        <v>0.33734594006766555</v>
      </c>
      <c r="AR16" s="31" t="str">
        <f t="shared" si="4"/>
        <v>-</v>
      </c>
      <c r="AS16" s="31">
        <f t="shared" si="5"/>
        <v>0.21961766044606285</v>
      </c>
      <c r="AT16" s="10">
        <f>W16-'28-5'!W16</f>
        <v>1.1799999999999997</v>
      </c>
      <c r="AU16" s="10">
        <f>AB16-'28-5'!AB16</f>
        <v>0</v>
      </c>
      <c r="AV16" s="10">
        <f>AG16-'28-5'!AG16</f>
        <v>0.66999999999999993</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W17-'28-5'!W17</f>
        <v>0</v>
      </c>
      <c r="AU17" s="10">
        <f>AB17-'28-5'!AB17</f>
        <v>0</v>
      </c>
      <c r="AV17" s="10">
        <f>AG17-'28-5'!AG17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W18-'28-5'!W18</f>
        <v>0</v>
      </c>
      <c r="AU18" s="10">
        <f>AB18-'28-5'!AB18</f>
        <v>0</v>
      </c>
      <c r="AV18" s="10">
        <f>AG18-'28-5'!AG18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W19-'28-5'!W19</f>
        <v>0</v>
      </c>
      <c r="AU19" s="10">
        <f>AB19-'28-5'!AB19</f>
        <v>0</v>
      </c>
      <c r="AV19" s="10">
        <f>AG19-'28-5'!AG19</f>
        <v>0</v>
      </c>
      <c r="AY19" s="19"/>
    </row>
    <row r="20" spans="1:51" s="151" customFormat="1" ht="27" customHeight="1">
      <c r="A20" s="139">
        <v>12</v>
      </c>
      <c r="B20" s="140" t="s">
        <v>38</v>
      </c>
      <c r="C20" s="141">
        <f t="shared" si="6"/>
        <v>36.433999999999997</v>
      </c>
      <c r="D20" s="142">
        <v>0.65</v>
      </c>
      <c r="E20" s="142">
        <v>7.8939999999999992</v>
      </c>
      <c r="F20" s="142">
        <v>19.366999999999997</v>
      </c>
      <c r="G20" s="142">
        <v>8.5229999999999997</v>
      </c>
      <c r="H20" s="141">
        <f t="shared" si="7"/>
        <v>13.15</v>
      </c>
      <c r="I20" s="142">
        <v>11.15</v>
      </c>
      <c r="J20" s="142">
        <v>2</v>
      </c>
      <c r="K20" s="142">
        <v>0</v>
      </c>
      <c r="L20" s="142">
        <v>0</v>
      </c>
      <c r="M20" s="141">
        <f t="shared" si="8"/>
        <v>8.26</v>
      </c>
      <c r="N20" s="142">
        <v>0.36</v>
      </c>
      <c r="O20" s="142">
        <v>2.13</v>
      </c>
      <c r="P20" s="142">
        <v>0</v>
      </c>
      <c r="Q20" s="142">
        <v>0</v>
      </c>
      <c r="R20" s="142">
        <v>1.5</v>
      </c>
      <c r="S20" s="142">
        <v>3.1950000000000003</v>
      </c>
      <c r="T20" s="142">
        <v>0</v>
      </c>
      <c r="U20" s="142">
        <v>1.075</v>
      </c>
      <c r="V20" s="143">
        <v>4891</v>
      </c>
      <c r="W20" s="144">
        <f t="shared" si="9"/>
        <v>6.24</v>
      </c>
      <c r="X20" s="145">
        <v>0</v>
      </c>
      <c r="Y20" s="145">
        <v>0.4</v>
      </c>
      <c r="Z20" s="145">
        <v>5.64</v>
      </c>
      <c r="AA20" s="145">
        <v>0.2</v>
      </c>
      <c r="AB20" s="144">
        <v>0</v>
      </c>
      <c r="AC20" s="146"/>
      <c r="AD20" s="146"/>
      <c r="AE20" s="146"/>
      <c r="AF20" s="146"/>
      <c r="AG20" s="144">
        <f>SUM(AH20:AO20)</f>
        <v>0.4</v>
      </c>
      <c r="AH20" s="145">
        <v>0</v>
      </c>
      <c r="AI20" s="145">
        <v>0.08</v>
      </c>
      <c r="AJ20" s="145">
        <v>0</v>
      </c>
      <c r="AK20" s="145">
        <v>0</v>
      </c>
      <c r="AL20" s="145">
        <v>0.12</v>
      </c>
      <c r="AM20" s="145">
        <v>0.2</v>
      </c>
      <c r="AN20" s="145">
        <v>0</v>
      </c>
      <c r="AO20" s="145">
        <v>0</v>
      </c>
      <c r="AP20" s="147">
        <v>1054</v>
      </c>
      <c r="AQ20" s="148">
        <f t="shared" si="3"/>
        <v>0.17126859526815613</v>
      </c>
      <c r="AR20" s="149">
        <f t="shared" si="4"/>
        <v>0</v>
      </c>
      <c r="AS20" s="149">
        <f t="shared" si="5"/>
        <v>4.8426150121065381E-2</v>
      </c>
      <c r="AT20" s="150">
        <f>W20-'28-5'!W20</f>
        <v>0</v>
      </c>
      <c r="AU20" s="150">
        <f>AB20-'28-5'!AB20</f>
        <v>0</v>
      </c>
      <c r="AV20" s="150">
        <f>AG20-'28-5'!AG20</f>
        <v>0</v>
      </c>
      <c r="AY20" s="152"/>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0.53</v>
      </c>
      <c r="X21" s="11"/>
      <c r="Y21" s="11"/>
      <c r="Z21" s="11">
        <v>0.53</v>
      </c>
      <c r="AA21" s="11"/>
      <c r="AB21" s="59">
        <f t="shared" si="10"/>
        <v>0</v>
      </c>
      <c r="AC21" s="12"/>
      <c r="AD21" s="12"/>
      <c r="AE21" s="12"/>
      <c r="AF21" s="12"/>
      <c r="AG21" s="59">
        <f>SUM(AH21:AO21)</f>
        <v>0</v>
      </c>
      <c r="AH21" s="11"/>
      <c r="AI21" s="11"/>
      <c r="AJ21" s="11"/>
      <c r="AK21" s="11"/>
      <c r="AL21" s="11"/>
      <c r="AM21" s="11"/>
      <c r="AN21" s="11"/>
      <c r="AO21" s="11"/>
      <c r="AP21" s="108">
        <v>95.7</v>
      </c>
      <c r="AQ21" s="32">
        <f t="shared" si="3"/>
        <v>7.7998528329654163E-2</v>
      </c>
      <c r="AR21" s="31" t="str">
        <f t="shared" si="4"/>
        <v>-</v>
      </c>
      <c r="AS21" s="31">
        <f t="shared" si="5"/>
        <v>0</v>
      </c>
      <c r="AT21" s="10">
        <f>W21-'28-5'!W21</f>
        <v>0</v>
      </c>
      <c r="AU21" s="10">
        <f>AB21-'28-5'!AB21</f>
        <v>0</v>
      </c>
      <c r="AV21" s="10">
        <f>AG21-'28-5'!AG21</f>
        <v>0</v>
      </c>
      <c r="AY21" s="19"/>
    </row>
    <row r="22" spans="1:51" s="41" customFormat="1" ht="20.25" customHeight="1">
      <c r="A22" s="127"/>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118.90199999999999</v>
      </c>
      <c r="X22" s="34">
        <f>SUM(X9:X21)</f>
        <v>1.23</v>
      </c>
      <c r="Y22" s="34">
        <f>SUM(Y9:Y21)</f>
        <v>19.278000000000002</v>
      </c>
      <c r="Z22" s="34">
        <f>SUM(Z9:Z21)</f>
        <v>85.366</v>
      </c>
      <c r="AA22" s="34">
        <f t="shared" si="12"/>
        <v>13.027999999999999</v>
      </c>
      <c r="AB22" s="34">
        <f t="shared" si="12"/>
        <v>14.120000000000001</v>
      </c>
      <c r="AC22" s="34">
        <f t="shared" si="12"/>
        <v>0</v>
      </c>
      <c r="AD22" s="34">
        <f t="shared" si="12"/>
        <v>14.120000000000001</v>
      </c>
      <c r="AE22" s="34">
        <f t="shared" si="12"/>
        <v>0</v>
      </c>
      <c r="AF22" s="34">
        <f t="shared" si="12"/>
        <v>0</v>
      </c>
      <c r="AG22" s="34">
        <f>SUM(AG9:AG21)</f>
        <v>47.236000000000004</v>
      </c>
      <c r="AH22" s="34">
        <f t="shared" si="12"/>
        <v>7.4999999999999997E-2</v>
      </c>
      <c r="AI22" s="34">
        <f t="shared" si="12"/>
        <v>1.5</v>
      </c>
      <c r="AJ22" s="34">
        <f t="shared" si="12"/>
        <v>7.0000000000000007E-2</v>
      </c>
      <c r="AK22" s="34">
        <f t="shared" si="12"/>
        <v>1.2</v>
      </c>
      <c r="AL22" s="34">
        <f t="shared" si="12"/>
        <v>18.872</v>
      </c>
      <c r="AM22" s="34">
        <f t="shared" si="12"/>
        <v>10.069999999999999</v>
      </c>
      <c r="AN22" s="34">
        <f t="shared" si="12"/>
        <v>5.1150000000000002</v>
      </c>
      <c r="AO22" s="34">
        <f t="shared" si="12"/>
        <v>10.334</v>
      </c>
      <c r="AP22" s="138">
        <f t="shared" si="12"/>
        <v>19327.7</v>
      </c>
      <c r="AQ22" s="39">
        <f>$W22/C22</f>
        <v>0.27504555596028202</v>
      </c>
      <c r="AR22" s="39">
        <f t="shared" si="4"/>
        <v>0.13202801387603205</v>
      </c>
      <c r="AS22" s="39">
        <f t="shared" si="5"/>
        <v>0.27183214497407482</v>
      </c>
      <c r="AT22" s="38">
        <f t="shared" ref="AT22:AV22" si="13">SUM(AT9:AT21)</f>
        <v>5.3779999999999948</v>
      </c>
      <c r="AU22" s="38">
        <f t="shared" si="13"/>
        <v>0.55999999999999961</v>
      </c>
      <c r="AV22" s="38">
        <f t="shared" si="13"/>
        <v>2.5260000000000007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hidden="1">
      <c r="A24" s="26"/>
      <c r="B24" s="78"/>
      <c r="C24" s="1"/>
      <c r="D24" s="1"/>
      <c r="E24" s="1"/>
      <c r="F24" s="1"/>
      <c r="G24" s="1"/>
      <c r="H24" s="1"/>
      <c r="I24" s="1"/>
      <c r="J24" s="1"/>
      <c r="K24" s="1"/>
      <c r="L24" s="1"/>
      <c r="M24" s="1"/>
      <c r="N24" s="1"/>
      <c r="O24" s="1"/>
      <c r="P24" s="1"/>
      <c r="Q24" s="1"/>
      <c r="R24" s="1"/>
      <c r="S24" s="1"/>
      <c r="T24" s="1"/>
      <c r="U24" s="1"/>
      <c r="V24" s="1"/>
      <c r="AP24" s="67">
        <f>+AP22/V22</f>
        <v>0.31049012835547563</v>
      </c>
    </row>
    <row r="25" spans="1:51" ht="39.75" customHeight="1">
      <c r="A25" s="428" t="s">
        <v>77</v>
      </c>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39.75" customHeight="1">
      <c r="A26" s="428" t="s">
        <v>78</v>
      </c>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27"/>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6">
    <mergeCell ref="AZ5:BC5"/>
    <mergeCell ref="A26:AS26"/>
    <mergeCell ref="BF5:BI5"/>
    <mergeCell ref="C6:C7"/>
    <mergeCell ref="D6:G6"/>
    <mergeCell ref="H6:H7"/>
    <mergeCell ref="I6:L6"/>
    <mergeCell ref="M6:M7"/>
    <mergeCell ref="N6:Q6"/>
    <mergeCell ref="R6:U6"/>
    <mergeCell ref="V6:V7"/>
    <mergeCell ref="W6:W7"/>
    <mergeCell ref="X6:AA6"/>
    <mergeCell ref="AB6:AB7"/>
    <mergeCell ref="AU6:AU7"/>
    <mergeCell ref="AT6:AT7"/>
    <mergeCell ref="A25:AS25"/>
    <mergeCell ref="AS6:AS7"/>
    <mergeCell ref="AC6:AF6"/>
    <mergeCell ref="AG6:AG7"/>
    <mergeCell ref="AR6:AR7"/>
    <mergeCell ref="B1:V1"/>
    <mergeCell ref="B2:V2"/>
    <mergeCell ref="A3:AV3"/>
    <mergeCell ref="A4:AS4"/>
    <mergeCell ref="A5:A7"/>
    <mergeCell ref="B5:B7"/>
    <mergeCell ref="C5:V5"/>
    <mergeCell ref="W5:AP5"/>
    <mergeCell ref="AQ5:AS5"/>
    <mergeCell ref="AT5:AV5"/>
    <mergeCell ref="AH6:AK6"/>
    <mergeCell ref="AV6:AV7"/>
    <mergeCell ref="AL6:AO6"/>
    <mergeCell ref="AP6:AP7"/>
    <mergeCell ref="AQ6:AQ7"/>
  </mergeCells>
  <printOptions horizontalCentered="1"/>
  <pageMargins left="0" right="0" top="0.35433070866141736" bottom="0.15748031496062992" header="0.31496062992125984" footer="0.11811023622047245"/>
  <pageSetup paperSize="9" scale="82" orientation="landscape" r:id="rId1"/>
  <colBreaks count="1" manualBreakCount="1">
    <brk id="22" max="1048575" man="1"/>
  </colBreaks>
  <ignoredErrors>
    <ignoredError sqref="M9:M23 W21:AV24 W20:AG20 AH20:AV20 AG9:AG19 AT26:AV26 AT25:AV25"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topLeftCell="A3" zoomScale="80" zoomScaleNormal="80" zoomScaleSheetLayoutView="70" workbookViewId="0">
      <pane xSplit="22" ySplit="6" topLeftCell="W9"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hidden="1"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81</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33"/>
      <c r="AU4" s="133"/>
      <c r="AV4" s="133"/>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111.75" customHeight="1">
      <c r="A7" s="414"/>
      <c r="B7" s="404"/>
      <c r="C7" s="404"/>
      <c r="D7" s="135" t="s">
        <v>19</v>
      </c>
      <c r="E7" s="7" t="s">
        <v>20</v>
      </c>
      <c r="F7" s="135" t="s">
        <v>21</v>
      </c>
      <c r="G7" s="135" t="s">
        <v>22</v>
      </c>
      <c r="H7" s="404"/>
      <c r="I7" s="135" t="s">
        <v>19</v>
      </c>
      <c r="J7" s="135" t="s">
        <v>20</v>
      </c>
      <c r="K7" s="135" t="s">
        <v>21</v>
      </c>
      <c r="L7" s="135" t="s">
        <v>22</v>
      </c>
      <c r="M7" s="404"/>
      <c r="N7" s="135" t="s">
        <v>23</v>
      </c>
      <c r="O7" s="135" t="s">
        <v>24</v>
      </c>
      <c r="P7" s="135" t="s">
        <v>25</v>
      </c>
      <c r="Q7" s="135" t="s">
        <v>26</v>
      </c>
      <c r="R7" s="135" t="s">
        <v>23</v>
      </c>
      <c r="S7" s="135" t="s">
        <v>24</v>
      </c>
      <c r="T7" s="135" t="s">
        <v>25</v>
      </c>
      <c r="U7" s="135" t="s">
        <v>26</v>
      </c>
      <c r="V7" s="404"/>
      <c r="W7" s="404"/>
      <c r="X7" s="135" t="s">
        <v>19</v>
      </c>
      <c r="Y7" s="135" t="s">
        <v>20</v>
      </c>
      <c r="Z7" s="135" t="s">
        <v>21</v>
      </c>
      <c r="AA7" s="135" t="s">
        <v>22</v>
      </c>
      <c r="AB7" s="404"/>
      <c r="AC7" s="135" t="s">
        <v>19</v>
      </c>
      <c r="AD7" s="135" t="s">
        <v>20</v>
      </c>
      <c r="AE7" s="135" t="s">
        <v>21</v>
      </c>
      <c r="AF7" s="135" t="s">
        <v>22</v>
      </c>
      <c r="AG7" s="404"/>
      <c r="AH7" s="135" t="s">
        <v>23</v>
      </c>
      <c r="AI7" s="135" t="s">
        <v>24</v>
      </c>
      <c r="AJ7" s="135" t="s">
        <v>25</v>
      </c>
      <c r="AK7" s="135" t="s">
        <v>26</v>
      </c>
      <c r="AL7" s="135" t="s">
        <v>23</v>
      </c>
      <c r="AM7" s="135" t="s">
        <v>24</v>
      </c>
      <c r="AN7" s="135" t="s">
        <v>25</v>
      </c>
      <c r="AO7" s="135"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12.315999999999999</v>
      </c>
      <c r="X9" s="106">
        <v>0.33</v>
      </c>
      <c r="Y9" s="106">
        <v>2.76</v>
      </c>
      <c r="Z9" s="106">
        <v>8.3409999999999993</v>
      </c>
      <c r="AA9" s="106">
        <v>0.88500000000000001</v>
      </c>
      <c r="AB9" s="43">
        <f>SUM(AC9:AF9)</f>
        <v>0</v>
      </c>
      <c r="AC9" s="105"/>
      <c r="AD9" s="105"/>
      <c r="AE9" s="105"/>
      <c r="AF9" s="105"/>
      <c r="AG9" s="43">
        <f t="shared" ref="AG9:AG18" si="1">SUM(AH9:AO9)</f>
        <v>17.524000000000001</v>
      </c>
      <c r="AH9" s="106">
        <v>0</v>
      </c>
      <c r="AI9" s="106">
        <v>0</v>
      </c>
      <c r="AJ9" s="106">
        <v>0</v>
      </c>
      <c r="AK9" s="106">
        <v>0</v>
      </c>
      <c r="AL9" s="106">
        <v>0.01</v>
      </c>
      <c r="AM9" s="106">
        <v>6.4200000000000008</v>
      </c>
      <c r="AN9" s="106">
        <v>0</v>
      </c>
      <c r="AO9" s="106">
        <v>11.093999999999999</v>
      </c>
      <c r="AP9" s="109">
        <v>3183</v>
      </c>
      <c r="AQ9" s="32">
        <f>$W9/C9</f>
        <v>0.29251377541326234</v>
      </c>
      <c r="AR9" s="31">
        <f>IF(H9=0,"-",AB9/H9)</f>
        <v>0</v>
      </c>
      <c r="AS9" s="31">
        <f>AG9/M9</f>
        <v>0.56303816990104105</v>
      </c>
      <c r="AT9" s="10">
        <f>W9-'04-6'!W9</f>
        <v>2.7850000000000001</v>
      </c>
      <c r="AU9" s="10">
        <f>AB9-'04-6'!AB9</f>
        <v>0</v>
      </c>
      <c r="AV9" s="10">
        <f>AG9-'04-6'!AG9</f>
        <v>3.24</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22.785000000000004</v>
      </c>
      <c r="X10" s="123">
        <v>0</v>
      </c>
      <c r="Y10" s="123">
        <v>3.27</v>
      </c>
      <c r="Z10" s="123">
        <v>16.115000000000002</v>
      </c>
      <c r="AA10" s="123">
        <v>3.4000000000000004</v>
      </c>
      <c r="AB10" s="161">
        <f>SUM(AC10:AF10)</f>
        <v>0</v>
      </c>
      <c r="AC10" s="106"/>
      <c r="AD10" s="106"/>
      <c r="AE10" s="106"/>
      <c r="AF10" s="106"/>
      <c r="AG10" s="161">
        <f t="shared" si="1"/>
        <v>6.25</v>
      </c>
      <c r="AH10" s="106">
        <v>0</v>
      </c>
      <c r="AI10" s="106">
        <v>1.2</v>
      </c>
      <c r="AJ10" s="106">
        <v>0</v>
      </c>
      <c r="AK10" s="106">
        <v>0</v>
      </c>
      <c r="AL10" s="106">
        <v>0.65</v>
      </c>
      <c r="AM10" s="106">
        <v>4.4000000000000004</v>
      </c>
      <c r="AN10" s="106">
        <v>0</v>
      </c>
      <c r="AO10" s="106">
        <v>0</v>
      </c>
      <c r="AP10" s="109">
        <v>2436</v>
      </c>
      <c r="AQ10" s="32">
        <f t="shared" ref="AQ10:AQ21" si="3">$W10/C10</f>
        <v>0.35297671608495612</v>
      </c>
      <c r="AR10" s="31">
        <f t="shared" ref="AR10:AR22" si="4">IF(H10=0,"-",AB10/H10)</f>
        <v>0</v>
      </c>
      <c r="AS10" s="31">
        <f t="shared" ref="AS10:AS22" si="5">AG10/M10</f>
        <v>0.34222197886437056</v>
      </c>
      <c r="AT10" s="10">
        <f>W10-'04-6'!W10</f>
        <v>1.350000000000005</v>
      </c>
      <c r="AU10" s="10">
        <f>AB10-'04-6'!AB10</f>
        <v>0</v>
      </c>
      <c r="AV10" s="10">
        <f>AG10-'04-6'!AG10</f>
        <v>0.19999999999999929</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4.92</v>
      </c>
      <c r="X11" s="106">
        <v>0</v>
      </c>
      <c r="Y11" s="106">
        <v>1.26</v>
      </c>
      <c r="Z11" s="106">
        <v>3.66</v>
      </c>
      <c r="AA11" s="106">
        <v>0</v>
      </c>
      <c r="AB11" s="43">
        <f t="shared" ref="AB11:AB21" si="10">SUM(AC11:AF11)</f>
        <v>7.67</v>
      </c>
      <c r="AC11" s="106">
        <v>0</v>
      </c>
      <c r="AD11" s="106">
        <v>7.67</v>
      </c>
      <c r="AE11" s="106">
        <v>0</v>
      </c>
      <c r="AF11" s="106">
        <v>0</v>
      </c>
      <c r="AG11" s="43">
        <f t="shared" si="1"/>
        <v>2.2360000000000002</v>
      </c>
      <c r="AH11" s="106"/>
      <c r="AI11" s="106"/>
      <c r="AJ11" s="106"/>
      <c r="AK11" s="106"/>
      <c r="AL11" s="106">
        <v>2.2360000000000002</v>
      </c>
      <c r="AM11" s="106"/>
      <c r="AN11" s="106"/>
      <c r="AO11" s="106"/>
      <c r="AP11" s="109">
        <v>1081</v>
      </c>
      <c r="AQ11" s="32">
        <f t="shared" si="3"/>
        <v>0.39815489196406889</v>
      </c>
      <c r="AR11" s="31">
        <f t="shared" si="4"/>
        <v>0.63980647313980654</v>
      </c>
      <c r="AS11" s="31">
        <f t="shared" si="5"/>
        <v>0.44312326595323032</v>
      </c>
      <c r="AT11" s="10">
        <f>W11-'04-6'!W11</f>
        <v>0.46999999999999975</v>
      </c>
      <c r="AU11" s="10">
        <f>AB11-'04-6'!AB11</f>
        <v>0</v>
      </c>
      <c r="AV11" s="10">
        <f>AG11-'04-6'!AG11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24.736999999999998</v>
      </c>
      <c r="X12" s="106">
        <v>0.2</v>
      </c>
      <c r="Y12" s="106">
        <v>3.0879999999999996</v>
      </c>
      <c r="Z12" s="106">
        <v>14.191000000000001</v>
      </c>
      <c r="AA12" s="106">
        <v>7.258</v>
      </c>
      <c r="AB12" s="43">
        <f t="shared" si="10"/>
        <v>3.25</v>
      </c>
      <c r="AC12" s="106">
        <v>0</v>
      </c>
      <c r="AD12" s="106">
        <v>3.25</v>
      </c>
      <c r="AE12" s="106">
        <v>0</v>
      </c>
      <c r="AF12" s="106">
        <v>0</v>
      </c>
      <c r="AG12" s="43">
        <f t="shared" si="1"/>
        <v>1.145</v>
      </c>
      <c r="AH12" s="106">
        <v>7.4999999999999997E-2</v>
      </c>
      <c r="AI12" s="106">
        <v>0.22</v>
      </c>
      <c r="AJ12" s="106">
        <v>0</v>
      </c>
      <c r="AK12" s="106">
        <v>0</v>
      </c>
      <c r="AL12" s="106">
        <v>0</v>
      </c>
      <c r="AM12" s="106">
        <v>0.38</v>
      </c>
      <c r="AN12" s="106">
        <v>0.27</v>
      </c>
      <c r="AO12" s="106">
        <v>0.2</v>
      </c>
      <c r="AP12" s="109">
        <v>3307</v>
      </c>
      <c r="AQ12" s="32">
        <f t="shared" si="3"/>
        <v>0.26824395241890331</v>
      </c>
      <c r="AR12" s="31">
        <f t="shared" si="4"/>
        <v>9.6071418014129911E-2</v>
      </c>
      <c r="AS12" s="31">
        <f t="shared" si="5"/>
        <v>6.7511792452830191E-2</v>
      </c>
      <c r="AT12" s="10">
        <f>W12-'04-6'!W12</f>
        <v>1.4179999999999993</v>
      </c>
      <c r="AU12" s="10">
        <f>AB12-'04-6'!AB12</f>
        <v>0</v>
      </c>
      <c r="AV12" s="10">
        <f>AG12-'04-6'!AG12</f>
        <v>0.10000000000000009</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23.635999999999999</v>
      </c>
      <c r="X13" s="106">
        <v>1.3</v>
      </c>
      <c r="Y13" s="106">
        <v>4.0270000000000001</v>
      </c>
      <c r="Z13" s="106">
        <v>17.748999999999999</v>
      </c>
      <c r="AA13" s="106">
        <v>0.56000000000000005</v>
      </c>
      <c r="AB13" s="43">
        <f t="shared" si="10"/>
        <v>0.5</v>
      </c>
      <c r="AC13" s="105"/>
      <c r="AD13" s="105">
        <v>0.5</v>
      </c>
      <c r="AE13" s="105"/>
      <c r="AF13" s="105"/>
      <c r="AG13" s="43">
        <f t="shared" si="1"/>
        <v>9.8559999999999999</v>
      </c>
      <c r="AH13" s="106">
        <v>0.05</v>
      </c>
      <c r="AI13" s="106">
        <v>0</v>
      </c>
      <c r="AJ13" s="106">
        <v>7.0000000000000007E-2</v>
      </c>
      <c r="AK13" s="106">
        <v>1.2</v>
      </c>
      <c r="AL13" s="106">
        <v>3.8360000000000003</v>
      </c>
      <c r="AM13" s="106">
        <v>0</v>
      </c>
      <c r="AN13" s="106">
        <v>3.4599999999999995</v>
      </c>
      <c r="AO13" s="106">
        <v>1.24</v>
      </c>
      <c r="AP13" s="109">
        <v>3768</v>
      </c>
      <c r="AQ13" s="32">
        <f t="shared" si="3"/>
        <v>0.60493447993448002</v>
      </c>
      <c r="AR13" s="31">
        <f t="shared" si="4"/>
        <v>4.9999999999999989E-2</v>
      </c>
      <c r="AS13" s="31">
        <f t="shared" si="5"/>
        <v>0.69875930521091811</v>
      </c>
      <c r="AT13" s="10">
        <f>W13-'04-6'!W13</f>
        <v>2.0480000000000018</v>
      </c>
      <c r="AU13" s="10">
        <f>AB13-'04-6'!AB13</f>
        <v>0</v>
      </c>
      <c r="AV13" s="10">
        <f>AG13-'04-6'!AG13</f>
        <v>0.84999999999999964</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3.4320599999999999</v>
      </c>
      <c r="X14" s="104">
        <v>0</v>
      </c>
      <c r="Y14" s="104">
        <v>0</v>
      </c>
      <c r="Z14" s="104">
        <v>1.988</v>
      </c>
      <c r="AA14" s="104">
        <v>1.4440599999999999</v>
      </c>
      <c r="AB14" s="43">
        <f t="shared" si="10"/>
        <v>0</v>
      </c>
      <c r="AC14" s="105"/>
      <c r="AD14" s="105"/>
      <c r="AE14" s="105"/>
      <c r="AF14" s="105"/>
      <c r="AG14" s="43">
        <f t="shared" si="1"/>
        <v>0.28000000000000003</v>
      </c>
      <c r="AH14" s="106"/>
      <c r="AI14" s="106"/>
      <c r="AJ14" s="106"/>
      <c r="AK14" s="106"/>
      <c r="AL14" s="106"/>
      <c r="AM14" s="106">
        <v>0.28000000000000003</v>
      </c>
      <c r="AN14" s="106"/>
      <c r="AO14" s="106"/>
      <c r="AP14" s="109">
        <v>378</v>
      </c>
      <c r="AQ14" s="32">
        <f t="shared" si="3"/>
        <v>0.27500480769230767</v>
      </c>
      <c r="AR14" s="31" t="str">
        <f t="shared" si="4"/>
        <v>-</v>
      </c>
      <c r="AS14" s="31">
        <f t="shared" si="5"/>
        <v>0.12885411872986652</v>
      </c>
      <c r="AT14" s="10">
        <f>W14-'04-6'!W14</f>
        <v>1.5310599999999999</v>
      </c>
      <c r="AU14" s="10">
        <f>AB14-'04-6'!AB14</f>
        <v>0</v>
      </c>
      <c r="AV14" s="10">
        <f>AG14-'04-6'!AG14</f>
        <v>0.28000000000000003</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6.4399999999999995</v>
      </c>
      <c r="X15" s="104">
        <v>0.1</v>
      </c>
      <c r="Y15" s="104">
        <v>6.34</v>
      </c>
      <c r="Z15" s="104">
        <v>0</v>
      </c>
      <c r="AA15" s="104">
        <v>0</v>
      </c>
      <c r="AB15" s="43">
        <f t="shared" si="10"/>
        <v>0</v>
      </c>
      <c r="AC15" s="105"/>
      <c r="AD15" s="105"/>
      <c r="AE15" s="105"/>
      <c r="AF15" s="105"/>
      <c r="AG15" s="43">
        <f t="shared" si="1"/>
        <v>0</v>
      </c>
      <c r="AH15" s="106"/>
      <c r="AI15" s="106"/>
      <c r="AJ15" s="106"/>
      <c r="AK15" s="106"/>
      <c r="AL15" s="106"/>
      <c r="AM15" s="106"/>
      <c r="AN15" s="106"/>
      <c r="AO15" s="106"/>
      <c r="AP15" s="109">
        <v>701</v>
      </c>
      <c r="AQ15" s="32">
        <f t="shared" si="3"/>
        <v>0.32199999999999984</v>
      </c>
      <c r="AR15" s="31">
        <f t="shared" si="4"/>
        <v>0</v>
      </c>
      <c r="AS15" s="31">
        <f t="shared" si="5"/>
        <v>0</v>
      </c>
      <c r="AT15" s="10">
        <f>W15-'04-6'!W15</f>
        <v>2.2499999999999991</v>
      </c>
      <c r="AU15" s="10">
        <f>AB15-'04-6'!AB15</f>
        <v>0</v>
      </c>
      <c r="AV15" s="10">
        <f>AG15-'04-6'!AG15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22.335000000000001</v>
      </c>
      <c r="X16" s="17">
        <v>0</v>
      </c>
      <c r="Y16" s="17">
        <v>3.9650000000000003</v>
      </c>
      <c r="Z16" s="17">
        <v>17.77</v>
      </c>
      <c r="AA16" s="17">
        <v>0.6</v>
      </c>
      <c r="AB16" s="59">
        <f t="shared" si="10"/>
        <v>0</v>
      </c>
      <c r="AC16" s="12"/>
      <c r="AD16" s="12"/>
      <c r="AE16" s="12"/>
      <c r="AF16" s="12"/>
      <c r="AG16" s="59">
        <f t="shared" si="1"/>
        <v>11.58</v>
      </c>
      <c r="AH16" s="11"/>
      <c r="AI16" s="11"/>
      <c r="AJ16" s="11"/>
      <c r="AK16" s="11"/>
      <c r="AL16" s="11">
        <v>11.58</v>
      </c>
      <c r="AM16" s="11"/>
      <c r="AN16" s="11"/>
      <c r="AO16" s="11"/>
      <c r="AP16" s="108">
        <v>3914</v>
      </c>
      <c r="AQ16" s="32">
        <f t="shared" si="3"/>
        <v>0.33734594006766555</v>
      </c>
      <c r="AR16" s="31" t="str">
        <f t="shared" si="4"/>
        <v>-</v>
      </c>
      <c r="AS16" s="31">
        <f t="shared" si="5"/>
        <v>0.21961766044606285</v>
      </c>
      <c r="AT16" s="10">
        <f>W16-'04-6'!W16</f>
        <v>0</v>
      </c>
      <c r="AU16" s="10">
        <f>AB16-'04-6'!AB16</f>
        <v>0</v>
      </c>
      <c r="AV16" s="10">
        <f>AG16-'04-6'!AG16</f>
        <v>0</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W17-'04-6'!W17</f>
        <v>0</v>
      </c>
      <c r="AU17" s="10">
        <f>AB17-'04-6'!AB17</f>
        <v>0</v>
      </c>
      <c r="AV17" s="10">
        <f>AG17-'04-6'!AG17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W18-'04-6'!W18</f>
        <v>0</v>
      </c>
      <c r="AU18" s="10">
        <f>AB18-'04-6'!AB18</f>
        <v>0</v>
      </c>
      <c r="AV18" s="10">
        <f>AG18-'04-6'!AG18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W19-'04-6'!W19</f>
        <v>0</v>
      </c>
      <c r="AU19" s="10">
        <f>AB19-'04-6'!AB19</f>
        <v>0</v>
      </c>
      <c r="AV19" s="10">
        <f>AG19-'04-6'!AG19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9.2899999999999991</v>
      </c>
      <c r="X20" s="106">
        <v>0</v>
      </c>
      <c r="Y20" s="106">
        <v>1.51</v>
      </c>
      <c r="Z20" s="106">
        <v>6.93</v>
      </c>
      <c r="AA20" s="106">
        <v>0.85000000000000009</v>
      </c>
      <c r="AB20" s="43">
        <v>0</v>
      </c>
      <c r="AC20" s="105"/>
      <c r="AD20" s="105"/>
      <c r="AE20" s="105"/>
      <c r="AF20" s="105"/>
      <c r="AG20" s="43">
        <f>SUM(AH20:AO20)</f>
        <v>0.7</v>
      </c>
      <c r="AH20" s="106">
        <v>0</v>
      </c>
      <c r="AI20" s="106">
        <v>0.08</v>
      </c>
      <c r="AJ20" s="106">
        <v>0</v>
      </c>
      <c r="AK20" s="106">
        <v>0</v>
      </c>
      <c r="AL20" s="106">
        <v>0.12</v>
      </c>
      <c r="AM20" s="106">
        <v>0.5</v>
      </c>
      <c r="AN20" s="106">
        <v>0</v>
      </c>
      <c r="AO20" s="106">
        <v>0</v>
      </c>
      <c r="AP20" s="109">
        <v>1538</v>
      </c>
      <c r="AQ20" s="32">
        <f t="shared" si="3"/>
        <v>0.25498161058352087</v>
      </c>
      <c r="AR20" s="31">
        <f t="shared" si="4"/>
        <v>0</v>
      </c>
      <c r="AS20" s="31">
        <f t="shared" si="5"/>
        <v>8.4745762711864403E-2</v>
      </c>
      <c r="AT20" s="10">
        <f>W20-'04-6'!W20</f>
        <v>3.0499999999999989</v>
      </c>
      <c r="AU20" s="10">
        <f>AB20-'04-6'!AB20</f>
        <v>0</v>
      </c>
      <c r="AV20" s="10">
        <f>AG20-'04-6'!AG20</f>
        <v>0.29999999999999993</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45">
        <f t="shared" si="9"/>
        <v>2.41</v>
      </c>
      <c r="X21" s="106"/>
      <c r="Y21" s="106">
        <v>0.13</v>
      </c>
      <c r="Z21" s="106">
        <v>1.9600000000000002</v>
      </c>
      <c r="AA21" s="106">
        <v>0.32</v>
      </c>
      <c r="AB21" s="43">
        <f t="shared" si="10"/>
        <v>0</v>
      </c>
      <c r="AC21" s="105"/>
      <c r="AD21" s="105"/>
      <c r="AE21" s="105"/>
      <c r="AF21" s="105"/>
      <c r="AG21" s="43">
        <f>SUM(AH21:AO21)</f>
        <v>0.19</v>
      </c>
      <c r="AH21" s="106"/>
      <c r="AI21" s="106"/>
      <c r="AJ21" s="106">
        <v>0.19</v>
      </c>
      <c r="AK21" s="106"/>
      <c r="AL21" s="106"/>
      <c r="AM21" s="106"/>
      <c r="AN21" s="106"/>
      <c r="AO21" s="106"/>
      <c r="AP21" s="109">
        <v>318</v>
      </c>
      <c r="AQ21" s="32">
        <f t="shared" si="3"/>
        <v>0.35467255334805003</v>
      </c>
      <c r="AR21" s="31" t="str">
        <f t="shared" si="4"/>
        <v>-</v>
      </c>
      <c r="AS21" s="31">
        <f t="shared" si="5"/>
        <v>0.1623931623931624</v>
      </c>
      <c r="AT21" s="10">
        <f>W21-'04-6'!W21</f>
        <v>1.8800000000000001</v>
      </c>
      <c r="AU21" s="10">
        <f>AB21-'04-6'!AB21</f>
        <v>0</v>
      </c>
      <c r="AV21" s="10">
        <f>AG21-'04-6'!AG21</f>
        <v>0.19</v>
      </c>
      <c r="AY21" s="19"/>
    </row>
    <row r="22" spans="1:51" s="41" customFormat="1" ht="20.25" customHeight="1">
      <c r="A22" s="134"/>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135.68405999999999</v>
      </c>
      <c r="X22" s="34">
        <f>SUM(X9:X21)</f>
        <v>1.9300000000000002</v>
      </c>
      <c r="Y22" s="34">
        <f>SUM(Y9:Y21)</f>
        <v>28.253</v>
      </c>
      <c r="Z22" s="34">
        <f>SUM(Z9:Z21)</f>
        <v>89.503999999999976</v>
      </c>
      <c r="AA22" s="34">
        <f t="shared" si="12"/>
        <v>15.997059999999999</v>
      </c>
      <c r="AB22" s="34">
        <f t="shared" si="12"/>
        <v>14.120000000000001</v>
      </c>
      <c r="AC22" s="34">
        <f t="shared" si="12"/>
        <v>0</v>
      </c>
      <c r="AD22" s="34">
        <f t="shared" si="12"/>
        <v>14.120000000000001</v>
      </c>
      <c r="AE22" s="34">
        <f t="shared" si="12"/>
        <v>0</v>
      </c>
      <c r="AF22" s="34">
        <f t="shared" si="12"/>
        <v>0</v>
      </c>
      <c r="AG22" s="34">
        <f>SUM(AG9:AG21)</f>
        <v>52.396000000000008</v>
      </c>
      <c r="AH22" s="34">
        <f t="shared" si="12"/>
        <v>0.125</v>
      </c>
      <c r="AI22" s="34">
        <f t="shared" si="12"/>
        <v>1.5</v>
      </c>
      <c r="AJ22" s="34">
        <f t="shared" si="12"/>
        <v>0.26</v>
      </c>
      <c r="AK22" s="34">
        <f t="shared" si="12"/>
        <v>1.2</v>
      </c>
      <c r="AL22" s="34">
        <f t="shared" si="12"/>
        <v>18.882000000000001</v>
      </c>
      <c r="AM22" s="34">
        <f t="shared" si="12"/>
        <v>11.98</v>
      </c>
      <c r="AN22" s="34">
        <f t="shared" si="12"/>
        <v>5.9149999999999991</v>
      </c>
      <c r="AO22" s="34">
        <f t="shared" si="12"/>
        <v>12.533999999999999</v>
      </c>
      <c r="AP22" s="138">
        <f t="shared" si="12"/>
        <v>21571</v>
      </c>
      <c r="AQ22" s="39">
        <f>$W22/C22</f>
        <v>0.31386602174604517</v>
      </c>
      <c r="AR22" s="39">
        <f t="shared" si="4"/>
        <v>0.13202801387603205</v>
      </c>
      <c r="AS22" s="39">
        <f t="shared" si="5"/>
        <v>0.3015267395220092</v>
      </c>
      <c r="AT22" s="38">
        <f t="shared" ref="AT22:AV22" si="13">SUM(AT9:AT21)</f>
        <v>16.782060000000005</v>
      </c>
      <c r="AU22" s="38">
        <f t="shared" si="13"/>
        <v>0</v>
      </c>
      <c r="AV22" s="38">
        <f t="shared" si="13"/>
        <v>5.1599999999999993</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t="s">
        <v>82</v>
      </c>
      <c r="B24" s="78"/>
      <c r="C24" s="1"/>
      <c r="D24" s="1"/>
      <c r="E24" s="1"/>
      <c r="F24" s="1"/>
      <c r="G24" s="1"/>
      <c r="H24" s="1"/>
      <c r="I24" s="1"/>
      <c r="J24" s="1"/>
      <c r="K24" s="1"/>
      <c r="L24" s="1"/>
      <c r="M24" s="1"/>
      <c r="N24" s="1"/>
      <c r="O24" s="1"/>
      <c r="P24" s="1"/>
      <c r="Q24" s="1"/>
      <c r="R24" s="1"/>
      <c r="S24" s="1"/>
      <c r="T24" s="1"/>
      <c r="U24" s="1"/>
      <c r="V24" s="1"/>
      <c r="AP24" s="67">
        <f>+AP22/V22</f>
        <v>0.34652765506273192</v>
      </c>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34"/>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82" orientation="landscape" r:id="rId1"/>
  <colBreaks count="1" manualBreakCount="1">
    <brk id="2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7"/>
  <sheetViews>
    <sheetView topLeftCell="A3" zoomScale="80" zoomScaleNormal="80" zoomScaleSheetLayoutView="70" workbookViewId="0">
      <pane xSplit="22" ySplit="6" topLeftCell="W9" activePane="bottomRight" state="frozen"/>
      <selection activeCell="A3" sqref="A3"/>
      <selection pane="topRight" activeCell="W3" sqref="W3"/>
      <selection pane="bottomLeft" activeCell="A9" sqref="A9"/>
      <selection pane="bottomRight" activeCell="AU46" sqref="AU46"/>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412" t="s">
        <v>83</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c r="AV3" s="412"/>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62"/>
      <c r="AU4" s="162"/>
      <c r="AV4" s="162"/>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111.75" customHeight="1">
      <c r="A7" s="414"/>
      <c r="B7" s="404"/>
      <c r="C7" s="404"/>
      <c r="D7" s="164" t="s">
        <v>19</v>
      </c>
      <c r="E7" s="7" t="s">
        <v>20</v>
      </c>
      <c r="F7" s="164" t="s">
        <v>21</v>
      </c>
      <c r="G7" s="164" t="s">
        <v>22</v>
      </c>
      <c r="H7" s="404"/>
      <c r="I7" s="164" t="s">
        <v>19</v>
      </c>
      <c r="J7" s="164" t="s">
        <v>20</v>
      </c>
      <c r="K7" s="164" t="s">
        <v>21</v>
      </c>
      <c r="L7" s="164" t="s">
        <v>22</v>
      </c>
      <c r="M7" s="404"/>
      <c r="N7" s="164" t="s">
        <v>23</v>
      </c>
      <c r="O7" s="164" t="s">
        <v>24</v>
      </c>
      <c r="P7" s="164" t="s">
        <v>25</v>
      </c>
      <c r="Q7" s="164" t="s">
        <v>26</v>
      </c>
      <c r="R7" s="164" t="s">
        <v>23</v>
      </c>
      <c r="S7" s="164" t="s">
        <v>24</v>
      </c>
      <c r="T7" s="164" t="s">
        <v>25</v>
      </c>
      <c r="U7" s="164" t="s">
        <v>26</v>
      </c>
      <c r="V7" s="404"/>
      <c r="W7" s="404"/>
      <c r="X7" s="164" t="s">
        <v>19</v>
      </c>
      <c r="Y7" s="164" t="s">
        <v>20</v>
      </c>
      <c r="Z7" s="164" t="s">
        <v>21</v>
      </c>
      <c r="AA7" s="164" t="s">
        <v>22</v>
      </c>
      <c r="AB7" s="404"/>
      <c r="AC7" s="164" t="s">
        <v>19</v>
      </c>
      <c r="AD7" s="164" t="s">
        <v>20</v>
      </c>
      <c r="AE7" s="164" t="s">
        <v>21</v>
      </c>
      <c r="AF7" s="164" t="s">
        <v>22</v>
      </c>
      <c r="AG7" s="404"/>
      <c r="AH7" s="164" t="s">
        <v>23</v>
      </c>
      <c r="AI7" s="164" t="s">
        <v>24</v>
      </c>
      <c r="AJ7" s="164" t="s">
        <v>25</v>
      </c>
      <c r="AK7" s="164" t="s">
        <v>26</v>
      </c>
      <c r="AL7" s="164" t="s">
        <v>23</v>
      </c>
      <c r="AM7" s="164" t="s">
        <v>24</v>
      </c>
      <c r="AN7" s="164" t="s">
        <v>25</v>
      </c>
      <c r="AO7" s="164"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14.378</v>
      </c>
      <c r="X9" s="106">
        <v>0.33</v>
      </c>
      <c r="Y9" s="106">
        <v>2.76</v>
      </c>
      <c r="Z9" s="106">
        <v>9.968</v>
      </c>
      <c r="AA9" s="106">
        <v>1.3199999999999998</v>
      </c>
      <c r="AB9" s="43">
        <f>SUM(AC9:AF9)</f>
        <v>0</v>
      </c>
      <c r="AC9" s="105"/>
      <c r="AD9" s="105"/>
      <c r="AE9" s="105"/>
      <c r="AF9" s="105"/>
      <c r="AG9" s="43">
        <f t="shared" ref="AG9:AG18" si="1">SUM(AH9:AO9)</f>
        <v>18.584</v>
      </c>
      <c r="AH9" s="106">
        <v>0</v>
      </c>
      <c r="AI9" s="106">
        <v>0</v>
      </c>
      <c r="AJ9" s="106">
        <v>0</v>
      </c>
      <c r="AK9" s="106">
        <v>0</v>
      </c>
      <c r="AL9" s="106">
        <v>0.01</v>
      </c>
      <c r="AM9" s="106">
        <v>6.9899999999999993</v>
      </c>
      <c r="AN9" s="106">
        <v>0</v>
      </c>
      <c r="AO9" s="106">
        <v>11.584</v>
      </c>
      <c r="AP9" s="109">
        <v>3387</v>
      </c>
      <c r="AQ9" s="32">
        <f>$W9/C9</f>
        <v>0.34148774463233894</v>
      </c>
      <c r="AR9" s="31">
        <f>IF(H9=0,"-",AB9/H9)</f>
        <v>0</v>
      </c>
      <c r="AS9" s="31">
        <f>AG9/M9</f>
        <v>0.59709548901169518</v>
      </c>
      <c r="AT9" s="10">
        <f>W9-'11-6'!W9</f>
        <v>2.0620000000000012</v>
      </c>
      <c r="AU9" s="10">
        <f>AB9-'11-6'!AB9</f>
        <v>0</v>
      </c>
      <c r="AV9" s="10">
        <f>AG9-'11-6'!AG9</f>
        <v>1.0599999999999987</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23.565000000000001</v>
      </c>
      <c r="X10" s="123">
        <v>0</v>
      </c>
      <c r="Y10" s="123">
        <v>3.27</v>
      </c>
      <c r="Z10" s="123">
        <v>16.545000000000002</v>
      </c>
      <c r="AA10" s="123">
        <v>3.7500000000000004</v>
      </c>
      <c r="AB10" s="161">
        <f>SUM(AC10:AF10)</f>
        <v>0</v>
      </c>
      <c r="AC10" s="106"/>
      <c r="AD10" s="106"/>
      <c r="AE10" s="106"/>
      <c r="AF10" s="106"/>
      <c r="AG10" s="161">
        <f t="shared" si="1"/>
        <v>6.25</v>
      </c>
      <c r="AH10" s="106">
        <v>0</v>
      </c>
      <c r="AI10" s="106">
        <v>1.2</v>
      </c>
      <c r="AJ10" s="106">
        <v>0</v>
      </c>
      <c r="AK10" s="106">
        <v>0</v>
      </c>
      <c r="AL10" s="106">
        <v>0.65</v>
      </c>
      <c r="AM10" s="106">
        <v>4.4000000000000004</v>
      </c>
      <c r="AN10" s="106">
        <v>0</v>
      </c>
      <c r="AO10" s="106">
        <v>0</v>
      </c>
      <c r="AP10" s="109">
        <v>2665</v>
      </c>
      <c r="AQ10" s="32">
        <f t="shared" ref="AQ10:AQ21" si="3">$W10/C10</f>
        <v>0.36506018497002374</v>
      </c>
      <c r="AR10" s="31">
        <f t="shared" ref="AR10:AR22" si="4">IF(H10=0,"-",AB10/H10)</f>
        <v>0</v>
      </c>
      <c r="AS10" s="31">
        <f t="shared" ref="AS10:AS22" si="5">AG10/M10</f>
        <v>0.34222197886437056</v>
      </c>
      <c r="AT10" s="10">
        <f>W10-'11-6'!W10</f>
        <v>0.77999999999999758</v>
      </c>
      <c r="AU10" s="10">
        <f>AB10-'11-6'!AB10</f>
        <v>0</v>
      </c>
      <c r="AV10" s="10">
        <f>AG10-'11-6'!AG10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5.1660000000000004</v>
      </c>
      <c r="X11" s="106">
        <v>0</v>
      </c>
      <c r="Y11" s="106">
        <v>1.383</v>
      </c>
      <c r="Z11" s="106">
        <v>3.7829999999999999</v>
      </c>
      <c r="AA11" s="106">
        <v>0</v>
      </c>
      <c r="AB11" s="43">
        <f t="shared" ref="AB11:AB21" si="10">SUM(AC11:AF11)</f>
        <v>7.67</v>
      </c>
      <c r="AC11" s="106">
        <v>0</v>
      </c>
      <c r="AD11" s="106">
        <v>7.67</v>
      </c>
      <c r="AE11" s="106">
        <v>0</v>
      </c>
      <c r="AF11" s="106">
        <v>0</v>
      </c>
      <c r="AG11" s="43">
        <f t="shared" si="1"/>
        <v>2.2360000000000002</v>
      </c>
      <c r="AH11" s="106"/>
      <c r="AI11" s="106"/>
      <c r="AJ11" s="106"/>
      <c r="AK11" s="106"/>
      <c r="AL11" s="106">
        <v>2.2360000000000002</v>
      </c>
      <c r="AM11" s="106"/>
      <c r="AN11" s="106"/>
      <c r="AO11" s="106"/>
      <c r="AP11" s="109">
        <v>1153</v>
      </c>
      <c r="AQ11" s="32">
        <f t="shared" si="3"/>
        <v>0.41806263656227238</v>
      </c>
      <c r="AR11" s="31">
        <f t="shared" si="4"/>
        <v>0.63980647313980654</v>
      </c>
      <c r="AS11" s="31">
        <f t="shared" si="5"/>
        <v>0.44312326595323032</v>
      </c>
      <c r="AT11" s="10">
        <f>W11-'11-6'!W11</f>
        <v>0.24600000000000044</v>
      </c>
      <c r="AU11" s="10">
        <f>AB11-'11-6'!AB11</f>
        <v>0</v>
      </c>
      <c r="AV11" s="10">
        <f>AG11-'11-6'!AG11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26.766000000000002</v>
      </c>
      <c r="X12" s="106">
        <v>0.2</v>
      </c>
      <c r="Y12" s="106">
        <v>3.1909999999999994</v>
      </c>
      <c r="Z12" s="106">
        <v>15.697000000000003</v>
      </c>
      <c r="AA12" s="106">
        <v>7.6779999999999999</v>
      </c>
      <c r="AB12" s="43">
        <f t="shared" si="10"/>
        <v>3.25</v>
      </c>
      <c r="AC12" s="106">
        <v>0</v>
      </c>
      <c r="AD12" s="106">
        <v>3.25</v>
      </c>
      <c r="AE12" s="106">
        <v>0</v>
      </c>
      <c r="AF12" s="106">
        <v>0</v>
      </c>
      <c r="AG12" s="43">
        <f t="shared" si="1"/>
        <v>1.145</v>
      </c>
      <c r="AH12" s="106">
        <v>7.4999999999999997E-2</v>
      </c>
      <c r="AI12" s="106">
        <v>0.22</v>
      </c>
      <c r="AJ12" s="106">
        <v>0</v>
      </c>
      <c r="AK12" s="106">
        <v>0</v>
      </c>
      <c r="AL12" s="106">
        <v>0</v>
      </c>
      <c r="AM12" s="106">
        <v>0.38</v>
      </c>
      <c r="AN12" s="106">
        <v>0.27</v>
      </c>
      <c r="AO12" s="106">
        <v>0.2</v>
      </c>
      <c r="AP12" s="109">
        <v>3463</v>
      </c>
      <c r="AQ12" s="32">
        <f t="shared" si="3"/>
        <v>0.29024609412800129</v>
      </c>
      <c r="AR12" s="31">
        <f t="shared" si="4"/>
        <v>9.6071418014129911E-2</v>
      </c>
      <c r="AS12" s="31">
        <f t="shared" si="5"/>
        <v>6.7511792452830191E-2</v>
      </c>
      <c r="AT12" s="10">
        <f>W12-'11-6'!W12</f>
        <v>2.0290000000000035</v>
      </c>
      <c r="AU12" s="10">
        <f>AB12-'11-6'!AB12</f>
        <v>0</v>
      </c>
      <c r="AV12" s="10">
        <f>AG12-'11-6'!AG12</f>
        <v>0</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24.855999999999998</v>
      </c>
      <c r="X13" s="106">
        <v>1.3</v>
      </c>
      <c r="Y13" s="106">
        <v>4.1270000000000007</v>
      </c>
      <c r="Z13" s="106">
        <v>18.869</v>
      </c>
      <c r="AA13" s="106">
        <v>0.56000000000000005</v>
      </c>
      <c r="AB13" s="43">
        <f t="shared" si="10"/>
        <v>3</v>
      </c>
      <c r="AC13" s="105"/>
      <c r="AD13" s="105">
        <v>3</v>
      </c>
      <c r="AE13" s="105"/>
      <c r="AF13" s="105"/>
      <c r="AG13" s="43">
        <f t="shared" si="1"/>
        <v>10.106</v>
      </c>
      <c r="AH13" s="106">
        <v>0.3</v>
      </c>
      <c r="AI13" s="106">
        <v>0</v>
      </c>
      <c r="AJ13" s="106">
        <v>7.0000000000000007E-2</v>
      </c>
      <c r="AK13" s="106">
        <v>1.2</v>
      </c>
      <c r="AL13" s="106">
        <v>3.8360000000000003</v>
      </c>
      <c r="AM13" s="106">
        <v>0</v>
      </c>
      <c r="AN13" s="106">
        <v>3.4599999999999995</v>
      </c>
      <c r="AO13" s="106">
        <v>1.24</v>
      </c>
      <c r="AP13" s="109">
        <v>3922</v>
      </c>
      <c r="AQ13" s="32">
        <f t="shared" si="3"/>
        <v>0.63615888615888616</v>
      </c>
      <c r="AR13" s="31">
        <f t="shared" si="4"/>
        <v>0.29999999999999993</v>
      </c>
      <c r="AS13" s="31">
        <f t="shared" si="5"/>
        <v>0.71648351648351649</v>
      </c>
      <c r="AT13" s="10">
        <f>W13-'11-6'!W13</f>
        <v>1.2199999999999989</v>
      </c>
      <c r="AU13" s="10">
        <f>AB13-'11-6'!AB13</f>
        <v>2.5</v>
      </c>
      <c r="AV13" s="10">
        <f>AG13-'11-6'!AG13</f>
        <v>0.25</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4.0095600000000005</v>
      </c>
      <c r="X14" s="104">
        <v>0</v>
      </c>
      <c r="Y14" s="104">
        <v>0.12</v>
      </c>
      <c r="Z14" s="104">
        <v>1.8005000000000002</v>
      </c>
      <c r="AA14" s="104">
        <v>2.0890599999999999</v>
      </c>
      <c r="AB14" s="43">
        <f t="shared" si="10"/>
        <v>0</v>
      </c>
      <c r="AC14" s="105"/>
      <c r="AD14" s="105"/>
      <c r="AE14" s="105"/>
      <c r="AF14" s="105"/>
      <c r="AG14" s="43">
        <f t="shared" si="1"/>
        <v>0.69</v>
      </c>
      <c r="AH14" s="106"/>
      <c r="AI14" s="106"/>
      <c r="AJ14" s="106"/>
      <c r="AK14" s="106"/>
      <c r="AL14" s="106"/>
      <c r="AM14" s="106">
        <v>0.69</v>
      </c>
      <c r="AN14" s="106"/>
      <c r="AO14" s="106"/>
      <c r="AP14" s="109">
        <v>453</v>
      </c>
      <c r="AQ14" s="32">
        <f t="shared" si="3"/>
        <v>0.32127884615384616</v>
      </c>
      <c r="AR14" s="31" t="str">
        <f t="shared" si="4"/>
        <v>-</v>
      </c>
      <c r="AS14" s="31">
        <f t="shared" si="5"/>
        <v>0.31753336401288529</v>
      </c>
      <c r="AT14" s="10">
        <f>W14-'11-6'!W14</f>
        <v>0.57750000000000057</v>
      </c>
      <c r="AU14" s="10">
        <f>AB14-'11-6'!AB14</f>
        <v>0</v>
      </c>
      <c r="AV14" s="10">
        <f>AG14-'11-6'!AG14</f>
        <v>0.40999999999999992</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7.4399999999999995</v>
      </c>
      <c r="X15" s="104"/>
      <c r="Y15" s="104">
        <v>0.6</v>
      </c>
      <c r="Z15" s="104">
        <v>6.84</v>
      </c>
      <c r="AA15" s="104">
        <v>0</v>
      </c>
      <c r="AB15" s="43">
        <f t="shared" si="10"/>
        <v>0</v>
      </c>
      <c r="AC15" s="105"/>
      <c r="AD15" s="105"/>
      <c r="AE15" s="105"/>
      <c r="AF15" s="105"/>
      <c r="AG15" s="43">
        <f t="shared" si="1"/>
        <v>0</v>
      </c>
      <c r="AH15" s="106"/>
      <c r="AI15" s="106"/>
      <c r="AJ15" s="106"/>
      <c r="AK15" s="106"/>
      <c r="AL15" s="106"/>
      <c r="AM15" s="106"/>
      <c r="AN15" s="106"/>
      <c r="AO15" s="106"/>
      <c r="AP15" s="109">
        <v>826</v>
      </c>
      <c r="AQ15" s="32">
        <f t="shared" si="3"/>
        <v>0.37199999999999983</v>
      </c>
      <c r="AR15" s="31">
        <f t="shared" si="4"/>
        <v>0</v>
      </c>
      <c r="AS15" s="31">
        <f t="shared" si="5"/>
        <v>0</v>
      </c>
      <c r="AT15" s="10">
        <f>W15-'11-6'!W15</f>
        <v>1</v>
      </c>
      <c r="AU15" s="10">
        <f>AB15-'11-6'!AB15</f>
        <v>0</v>
      </c>
      <c r="AV15" s="10">
        <f>AG15-'11-6'!AG15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27.744999999999997</v>
      </c>
      <c r="X16" s="104">
        <v>0</v>
      </c>
      <c r="Y16" s="104">
        <v>4.165</v>
      </c>
      <c r="Z16" s="104">
        <v>21.58</v>
      </c>
      <c r="AA16" s="104">
        <v>2</v>
      </c>
      <c r="AB16" s="43">
        <f t="shared" si="10"/>
        <v>0</v>
      </c>
      <c r="AC16" s="105"/>
      <c r="AD16" s="105"/>
      <c r="AE16" s="105"/>
      <c r="AF16" s="105"/>
      <c r="AG16" s="43">
        <f t="shared" si="1"/>
        <v>13.83</v>
      </c>
      <c r="AH16" s="106"/>
      <c r="AI16" s="106"/>
      <c r="AJ16" s="106"/>
      <c r="AK16" s="106"/>
      <c r="AL16" s="106">
        <v>13.83</v>
      </c>
      <c r="AM16" s="106"/>
      <c r="AN16" s="106"/>
      <c r="AO16" s="106"/>
      <c r="AP16" s="109">
        <v>4575</v>
      </c>
      <c r="AQ16" s="32">
        <f t="shared" si="3"/>
        <v>0.4190581198646689</v>
      </c>
      <c r="AR16" s="31" t="str">
        <f t="shared" si="4"/>
        <v>-</v>
      </c>
      <c r="AS16" s="31">
        <f t="shared" si="5"/>
        <v>0.26228948566226673</v>
      </c>
      <c r="AT16" s="10">
        <f>W16-'11-6'!W16</f>
        <v>5.4099999999999966</v>
      </c>
      <c r="AU16" s="10">
        <f>AB16-'11-6'!AB16</f>
        <v>0</v>
      </c>
      <c r="AV16" s="10">
        <f>AG16-'11-6'!AG16</f>
        <v>2.25</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W17-'11-6'!W17</f>
        <v>0</v>
      </c>
      <c r="AU17" s="10">
        <f>AB17-'11-6'!AB17</f>
        <v>0</v>
      </c>
      <c r="AV17" s="10">
        <f>AG17-'11-6'!AG17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W18-'11-6'!W18</f>
        <v>0</v>
      </c>
      <c r="AU18" s="10">
        <f>AB18-'11-6'!AB18</f>
        <v>0</v>
      </c>
      <c r="AV18" s="10">
        <f>AG18-'11-6'!AG18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W19-'11-6'!W19</f>
        <v>0</v>
      </c>
      <c r="AU19" s="10">
        <f>AB19-'11-6'!AB19</f>
        <v>0</v>
      </c>
      <c r="AV19" s="10">
        <f>AG19-'11-6'!AG19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9.2899999999999991</v>
      </c>
      <c r="X20" s="11">
        <v>0</v>
      </c>
      <c r="Y20" s="11">
        <v>1.51</v>
      </c>
      <c r="Z20" s="11">
        <v>6.93</v>
      </c>
      <c r="AA20" s="11">
        <v>0.85000000000000009</v>
      </c>
      <c r="AB20" s="59">
        <v>0</v>
      </c>
      <c r="AC20" s="12"/>
      <c r="AD20" s="12"/>
      <c r="AE20" s="12"/>
      <c r="AF20" s="12"/>
      <c r="AG20" s="59">
        <f>SUM(AH20:AO20)</f>
        <v>0.7</v>
      </c>
      <c r="AH20" s="11">
        <v>0</v>
      </c>
      <c r="AI20" s="11">
        <v>0.08</v>
      </c>
      <c r="AJ20" s="11">
        <v>0</v>
      </c>
      <c r="AK20" s="11">
        <v>0</v>
      </c>
      <c r="AL20" s="11">
        <v>0.12</v>
      </c>
      <c r="AM20" s="11">
        <v>0.5</v>
      </c>
      <c r="AN20" s="11">
        <v>0</v>
      </c>
      <c r="AO20" s="11">
        <v>0</v>
      </c>
      <c r="AP20" s="108">
        <v>1538</v>
      </c>
      <c r="AQ20" s="32">
        <f t="shared" si="3"/>
        <v>0.25498161058352087</v>
      </c>
      <c r="AR20" s="31">
        <f t="shared" si="4"/>
        <v>0</v>
      </c>
      <c r="AS20" s="31">
        <f t="shared" si="5"/>
        <v>8.4745762711864403E-2</v>
      </c>
      <c r="AT20" s="10">
        <f>W20-'11-6'!W20</f>
        <v>0</v>
      </c>
      <c r="AU20" s="10">
        <f>AB20-'11-6'!AB20</f>
        <v>0</v>
      </c>
      <c r="AV20" s="10">
        <f>AG20-'11-6'!AG20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2.41</v>
      </c>
      <c r="X21" s="11"/>
      <c r="Y21" s="11">
        <v>0.13</v>
      </c>
      <c r="Z21" s="11">
        <v>1.9600000000000002</v>
      </c>
      <c r="AA21" s="11">
        <v>0.32</v>
      </c>
      <c r="AB21" s="59">
        <f t="shared" si="10"/>
        <v>0</v>
      </c>
      <c r="AC21" s="12"/>
      <c r="AD21" s="12"/>
      <c r="AE21" s="12"/>
      <c r="AF21" s="12"/>
      <c r="AG21" s="59">
        <f>SUM(AH21:AO21)</f>
        <v>0.19</v>
      </c>
      <c r="AH21" s="11"/>
      <c r="AI21" s="11"/>
      <c r="AJ21" s="11">
        <v>0.19</v>
      </c>
      <c r="AK21" s="11"/>
      <c r="AL21" s="11"/>
      <c r="AM21" s="11"/>
      <c r="AN21" s="11"/>
      <c r="AO21" s="11"/>
      <c r="AP21" s="108">
        <v>318</v>
      </c>
      <c r="AQ21" s="32">
        <f t="shared" si="3"/>
        <v>0.35467255334805003</v>
      </c>
      <c r="AR21" s="31" t="str">
        <f t="shared" si="4"/>
        <v>-</v>
      </c>
      <c r="AS21" s="31">
        <f t="shared" si="5"/>
        <v>0.1623931623931624</v>
      </c>
      <c r="AT21" s="10">
        <f>W21-'11-6'!W21</f>
        <v>0</v>
      </c>
      <c r="AU21" s="10">
        <f>AB21-'11-6'!AB21</f>
        <v>0</v>
      </c>
      <c r="AV21" s="10">
        <f>AG21-'11-6'!AG21</f>
        <v>0</v>
      </c>
      <c r="AY21" s="19"/>
    </row>
    <row r="22" spans="1:51" s="41" customFormat="1" ht="20.25" customHeight="1">
      <c r="A22" s="163"/>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149.00855999999999</v>
      </c>
      <c r="X22" s="34">
        <f>SUM(X9:X21)</f>
        <v>1.83</v>
      </c>
      <c r="Y22" s="34">
        <f>SUM(Y9:Y21)</f>
        <v>23.159000000000002</v>
      </c>
      <c r="Z22" s="34">
        <f>SUM(Z9:Z21)</f>
        <v>104.77249999999999</v>
      </c>
      <c r="AA22" s="34">
        <f t="shared" si="12"/>
        <v>19.247060000000005</v>
      </c>
      <c r="AB22" s="34">
        <f t="shared" si="12"/>
        <v>16.62</v>
      </c>
      <c r="AC22" s="34">
        <f t="shared" si="12"/>
        <v>0</v>
      </c>
      <c r="AD22" s="34">
        <f t="shared" si="12"/>
        <v>16.62</v>
      </c>
      <c r="AE22" s="34">
        <f t="shared" si="12"/>
        <v>0</v>
      </c>
      <c r="AF22" s="34">
        <f t="shared" si="12"/>
        <v>0</v>
      </c>
      <c r="AG22" s="34">
        <f>SUM(AG9:AG21)</f>
        <v>56.366</v>
      </c>
      <c r="AH22" s="34">
        <f t="shared" si="12"/>
        <v>0.375</v>
      </c>
      <c r="AI22" s="34">
        <f t="shared" si="12"/>
        <v>1.5</v>
      </c>
      <c r="AJ22" s="34">
        <f t="shared" si="12"/>
        <v>0.26</v>
      </c>
      <c r="AK22" s="34">
        <f t="shared" si="12"/>
        <v>1.2</v>
      </c>
      <c r="AL22" s="34">
        <f t="shared" si="12"/>
        <v>21.132000000000001</v>
      </c>
      <c r="AM22" s="34">
        <f t="shared" si="12"/>
        <v>12.96</v>
      </c>
      <c r="AN22" s="34">
        <f t="shared" si="12"/>
        <v>5.9149999999999991</v>
      </c>
      <c r="AO22" s="34">
        <f t="shared" si="12"/>
        <v>13.023999999999999</v>
      </c>
      <c r="AP22" s="138">
        <f t="shared" si="12"/>
        <v>23247</v>
      </c>
      <c r="AQ22" s="39">
        <f>$W22/C22</f>
        <v>0.34468841758793828</v>
      </c>
      <c r="AR22" s="39">
        <f t="shared" si="4"/>
        <v>0.15540407865578276</v>
      </c>
      <c r="AS22" s="39">
        <f t="shared" si="5"/>
        <v>0.32437316207148575</v>
      </c>
      <c r="AT22" s="38">
        <f t="shared" ref="AT22:AV22" si="13">SUM(AT9:AT21)</f>
        <v>13.324499999999999</v>
      </c>
      <c r="AU22" s="38">
        <f t="shared" si="13"/>
        <v>2.5</v>
      </c>
      <c r="AV22" s="38">
        <f t="shared" si="13"/>
        <v>3.9699999999999989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t="s">
        <v>84</v>
      </c>
      <c r="B24" s="78"/>
      <c r="C24" s="1"/>
      <c r="D24" s="1"/>
      <c r="E24" s="1"/>
      <c r="F24" s="1"/>
      <c r="G24" s="1"/>
      <c r="H24" s="1"/>
      <c r="I24" s="1"/>
      <c r="J24" s="1"/>
      <c r="K24" s="1"/>
      <c r="L24" s="1"/>
      <c r="M24" s="1"/>
      <c r="N24" s="1"/>
      <c r="O24" s="1"/>
      <c r="P24" s="1"/>
      <c r="Q24" s="1"/>
      <c r="R24" s="1"/>
      <c r="S24" s="1"/>
      <c r="T24" s="1"/>
      <c r="U24" s="1"/>
      <c r="V24" s="1"/>
      <c r="AP24" s="67">
        <f>+AP22/V22</f>
        <v>0.37345178235794951</v>
      </c>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63"/>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6" spans="1:51" ht="15" customHeight="1">
      <c r="AP46" s="27">
        <v>34.5</v>
      </c>
      <c r="AQ46" s="5">
        <v>32.4</v>
      </c>
      <c r="AR46" s="168">
        <f>+AP46-AP47</f>
        <v>8.5</v>
      </c>
      <c r="AS46" s="168">
        <f>+AQ46-AQ47</f>
        <v>10.399999999999999</v>
      </c>
    </row>
    <row r="47" spans="1:51" ht="15" customHeight="1">
      <c r="AP47" s="27">
        <v>26</v>
      </c>
      <c r="AQ47" s="5">
        <v>22</v>
      </c>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72" orientation="landscape" r:id="rId1"/>
  <colBreaks count="1" manualBreakCount="1">
    <brk id="2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topLeftCell="A3" zoomScale="80" zoomScaleNormal="80" zoomScaleSheetLayoutView="70" workbookViewId="0">
      <pane xSplit="22" ySplit="6" topLeftCell="W15" activePane="bottomRight" state="frozen"/>
      <selection activeCell="AB46" sqref="AB46"/>
      <selection pane="topRight" activeCell="AB46" sqref="AB46"/>
      <selection pane="bottomLeft" activeCell="AB46" sqref="AB46"/>
      <selection pane="bottomRight" activeCell="AB46" sqref="AB46"/>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5" width="7.59765625" style="5" customWidth="1"/>
    <col min="46" max="48" width="7.59765625" style="5" hidden="1"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15.4">
      <c r="A3" s="433" t="s">
        <v>86</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65"/>
      <c r="AU4" s="165"/>
      <c r="AV4" s="165"/>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67" t="s">
        <v>19</v>
      </c>
      <c r="E7" s="7" t="s">
        <v>20</v>
      </c>
      <c r="F7" s="167" t="s">
        <v>21</v>
      </c>
      <c r="G7" s="167" t="s">
        <v>22</v>
      </c>
      <c r="H7" s="404"/>
      <c r="I7" s="167" t="s">
        <v>19</v>
      </c>
      <c r="J7" s="167" t="s">
        <v>20</v>
      </c>
      <c r="K7" s="167" t="s">
        <v>21</v>
      </c>
      <c r="L7" s="167" t="s">
        <v>22</v>
      </c>
      <c r="M7" s="404"/>
      <c r="N7" s="167" t="s">
        <v>23</v>
      </c>
      <c r="O7" s="167" t="s">
        <v>24</v>
      </c>
      <c r="P7" s="167" t="s">
        <v>25</v>
      </c>
      <c r="Q7" s="167" t="s">
        <v>26</v>
      </c>
      <c r="R7" s="167" t="s">
        <v>23</v>
      </c>
      <c r="S7" s="167" t="s">
        <v>24</v>
      </c>
      <c r="T7" s="167" t="s">
        <v>25</v>
      </c>
      <c r="U7" s="167" t="s">
        <v>26</v>
      </c>
      <c r="V7" s="404"/>
      <c r="W7" s="404"/>
      <c r="X7" s="167" t="s">
        <v>19</v>
      </c>
      <c r="Y7" s="167" t="s">
        <v>20</v>
      </c>
      <c r="Z7" s="167" t="s">
        <v>21</v>
      </c>
      <c r="AA7" s="167" t="s">
        <v>22</v>
      </c>
      <c r="AB7" s="404"/>
      <c r="AC7" s="167" t="s">
        <v>19</v>
      </c>
      <c r="AD7" s="167" t="s">
        <v>20</v>
      </c>
      <c r="AE7" s="167" t="s">
        <v>21</v>
      </c>
      <c r="AF7" s="167" t="s">
        <v>22</v>
      </c>
      <c r="AG7" s="404"/>
      <c r="AH7" s="167" t="s">
        <v>23</v>
      </c>
      <c r="AI7" s="167" t="s">
        <v>24</v>
      </c>
      <c r="AJ7" s="167" t="s">
        <v>25</v>
      </c>
      <c r="AK7" s="167" t="s">
        <v>26</v>
      </c>
      <c r="AL7" s="167" t="s">
        <v>23</v>
      </c>
      <c r="AM7" s="167" t="s">
        <v>24</v>
      </c>
      <c r="AN7" s="167" t="s">
        <v>25</v>
      </c>
      <c r="AO7" s="167"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36">
        <f>SUM(X9:AA9)</f>
        <v>17.036999999999999</v>
      </c>
      <c r="X9" s="130">
        <v>0.33</v>
      </c>
      <c r="Y9" s="130">
        <v>2.76</v>
      </c>
      <c r="Z9" s="130">
        <v>12.626999999999999</v>
      </c>
      <c r="AA9" s="130">
        <v>1.3199999999999998</v>
      </c>
      <c r="AB9" s="136">
        <f>SUM(AC9:AF9)</f>
        <v>0</v>
      </c>
      <c r="AC9" s="129"/>
      <c r="AD9" s="129"/>
      <c r="AE9" s="129"/>
      <c r="AF9" s="129"/>
      <c r="AG9" s="136">
        <f t="shared" ref="AG9:AG18" si="1">SUM(AH9:AO9)</f>
        <v>20.554000000000002</v>
      </c>
      <c r="AH9" s="130">
        <v>0</v>
      </c>
      <c r="AI9" s="130">
        <v>0</v>
      </c>
      <c r="AJ9" s="130">
        <v>0</v>
      </c>
      <c r="AK9" s="130">
        <v>0</v>
      </c>
      <c r="AL9" s="130">
        <v>0.01</v>
      </c>
      <c r="AM9" s="130">
        <v>8.56</v>
      </c>
      <c r="AN9" s="130">
        <v>0</v>
      </c>
      <c r="AO9" s="130">
        <v>11.984</v>
      </c>
      <c r="AP9" s="131">
        <v>3878</v>
      </c>
      <c r="AQ9" s="32">
        <f>$W9/C9</f>
        <v>0.40464088922667674</v>
      </c>
      <c r="AR9" s="31">
        <f>IF(H9=0,"-",AB9/H9)</f>
        <v>0</v>
      </c>
      <c r="AS9" s="31">
        <f>AG9/M9</f>
        <v>0.66039069528338268</v>
      </c>
      <c r="AT9" s="10">
        <f>W9-'18-6'!W9</f>
        <v>2.6589999999999989</v>
      </c>
      <c r="AU9" s="10">
        <f>AB9-'18-6'!AB9</f>
        <v>0</v>
      </c>
      <c r="AV9" s="10">
        <f>AG9-'18-6'!AG9</f>
        <v>1.9700000000000024</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28.775000000000002</v>
      </c>
      <c r="X10" s="123">
        <v>0</v>
      </c>
      <c r="Y10" s="123">
        <v>4.07</v>
      </c>
      <c r="Z10" s="123">
        <v>19.455000000000002</v>
      </c>
      <c r="AA10" s="123">
        <v>5.2499999999999991</v>
      </c>
      <c r="AB10" s="161">
        <f>SUM(AC10:AF10)</f>
        <v>0</v>
      </c>
      <c r="AC10" s="106"/>
      <c r="AD10" s="106"/>
      <c r="AE10" s="106"/>
      <c r="AF10" s="106"/>
      <c r="AG10" s="43">
        <f t="shared" si="1"/>
        <v>7.25</v>
      </c>
      <c r="AH10" s="106">
        <v>0</v>
      </c>
      <c r="AI10" s="106">
        <v>1.2</v>
      </c>
      <c r="AJ10" s="106">
        <v>0</v>
      </c>
      <c r="AK10" s="106">
        <v>0</v>
      </c>
      <c r="AL10" s="106">
        <v>0.65</v>
      </c>
      <c r="AM10" s="106">
        <v>5.3999999999999995</v>
      </c>
      <c r="AN10" s="106">
        <v>0</v>
      </c>
      <c r="AO10" s="106">
        <v>0</v>
      </c>
      <c r="AP10" s="109">
        <v>2665</v>
      </c>
      <c r="AQ10" s="32">
        <f t="shared" ref="AQ10:AQ21" si="3">$W10/C10</f>
        <v>0.44577156047156513</v>
      </c>
      <c r="AR10" s="31">
        <f t="shared" ref="AR10:AR22" si="4">IF(H10=0,"-",AB10/H10)</f>
        <v>0</v>
      </c>
      <c r="AS10" s="31">
        <f t="shared" ref="AS10:AS22" si="5">AG10/M10</f>
        <v>0.39697749548266986</v>
      </c>
      <c r="AT10" s="10">
        <f>W10-'18-6'!W10</f>
        <v>5.2100000000000009</v>
      </c>
      <c r="AU10" s="10">
        <f>AB10-'18-6'!AB10</f>
        <v>0</v>
      </c>
      <c r="AV10" s="10">
        <f>AG10-'18-6'!AG10</f>
        <v>1</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36">
        <f t="shared" ref="W11:W21" si="9">SUM(X11:AA11)</f>
        <v>5.5609999999999999</v>
      </c>
      <c r="X11" s="130">
        <v>0</v>
      </c>
      <c r="Y11" s="130">
        <v>1.595</v>
      </c>
      <c r="Z11" s="130">
        <v>3.7829999999999999</v>
      </c>
      <c r="AA11" s="130">
        <v>0.183</v>
      </c>
      <c r="AB11" s="136">
        <f t="shared" ref="AB11:AB21" si="10">SUM(AC11:AF11)</f>
        <v>3</v>
      </c>
      <c r="AC11" s="130">
        <v>0</v>
      </c>
      <c r="AD11" s="130">
        <v>3</v>
      </c>
      <c r="AE11" s="130">
        <v>0</v>
      </c>
      <c r="AF11" s="130">
        <v>0</v>
      </c>
      <c r="AG11" s="136">
        <f t="shared" si="1"/>
        <v>2.3250000000000002</v>
      </c>
      <c r="AH11" s="130"/>
      <c r="AI11" s="130"/>
      <c r="AJ11" s="130"/>
      <c r="AK11" s="130"/>
      <c r="AL11" s="130">
        <v>2.3250000000000002</v>
      </c>
      <c r="AM11" s="130"/>
      <c r="AN11" s="130"/>
      <c r="AO11" s="130"/>
      <c r="AP11" s="131">
        <v>1298</v>
      </c>
      <c r="AQ11" s="32">
        <f t="shared" si="3"/>
        <v>0.45002832402686732</v>
      </c>
      <c r="AR11" s="31">
        <f t="shared" si="4"/>
        <v>0.25025025025025027</v>
      </c>
      <c r="AS11" s="31">
        <f t="shared" si="5"/>
        <v>0.46076099881093935</v>
      </c>
      <c r="AT11" s="10">
        <f>W11-'18-6'!W11</f>
        <v>0.39499999999999957</v>
      </c>
      <c r="AU11" s="10">
        <f>AB11-'18-6'!AB11</f>
        <v>-4.67</v>
      </c>
      <c r="AV11" s="10">
        <f>AG11-'18-6'!AG11</f>
        <v>8.8999999999999968E-2</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27.841000000000001</v>
      </c>
      <c r="X12" s="106">
        <v>0.2</v>
      </c>
      <c r="Y12" s="106">
        <v>3.1909999999999994</v>
      </c>
      <c r="Z12" s="106">
        <v>16.272000000000002</v>
      </c>
      <c r="AA12" s="106">
        <v>8.177999999999999</v>
      </c>
      <c r="AB12" s="43">
        <f t="shared" si="10"/>
        <v>3.25</v>
      </c>
      <c r="AC12" s="106">
        <v>0</v>
      </c>
      <c r="AD12" s="106">
        <v>3.25</v>
      </c>
      <c r="AE12" s="106">
        <v>0</v>
      </c>
      <c r="AF12" s="106">
        <v>0</v>
      </c>
      <c r="AG12" s="43">
        <f t="shared" si="1"/>
        <v>1.4450000000000001</v>
      </c>
      <c r="AH12" s="106">
        <v>0.22499999999999998</v>
      </c>
      <c r="AI12" s="106">
        <v>0.28000000000000003</v>
      </c>
      <c r="AJ12" s="106">
        <v>0</v>
      </c>
      <c r="AK12" s="106">
        <v>0</v>
      </c>
      <c r="AL12" s="106">
        <v>0.09</v>
      </c>
      <c r="AM12" s="106">
        <v>0.38</v>
      </c>
      <c r="AN12" s="106">
        <v>0.27</v>
      </c>
      <c r="AO12" s="106">
        <v>0.2</v>
      </c>
      <c r="AP12" s="131">
        <v>3730</v>
      </c>
      <c r="AQ12" s="32">
        <f t="shared" si="3"/>
        <v>0.30190321701478307</v>
      </c>
      <c r="AR12" s="31">
        <f t="shared" si="4"/>
        <v>9.6071418014129911E-2</v>
      </c>
      <c r="AS12" s="31">
        <f t="shared" si="5"/>
        <v>8.5200471698113206E-2</v>
      </c>
      <c r="AT12" s="10">
        <f>W12-'18-6'!W12</f>
        <v>1.0749999999999993</v>
      </c>
      <c r="AU12" s="10">
        <f>AB12-'18-6'!AB12</f>
        <v>0</v>
      </c>
      <c r="AV12" s="10">
        <f>AG12-'18-6'!AG12</f>
        <v>0.30000000000000004</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36">
        <f t="shared" si="9"/>
        <v>24.925999999999998</v>
      </c>
      <c r="X13" s="130">
        <v>1.35</v>
      </c>
      <c r="Y13" s="130">
        <v>4.1270000000000007</v>
      </c>
      <c r="Z13" s="130">
        <v>18.888999999999999</v>
      </c>
      <c r="AA13" s="130">
        <v>0.56000000000000005</v>
      </c>
      <c r="AB13" s="136">
        <f t="shared" si="10"/>
        <v>3</v>
      </c>
      <c r="AC13" s="129"/>
      <c r="AD13" s="129">
        <v>3</v>
      </c>
      <c r="AE13" s="129"/>
      <c r="AF13" s="129"/>
      <c r="AG13" s="136">
        <f t="shared" si="1"/>
        <v>10.106</v>
      </c>
      <c r="AH13" s="130">
        <v>0.3</v>
      </c>
      <c r="AI13" s="130">
        <v>0</v>
      </c>
      <c r="AJ13" s="130">
        <v>7.0000000000000007E-2</v>
      </c>
      <c r="AK13" s="130">
        <v>1.2</v>
      </c>
      <c r="AL13" s="130">
        <v>3.8360000000000003</v>
      </c>
      <c r="AM13" s="130">
        <v>0</v>
      </c>
      <c r="AN13" s="130">
        <v>3.4599999999999995</v>
      </c>
      <c r="AO13" s="130">
        <v>1.24</v>
      </c>
      <c r="AP13" s="131">
        <v>3922</v>
      </c>
      <c r="AQ13" s="32">
        <f t="shared" si="3"/>
        <v>0.63795045045045051</v>
      </c>
      <c r="AR13" s="31">
        <f t="shared" si="4"/>
        <v>0.29999999999999993</v>
      </c>
      <c r="AS13" s="31">
        <f t="shared" si="5"/>
        <v>0.71648351648351649</v>
      </c>
      <c r="AT13" s="10">
        <f>W13-'18-6'!W13</f>
        <v>7.0000000000000284E-2</v>
      </c>
      <c r="AU13" s="10">
        <f>AB13-'18-6'!AB13</f>
        <v>0</v>
      </c>
      <c r="AV13" s="10">
        <f>AG13-'18-6'!AG13</f>
        <v>0</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36">
        <f t="shared" si="9"/>
        <v>8.09999</v>
      </c>
      <c r="X14" s="128">
        <v>0</v>
      </c>
      <c r="Y14" s="128">
        <v>0.33099999999999996</v>
      </c>
      <c r="Z14" s="128">
        <v>2.6909999999999998</v>
      </c>
      <c r="AA14" s="128">
        <v>5.0779899999999998</v>
      </c>
      <c r="AB14" s="136">
        <f t="shared" si="10"/>
        <v>0</v>
      </c>
      <c r="AC14" s="129"/>
      <c r="AD14" s="129"/>
      <c r="AE14" s="129"/>
      <c r="AF14" s="129"/>
      <c r="AG14" s="136">
        <f t="shared" si="1"/>
        <v>0.69</v>
      </c>
      <c r="AH14" s="130"/>
      <c r="AI14" s="130"/>
      <c r="AJ14" s="130"/>
      <c r="AK14" s="130"/>
      <c r="AL14" s="130"/>
      <c r="AM14" s="130">
        <v>0.69</v>
      </c>
      <c r="AN14" s="130"/>
      <c r="AO14" s="130"/>
      <c r="AP14" s="131">
        <v>780</v>
      </c>
      <c r="AQ14" s="32">
        <f t="shared" si="3"/>
        <v>0.64903766025641019</v>
      </c>
      <c r="AR14" s="31" t="str">
        <f t="shared" si="4"/>
        <v>-</v>
      </c>
      <c r="AS14" s="31">
        <f t="shared" si="5"/>
        <v>0.31753336401288529</v>
      </c>
      <c r="AT14" s="10">
        <f>W14-'18-6'!W14</f>
        <v>4.0904299999999996</v>
      </c>
      <c r="AU14" s="10">
        <f>AB14-'18-6'!AB14</f>
        <v>0</v>
      </c>
      <c r="AV14" s="10">
        <f>AG14-'18-6'!AG14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36">
        <f t="shared" si="9"/>
        <v>9.24</v>
      </c>
      <c r="X15" s="128">
        <v>0.8</v>
      </c>
      <c r="Y15" s="128">
        <v>8.44</v>
      </c>
      <c r="Z15" s="128">
        <v>0</v>
      </c>
      <c r="AA15" s="128">
        <v>0</v>
      </c>
      <c r="AB15" s="136">
        <f t="shared" si="10"/>
        <v>0</v>
      </c>
      <c r="AC15" s="129"/>
      <c r="AD15" s="129"/>
      <c r="AE15" s="129"/>
      <c r="AF15" s="129"/>
      <c r="AG15" s="136">
        <f t="shared" si="1"/>
        <v>0</v>
      </c>
      <c r="AH15" s="130"/>
      <c r="AI15" s="130"/>
      <c r="AJ15" s="130"/>
      <c r="AK15" s="130"/>
      <c r="AL15" s="130"/>
      <c r="AM15" s="130"/>
      <c r="AN15" s="130"/>
      <c r="AO15" s="130"/>
      <c r="AP15" s="131">
        <v>1028</v>
      </c>
      <c r="AQ15" s="32">
        <f t="shared" si="3"/>
        <v>0.46199999999999986</v>
      </c>
      <c r="AR15" s="31">
        <f t="shared" si="4"/>
        <v>0</v>
      </c>
      <c r="AS15" s="31">
        <f t="shared" si="5"/>
        <v>0</v>
      </c>
      <c r="AT15" s="10">
        <f>W15-'18-6'!W15</f>
        <v>1.8000000000000007</v>
      </c>
      <c r="AU15" s="10">
        <f>AB15-'18-6'!AB15</f>
        <v>0</v>
      </c>
      <c r="AV15" s="10">
        <f>AG15-'18-6'!AG15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36">
        <f t="shared" si="9"/>
        <v>32.714999999999996</v>
      </c>
      <c r="X16" s="128">
        <v>0</v>
      </c>
      <c r="Y16" s="128">
        <v>3.8650000000000002</v>
      </c>
      <c r="Z16" s="128">
        <v>26.849999999999998</v>
      </c>
      <c r="AA16" s="128">
        <v>2</v>
      </c>
      <c r="AB16" s="136">
        <f t="shared" si="10"/>
        <v>0</v>
      </c>
      <c r="AC16" s="129"/>
      <c r="AD16" s="129"/>
      <c r="AE16" s="129"/>
      <c r="AF16" s="129"/>
      <c r="AG16" s="136">
        <f t="shared" si="1"/>
        <v>16.88</v>
      </c>
      <c r="AH16" s="130"/>
      <c r="AI16" s="130"/>
      <c r="AJ16" s="130"/>
      <c r="AK16" s="130"/>
      <c r="AL16" s="130">
        <v>16.88</v>
      </c>
      <c r="AM16" s="130"/>
      <c r="AN16" s="130"/>
      <c r="AO16" s="130"/>
      <c r="AP16" s="131">
        <v>4783</v>
      </c>
      <c r="AQ16" s="32">
        <f t="shared" si="3"/>
        <v>0.49412457709038177</v>
      </c>
      <c r="AR16" s="31" t="str">
        <f t="shared" si="4"/>
        <v>-</v>
      </c>
      <c r="AS16" s="31">
        <f t="shared" si="5"/>
        <v>0.32013351539978763</v>
      </c>
      <c r="AT16" s="10">
        <f>W16-'18-6'!W16</f>
        <v>4.9699999999999989</v>
      </c>
      <c r="AU16" s="10">
        <f>AB16-'18-6'!AB16</f>
        <v>0</v>
      </c>
      <c r="AV16" s="10">
        <f>AG16-'18-6'!AG16</f>
        <v>3.0499999999999989</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36">
        <f t="shared" si="9"/>
        <v>4.29</v>
      </c>
      <c r="X17" s="128">
        <v>0.2</v>
      </c>
      <c r="Y17" s="128">
        <v>0</v>
      </c>
      <c r="Z17" s="128">
        <v>3.41</v>
      </c>
      <c r="AA17" s="128">
        <v>0.68</v>
      </c>
      <c r="AB17" s="136">
        <f t="shared" si="10"/>
        <v>2.7</v>
      </c>
      <c r="AC17" s="129"/>
      <c r="AD17" s="129">
        <v>2.7</v>
      </c>
      <c r="AE17" s="129"/>
      <c r="AF17" s="129"/>
      <c r="AG17" s="136">
        <f t="shared" si="1"/>
        <v>1.55</v>
      </c>
      <c r="AH17" s="130">
        <v>0</v>
      </c>
      <c r="AI17" s="130">
        <v>0</v>
      </c>
      <c r="AJ17" s="130">
        <v>0</v>
      </c>
      <c r="AK17" s="130">
        <v>0</v>
      </c>
      <c r="AL17" s="130">
        <v>1.55</v>
      </c>
      <c r="AM17" s="130">
        <v>0</v>
      </c>
      <c r="AN17" s="130">
        <v>0</v>
      </c>
      <c r="AO17" s="130">
        <v>0</v>
      </c>
      <c r="AP17" s="131">
        <v>676</v>
      </c>
      <c r="AQ17" s="32">
        <f t="shared" si="3"/>
        <v>0.2194597912829957</v>
      </c>
      <c r="AR17" s="31">
        <f t="shared" si="4"/>
        <v>0.15936725298075788</v>
      </c>
      <c r="AS17" s="31">
        <f t="shared" si="5"/>
        <v>0.22496371552975325</v>
      </c>
      <c r="AT17" s="10">
        <f>W17-'18-6'!W17</f>
        <v>3.31</v>
      </c>
      <c r="AU17" s="10">
        <f>AB17-'18-6'!AB17</f>
        <v>0</v>
      </c>
      <c r="AV17" s="10">
        <f>AG17-'18-6'!AG17</f>
        <v>1.1000000000000001</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36">
        <f t="shared" si="9"/>
        <v>2.258</v>
      </c>
      <c r="X18" s="130">
        <v>0</v>
      </c>
      <c r="Y18" s="130">
        <v>1.1499999999999999</v>
      </c>
      <c r="Z18" s="130">
        <v>1.1080000000000001</v>
      </c>
      <c r="AA18" s="130">
        <v>0</v>
      </c>
      <c r="AB18" s="170">
        <f t="shared" si="10"/>
        <v>0</v>
      </c>
      <c r="AC18" s="129"/>
      <c r="AD18" s="129"/>
      <c r="AE18" s="129"/>
      <c r="AF18" s="129"/>
      <c r="AG18" s="136">
        <f t="shared" si="1"/>
        <v>0</v>
      </c>
      <c r="AH18" s="130"/>
      <c r="AI18" s="130"/>
      <c r="AJ18" s="130"/>
      <c r="AK18" s="130"/>
      <c r="AL18" s="130"/>
      <c r="AM18" s="130"/>
      <c r="AN18" s="130"/>
      <c r="AO18" s="130"/>
      <c r="AP18" s="131">
        <v>160</v>
      </c>
      <c r="AQ18" s="32">
        <f t="shared" si="3"/>
        <v>0.13833241438461069</v>
      </c>
      <c r="AR18" s="31">
        <f t="shared" si="4"/>
        <v>0</v>
      </c>
      <c r="AS18" s="31">
        <f t="shared" si="5"/>
        <v>0</v>
      </c>
      <c r="AT18" s="10">
        <f>W18-'18-6'!W18</f>
        <v>0.95799999999999996</v>
      </c>
      <c r="AU18" s="10">
        <f>AB18-'18-6'!AB18</f>
        <v>0</v>
      </c>
      <c r="AV18" s="10">
        <f>AG18-'18-6'!AG18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36">
        <f t="shared" si="9"/>
        <v>2.9619999999999997</v>
      </c>
      <c r="X19" s="130">
        <v>0</v>
      </c>
      <c r="Y19" s="130">
        <v>2.9619999999999997</v>
      </c>
      <c r="Z19" s="130">
        <v>0</v>
      </c>
      <c r="AA19" s="130">
        <v>0</v>
      </c>
      <c r="AB19" s="136">
        <f t="shared" si="10"/>
        <v>0</v>
      </c>
      <c r="AC19" s="130"/>
      <c r="AD19" s="130"/>
      <c r="AE19" s="130"/>
      <c r="AF19" s="130"/>
      <c r="AG19" s="136">
        <f>SUM(AH19:AO19)</f>
        <v>3.0900000000000003</v>
      </c>
      <c r="AH19" s="130">
        <v>0</v>
      </c>
      <c r="AI19" s="130">
        <v>0</v>
      </c>
      <c r="AJ19" s="130">
        <v>0</v>
      </c>
      <c r="AK19" s="130">
        <v>0</v>
      </c>
      <c r="AL19" s="130">
        <v>0</v>
      </c>
      <c r="AM19" s="130">
        <v>0</v>
      </c>
      <c r="AN19" s="130">
        <v>3.0900000000000003</v>
      </c>
      <c r="AO19" s="130">
        <v>0</v>
      </c>
      <c r="AP19" s="131">
        <v>1022</v>
      </c>
      <c r="AQ19" s="32">
        <f t="shared" si="3"/>
        <v>0.70373010216203369</v>
      </c>
      <c r="AR19" s="31">
        <f t="shared" si="4"/>
        <v>0</v>
      </c>
      <c r="AS19" s="31">
        <f t="shared" si="5"/>
        <v>0.41582559547840131</v>
      </c>
      <c r="AT19" s="10">
        <f>W19-'18-6'!W19</f>
        <v>1.8589999999999998</v>
      </c>
      <c r="AU19" s="10">
        <f>AB19-'18-6'!AB19</f>
        <v>0</v>
      </c>
      <c r="AV19" s="10">
        <f>AG19-'18-6'!AG19</f>
        <v>0.90500000000000025</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36">
        <f t="shared" si="9"/>
        <v>15.679999999999998</v>
      </c>
      <c r="X20" s="130">
        <v>0</v>
      </c>
      <c r="Y20" s="130">
        <v>2.75</v>
      </c>
      <c r="Z20" s="130">
        <v>11.159999999999998</v>
      </c>
      <c r="AA20" s="130">
        <v>1.77</v>
      </c>
      <c r="AB20" s="136">
        <v>0</v>
      </c>
      <c r="AC20" s="129"/>
      <c r="AD20" s="129"/>
      <c r="AE20" s="129"/>
      <c r="AF20" s="129"/>
      <c r="AG20" s="136">
        <f>SUM(AH20:AO20)</f>
        <v>2.15</v>
      </c>
      <c r="AH20" s="130">
        <v>0</v>
      </c>
      <c r="AI20" s="130">
        <v>0.38</v>
      </c>
      <c r="AJ20" s="130">
        <v>0</v>
      </c>
      <c r="AK20" s="130">
        <v>0</v>
      </c>
      <c r="AL20" s="130">
        <v>0.12</v>
      </c>
      <c r="AM20" s="130">
        <v>1.2</v>
      </c>
      <c r="AN20" s="130">
        <v>0</v>
      </c>
      <c r="AO20" s="130">
        <v>0.45</v>
      </c>
      <c r="AP20" s="131">
        <v>2078</v>
      </c>
      <c r="AQ20" s="32">
        <f t="shared" si="3"/>
        <v>0.4303672393917769</v>
      </c>
      <c r="AR20" s="31">
        <f t="shared" si="4"/>
        <v>0</v>
      </c>
      <c r="AS20" s="31">
        <f t="shared" si="5"/>
        <v>0.26029055690072639</v>
      </c>
      <c r="AT20" s="10">
        <f>W20-'18-6'!W20</f>
        <v>6.3899999999999988</v>
      </c>
      <c r="AU20" s="10">
        <f>AB20-'18-6'!AB20</f>
        <v>0</v>
      </c>
      <c r="AV20" s="10">
        <f>AG20-'18-6'!AG20</f>
        <v>1.45</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69">
        <f t="shared" si="9"/>
        <v>5.6949999999999994</v>
      </c>
      <c r="X21" s="130"/>
      <c r="Y21" s="130">
        <v>1.5</v>
      </c>
      <c r="Z21" s="130">
        <v>3.4750000000000001</v>
      </c>
      <c r="AA21" s="130">
        <v>0.72</v>
      </c>
      <c r="AB21" s="136">
        <f t="shared" si="10"/>
        <v>0</v>
      </c>
      <c r="AC21" s="129"/>
      <c r="AD21" s="129"/>
      <c r="AE21" s="129"/>
      <c r="AF21" s="129"/>
      <c r="AG21" s="136">
        <f>SUM(AH21:AO21)</f>
        <v>0.19</v>
      </c>
      <c r="AH21" s="130"/>
      <c r="AI21" s="130"/>
      <c r="AJ21" s="130">
        <v>0.19</v>
      </c>
      <c r="AK21" s="130"/>
      <c r="AL21" s="130"/>
      <c r="AM21" s="130"/>
      <c r="AN21" s="130"/>
      <c r="AO21" s="130"/>
      <c r="AP21" s="131">
        <v>741</v>
      </c>
      <c r="AQ21" s="32">
        <f t="shared" si="3"/>
        <v>0.83811626195732147</v>
      </c>
      <c r="AR21" s="31" t="str">
        <f t="shared" si="4"/>
        <v>-</v>
      </c>
      <c r="AS21" s="31">
        <f t="shared" si="5"/>
        <v>0.1623931623931624</v>
      </c>
      <c r="AT21" s="10">
        <f>W21-'18-6'!W21</f>
        <v>3.2849999999999993</v>
      </c>
      <c r="AU21" s="10">
        <f>AB21-'18-6'!AB21</f>
        <v>0</v>
      </c>
      <c r="AV21" s="10">
        <f>AG21-'18-6'!AG21</f>
        <v>0</v>
      </c>
      <c r="AY21" s="19"/>
    </row>
    <row r="22" spans="1:51" s="41" customFormat="1" ht="20.25" customHeight="1">
      <c r="A22" s="16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185.07998999999998</v>
      </c>
      <c r="X22" s="34">
        <f>SUM(X9:X21)</f>
        <v>2.8800000000000003</v>
      </c>
      <c r="Y22" s="34">
        <f>SUM(Y9:Y21)</f>
        <v>36.741</v>
      </c>
      <c r="Z22" s="34">
        <f>SUM(Z9:Z21)</f>
        <v>119.71999999999998</v>
      </c>
      <c r="AA22" s="34">
        <f t="shared" si="12"/>
        <v>25.738989999999998</v>
      </c>
      <c r="AB22" s="34">
        <f t="shared" si="12"/>
        <v>11.95</v>
      </c>
      <c r="AC22" s="34">
        <f t="shared" si="12"/>
        <v>0</v>
      </c>
      <c r="AD22" s="34">
        <f t="shared" si="12"/>
        <v>11.95</v>
      </c>
      <c r="AE22" s="34">
        <f t="shared" si="12"/>
        <v>0</v>
      </c>
      <c r="AF22" s="34">
        <f t="shared" si="12"/>
        <v>0</v>
      </c>
      <c r="AG22" s="34">
        <f>SUM(AG9:AG21)</f>
        <v>66.23</v>
      </c>
      <c r="AH22" s="34">
        <f t="shared" si="12"/>
        <v>0.52499999999999991</v>
      </c>
      <c r="AI22" s="34">
        <f t="shared" si="12"/>
        <v>1.8599999999999999</v>
      </c>
      <c r="AJ22" s="34">
        <f t="shared" si="12"/>
        <v>0.26</v>
      </c>
      <c r="AK22" s="34">
        <f t="shared" si="12"/>
        <v>1.2</v>
      </c>
      <c r="AL22" s="34">
        <f t="shared" si="12"/>
        <v>25.461000000000002</v>
      </c>
      <c r="AM22" s="34">
        <f t="shared" si="12"/>
        <v>16.23</v>
      </c>
      <c r="AN22" s="34">
        <f t="shared" si="12"/>
        <v>6.82</v>
      </c>
      <c r="AO22" s="34">
        <f t="shared" si="12"/>
        <v>13.873999999999999</v>
      </c>
      <c r="AP22" s="138">
        <f t="shared" si="12"/>
        <v>26761</v>
      </c>
      <c r="AQ22" s="39">
        <f>$W22/C22</f>
        <v>0.42812928921862903</v>
      </c>
      <c r="AR22" s="39">
        <f t="shared" si="4"/>
        <v>0.11173758964720841</v>
      </c>
      <c r="AS22" s="39">
        <f t="shared" si="5"/>
        <v>0.38113817769567654</v>
      </c>
      <c r="AT22" s="38">
        <f t="shared" ref="AT22:AV22" si="13">SUM(AT9:AT21)</f>
        <v>36.071429999999992</v>
      </c>
      <c r="AU22" s="38">
        <f t="shared" si="13"/>
        <v>-4.67</v>
      </c>
      <c r="AV22" s="38">
        <f t="shared" si="13"/>
        <v>9.8640000000000008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hidden="1">
      <c r="A24" s="1" t="s">
        <v>85</v>
      </c>
      <c r="B24" s="78"/>
      <c r="C24" s="1"/>
      <c r="D24" s="1"/>
      <c r="E24" s="1"/>
      <c r="F24" s="1"/>
      <c r="G24" s="1"/>
      <c r="H24" s="1"/>
      <c r="I24" s="1"/>
      <c r="J24" s="1"/>
      <c r="K24" s="1"/>
      <c r="L24" s="1"/>
      <c r="M24" s="1"/>
      <c r="N24" s="1"/>
      <c r="O24" s="1"/>
      <c r="P24" s="1"/>
      <c r="Q24" s="1"/>
      <c r="R24" s="1"/>
      <c r="S24" s="1"/>
      <c r="T24" s="1"/>
      <c r="U24" s="1"/>
      <c r="V24" s="1"/>
      <c r="AP24" s="67">
        <f>+AP22/V22</f>
        <v>0.42990248839338785</v>
      </c>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66"/>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6" spans="1:51" ht="15" customHeight="1">
      <c r="AR46" s="168"/>
      <c r="AS46" s="168"/>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94" orientation="landscape" r:id="rId1"/>
  <colBreaks count="1" manualBreakCount="1">
    <brk id="22" max="1048575" man="1"/>
  </colBreaks>
  <ignoredErrors>
    <ignoredError sqref="AB16:AG16 M9:M22 X22:AG22 AB19:AG19 AB18:AG18 AB17:AG17 AC20:AG20 AB21:AG21 AG9:AG1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2"/>
  <sheetViews>
    <sheetView topLeftCell="A3" zoomScale="80" zoomScaleNormal="80" zoomScaleSheetLayoutView="70" workbookViewId="0">
      <pane xSplit="22" ySplit="6" topLeftCell="W9" activePane="bottomRight" state="frozen"/>
      <selection activeCell="A3" sqref="A3"/>
      <selection pane="topRight" activeCell="W3" sqref="W3"/>
      <selection pane="bottomLeft" activeCell="A9" sqref="A9"/>
      <selection pane="bottomRight" activeCell="AC20" sqref="AC2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87</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71"/>
      <c r="AU4" s="171"/>
      <c r="AV4" s="171"/>
    </row>
    <row r="5" spans="1:61" ht="34.5" customHeight="1">
      <c r="A5" s="414" t="s">
        <v>2</v>
      </c>
      <c r="B5" s="404" t="s">
        <v>3</v>
      </c>
      <c r="C5" s="415" t="s">
        <v>4</v>
      </c>
      <c r="D5" s="416"/>
      <c r="E5" s="416"/>
      <c r="F5" s="416"/>
      <c r="G5" s="416"/>
      <c r="H5" s="416"/>
      <c r="I5" s="416"/>
      <c r="J5" s="416"/>
      <c r="K5" s="416"/>
      <c r="L5" s="416"/>
      <c r="M5" s="416"/>
      <c r="N5" s="416"/>
      <c r="O5" s="416"/>
      <c r="P5" s="416"/>
      <c r="Q5" s="416"/>
      <c r="R5" s="416"/>
      <c r="S5" s="416"/>
      <c r="T5" s="416"/>
      <c r="U5" s="416"/>
      <c r="V5" s="416"/>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73" t="s">
        <v>19</v>
      </c>
      <c r="E7" s="7" t="s">
        <v>20</v>
      </c>
      <c r="F7" s="173" t="s">
        <v>21</v>
      </c>
      <c r="G7" s="173" t="s">
        <v>22</v>
      </c>
      <c r="H7" s="404"/>
      <c r="I7" s="173" t="s">
        <v>19</v>
      </c>
      <c r="J7" s="173" t="s">
        <v>20</v>
      </c>
      <c r="K7" s="173" t="s">
        <v>21</v>
      </c>
      <c r="L7" s="173" t="s">
        <v>22</v>
      </c>
      <c r="M7" s="404"/>
      <c r="N7" s="173" t="s">
        <v>23</v>
      </c>
      <c r="O7" s="173" t="s">
        <v>24</v>
      </c>
      <c r="P7" s="173" t="s">
        <v>25</v>
      </c>
      <c r="Q7" s="173" t="s">
        <v>26</v>
      </c>
      <c r="R7" s="173" t="s">
        <v>23</v>
      </c>
      <c r="S7" s="173" t="s">
        <v>24</v>
      </c>
      <c r="T7" s="173" t="s">
        <v>25</v>
      </c>
      <c r="U7" s="173" t="s">
        <v>26</v>
      </c>
      <c r="V7" s="404"/>
      <c r="W7" s="404"/>
      <c r="X7" s="173" t="s">
        <v>19</v>
      </c>
      <c r="Y7" s="173" t="s">
        <v>20</v>
      </c>
      <c r="Z7" s="173" t="s">
        <v>21</v>
      </c>
      <c r="AA7" s="173" t="s">
        <v>22</v>
      </c>
      <c r="AB7" s="404"/>
      <c r="AC7" s="173" t="s">
        <v>19</v>
      </c>
      <c r="AD7" s="173" t="s">
        <v>20</v>
      </c>
      <c r="AE7" s="173" t="s">
        <v>21</v>
      </c>
      <c r="AF7" s="173" t="s">
        <v>22</v>
      </c>
      <c r="AG7" s="404"/>
      <c r="AH7" s="173" t="s">
        <v>23</v>
      </c>
      <c r="AI7" s="173" t="s">
        <v>24</v>
      </c>
      <c r="AJ7" s="173" t="s">
        <v>25</v>
      </c>
      <c r="AK7" s="173" t="s">
        <v>26</v>
      </c>
      <c r="AL7" s="173" t="s">
        <v>23</v>
      </c>
      <c r="AM7" s="173" t="s">
        <v>24</v>
      </c>
      <c r="AN7" s="173" t="s">
        <v>25</v>
      </c>
      <c r="AO7" s="173"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17.942</v>
      </c>
      <c r="X9" s="106">
        <v>0.35</v>
      </c>
      <c r="Y9" s="106">
        <v>3.077</v>
      </c>
      <c r="Z9" s="106">
        <v>13.02</v>
      </c>
      <c r="AA9" s="106">
        <v>1.4949999999999999</v>
      </c>
      <c r="AB9" s="43">
        <f>SUM(AC9:AF9)</f>
        <v>0</v>
      </c>
      <c r="AC9" s="105"/>
      <c r="AD9" s="105"/>
      <c r="AE9" s="105"/>
      <c r="AF9" s="105"/>
      <c r="AG9" s="43">
        <f t="shared" ref="AG9:AG18" si="1">SUM(AH9:AO9)</f>
        <v>22.283999999999999</v>
      </c>
      <c r="AH9" s="106">
        <v>0</v>
      </c>
      <c r="AI9" s="106">
        <v>0</v>
      </c>
      <c r="AJ9" s="106">
        <v>0</v>
      </c>
      <c r="AK9" s="106">
        <v>0.78</v>
      </c>
      <c r="AL9" s="106">
        <v>0.01</v>
      </c>
      <c r="AM9" s="106">
        <v>8.7600000000000016</v>
      </c>
      <c r="AN9" s="106">
        <v>0</v>
      </c>
      <c r="AO9" s="106">
        <v>12.734</v>
      </c>
      <c r="AP9" s="109">
        <v>3975</v>
      </c>
      <c r="AQ9" s="32">
        <f>$W9/C9</f>
        <v>0.42613528405852169</v>
      </c>
      <c r="AR9" s="31">
        <f>IF(H9=0,"-",AB9/H9)</f>
        <v>0</v>
      </c>
      <c r="AS9" s="31">
        <f>AG9/M9</f>
        <v>0.71597481043567668</v>
      </c>
      <c r="AT9" s="10">
        <f>W9-'25-6'!W9</f>
        <v>0.90500000000000114</v>
      </c>
      <c r="AU9" s="10">
        <f>AB9-'25-6'!AB9</f>
        <v>0</v>
      </c>
      <c r="AV9" s="10">
        <f>AG9-'25-6'!AG9</f>
        <v>1.7299999999999969</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34.674999999999997</v>
      </c>
      <c r="X10" s="123">
        <v>0</v>
      </c>
      <c r="Y10" s="123">
        <v>6.5699999999999994</v>
      </c>
      <c r="Z10" s="123">
        <v>22.355</v>
      </c>
      <c r="AA10" s="123">
        <v>5.75</v>
      </c>
      <c r="AB10" s="161">
        <f>SUM(AC10:AF10)</f>
        <v>0</v>
      </c>
      <c r="AC10" s="106"/>
      <c r="AD10" s="106"/>
      <c r="AE10" s="106"/>
      <c r="AF10" s="106"/>
      <c r="AG10" s="43">
        <f t="shared" si="1"/>
        <v>9.2199999999999989</v>
      </c>
      <c r="AH10" s="106">
        <v>0</v>
      </c>
      <c r="AI10" s="106">
        <v>1.4</v>
      </c>
      <c r="AJ10" s="106">
        <v>0</v>
      </c>
      <c r="AK10" s="106">
        <v>0</v>
      </c>
      <c r="AL10" s="106">
        <v>0.65</v>
      </c>
      <c r="AM10" s="106">
        <v>7.169999999999999</v>
      </c>
      <c r="AN10" s="106">
        <v>0</v>
      </c>
      <c r="AO10" s="106">
        <v>0</v>
      </c>
      <c r="AP10" s="109">
        <v>3350</v>
      </c>
      <c r="AQ10" s="32">
        <f t="shared" ref="AQ10:AQ21" si="3">$W10/C10</f>
        <v>0.53717215844835864</v>
      </c>
      <c r="AR10" s="31">
        <f t="shared" ref="AR10:AR22" si="4">IF(H10=0,"-",AB10/H10)</f>
        <v>0</v>
      </c>
      <c r="AS10" s="31">
        <f t="shared" ref="AS10:AS22" si="5">AG10/M10</f>
        <v>0.50484586322071934</v>
      </c>
      <c r="AT10" s="10">
        <f>W10-'25-6'!W10</f>
        <v>5.899999999999995</v>
      </c>
      <c r="AU10" s="10">
        <f>AB10-'25-6'!AB10</f>
        <v>0</v>
      </c>
      <c r="AV10" s="10">
        <f>AG10-'25-6'!AG10</f>
        <v>1.9699999999999989</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5.5609999999999999</v>
      </c>
      <c r="X11" s="11">
        <v>0</v>
      </c>
      <c r="Y11" s="11">
        <v>1.595</v>
      </c>
      <c r="Z11" s="11">
        <v>3.7829999999999999</v>
      </c>
      <c r="AA11" s="11">
        <v>0.183</v>
      </c>
      <c r="AB11" s="59">
        <f t="shared" ref="AB11:AB21" si="10">SUM(AC11:AF11)</f>
        <v>3</v>
      </c>
      <c r="AC11" s="11">
        <v>0</v>
      </c>
      <c r="AD11" s="11">
        <v>3</v>
      </c>
      <c r="AE11" s="11">
        <v>0</v>
      </c>
      <c r="AF11" s="11">
        <v>0</v>
      </c>
      <c r="AG11" s="59">
        <f t="shared" si="1"/>
        <v>2.3250000000000002</v>
      </c>
      <c r="AH11" s="11"/>
      <c r="AI11" s="11"/>
      <c r="AJ11" s="11"/>
      <c r="AK11" s="11"/>
      <c r="AL11" s="11">
        <v>2.3250000000000002</v>
      </c>
      <c r="AM11" s="11"/>
      <c r="AN11" s="11"/>
      <c r="AO11" s="11"/>
      <c r="AP11" s="108">
        <v>1298</v>
      </c>
      <c r="AQ11" s="32">
        <f t="shared" si="3"/>
        <v>0.45002832402686732</v>
      </c>
      <c r="AR11" s="31">
        <f t="shared" si="4"/>
        <v>0.25025025025025027</v>
      </c>
      <c r="AS11" s="31">
        <f t="shared" si="5"/>
        <v>0.46076099881093935</v>
      </c>
      <c r="AT11" s="10">
        <f>W11-'25-6'!W11</f>
        <v>0</v>
      </c>
      <c r="AU11" s="10">
        <f>AB11-'25-6'!AB11</f>
        <v>0</v>
      </c>
      <c r="AV11" s="10">
        <f>AG11-'25-6'!AG11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31.582000000000001</v>
      </c>
      <c r="X12" s="106">
        <v>0.29000000000000004</v>
      </c>
      <c r="Y12" s="106">
        <v>3.1909999999999994</v>
      </c>
      <c r="Z12" s="106">
        <v>18.643000000000004</v>
      </c>
      <c r="AA12" s="106">
        <v>9.4580000000000002</v>
      </c>
      <c r="AB12" s="43">
        <f t="shared" si="10"/>
        <v>3.25</v>
      </c>
      <c r="AC12" s="106">
        <v>0</v>
      </c>
      <c r="AD12" s="106">
        <v>3.25</v>
      </c>
      <c r="AE12" s="106">
        <v>0</v>
      </c>
      <c r="AF12" s="106">
        <v>0</v>
      </c>
      <c r="AG12" s="43">
        <f t="shared" si="1"/>
        <v>1.4450000000000001</v>
      </c>
      <c r="AH12" s="106">
        <v>0.22499999999999998</v>
      </c>
      <c r="AI12" s="106">
        <v>0.28000000000000003</v>
      </c>
      <c r="AJ12" s="106">
        <v>0</v>
      </c>
      <c r="AK12" s="106">
        <v>0</v>
      </c>
      <c r="AL12" s="106">
        <v>0.09</v>
      </c>
      <c r="AM12" s="106">
        <v>0.38</v>
      </c>
      <c r="AN12" s="106">
        <v>0.27</v>
      </c>
      <c r="AO12" s="106">
        <v>0.2</v>
      </c>
      <c r="AP12" s="109">
        <v>4260</v>
      </c>
      <c r="AQ12" s="32">
        <f t="shared" si="3"/>
        <v>0.3424700046607837</v>
      </c>
      <c r="AR12" s="31">
        <f t="shared" si="4"/>
        <v>9.6071418014129911E-2</v>
      </c>
      <c r="AS12" s="31">
        <f t="shared" si="5"/>
        <v>8.5200471698113206E-2</v>
      </c>
      <c r="AT12" s="10">
        <f>W12-'25-6'!W12</f>
        <v>3.7409999999999997</v>
      </c>
      <c r="AU12" s="10">
        <f>AB12-'25-6'!AB12</f>
        <v>0</v>
      </c>
      <c r="AV12" s="10">
        <f>AG12-'25-6'!AG12</f>
        <v>0</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24.925999999999998</v>
      </c>
      <c r="X13" s="11">
        <v>1.35</v>
      </c>
      <c r="Y13" s="11">
        <v>4.1270000000000007</v>
      </c>
      <c r="Z13" s="11">
        <v>18.888999999999999</v>
      </c>
      <c r="AA13" s="11">
        <v>0.56000000000000005</v>
      </c>
      <c r="AB13" s="59">
        <f t="shared" si="10"/>
        <v>3</v>
      </c>
      <c r="AC13" s="12"/>
      <c r="AD13" s="12">
        <v>3</v>
      </c>
      <c r="AE13" s="12"/>
      <c r="AF13" s="12"/>
      <c r="AG13" s="59">
        <f t="shared" si="1"/>
        <v>10.106</v>
      </c>
      <c r="AH13" s="11">
        <v>0.3</v>
      </c>
      <c r="AI13" s="11">
        <v>0</v>
      </c>
      <c r="AJ13" s="11">
        <v>7.0000000000000007E-2</v>
      </c>
      <c r="AK13" s="11">
        <v>1.2</v>
      </c>
      <c r="AL13" s="11">
        <v>3.8360000000000003</v>
      </c>
      <c r="AM13" s="11">
        <v>0</v>
      </c>
      <c r="AN13" s="11">
        <v>3.4599999999999995</v>
      </c>
      <c r="AO13" s="11">
        <v>1.24</v>
      </c>
      <c r="AP13" s="108">
        <v>3922</v>
      </c>
      <c r="AQ13" s="32">
        <f t="shared" si="3"/>
        <v>0.63795045045045051</v>
      </c>
      <c r="AR13" s="31">
        <f t="shared" si="4"/>
        <v>0.29999999999999993</v>
      </c>
      <c r="AS13" s="31">
        <f t="shared" si="5"/>
        <v>0.71648351648351649</v>
      </c>
      <c r="AT13" s="10">
        <f>W13-'25-6'!W13</f>
        <v>0</v>
      </c>
      <c r="AU13" s="10">
        <f>AB13-'25-6'!AB13</f>
        <v>0</v>
      </c>
      <c r="AV13" s="10">
        <f>AG13-'25-6'!AG13</f>
        <v>0</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8.8142500000000013</v>
      </c>
      <c r="X14" s="104">
        <v>0</v>
      </c>
      <c r="Y14" s="104">
        <v>0.43099999999999999</v>
      </c>
      <c r="Z14" s="104">
        <v>3.7130000000000001</v>
      </c>
      <c r="AA14" s="104">
        <v>4.6702500000000002</v>
      </c>
      <c r="AB14" s="43">
        <f t="shared" si="10"/>
        <v>0</v>
      </c>
      <c r="AC14" s="105"/>
      <c r="AD14" s="105"/>
      <c r="AE14" s="105"/>
      <c r="AF14" s="105"/>
      <c r="AG14" s="43">
        <f t="shared" si="1"/>
        <v>0.69</v>
      </c>
      <c r="AH14" s="106"/>
      <c r="AI14" s="106"/>
      <c r="AJ14" s="106"/>
      <c r="AK14" s="106"/>
      <c r="AL14" s="106"/>
      <c r="AM14" s="106">
        <v>0.69</v>
      </c>
      <c r="AN14" s="106"/>
      <c r="AO14" s="106"/>
      <c r="AP14" s="109">
        <v>928</v>
      </c>
      <c r="AQ14" s="32">
        <f t="shared" si="3"/>
        <v>0.70627003205128214</v>
      </c>
      <c r="AR14" s="31" t="str">
        <f t="shared" si="4"/>
        <v>-</v>
      </c>
      <c r="AS14" s="31">
        <f t="shared" si="5"/>
        <v>0.31753336401288529</v>
      </c>
      <c r="AT14" s="10">
        <f>W14-'25-6'!W14</f>
        <v>0.71426000000000123</v>
      </c>
      <c r="AU14" s="10">
        <f>AB14-'25-6'!AB14</f>
        <v>0</v>
      </c>
      <c r="AV14" s="10">
        <f>AG14-'25-6'!AG14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9.24</v>
      </c>
      <c r="X15" s="17">
        <v>0.8</v>
      </c>
      <c r="Y15" s="17">
        <v>8.44</v>
      </c>
      <c r="Z15" s="17">
        <v>0</v>
      </c>
      <c r="AA15" s="17">
        <v>0</v>
      </c>
      <c r="AB15" s="59">
        <f t="shared" si="10"/>
        <v>0</v>
      </c>
      <c r="AC15" s="12"/>
      <c r="AD15" s="12"/>
      <c r="AE15" s="12"/>
      <c r="AF15" s="12"/>
      <c r="AG15" s="59">
        <f t="shared" si="1"/>
        <v>0</v>
      </c>
      <c r="AH15" s="11"/>
      <c r="AI15" s="11"/>
      <c r="AJ15" s="11"/>
      <c r="AK15" s="11"/>
      <c r="AL15" s="11"/>
      <c r="AM15" s="11"/>
      <c r="AN15" s="11"/>
      <c r="AO15" s="11"/>
      <c r="AP15" s="108">
        <v>1028</v>
      </c>
      <c r="AQ15" s="32">
        <f t="shared" si="3"/>
        <v>0.46199999999999986</v>
      </c>
      <c r="AR15" s="31">
        <f t="shared" si="4"/>
        <v>0</v>
      </c>
      <c r="AS15" s="31">
        <f t="shared" si="5"/>
        <v>0</v>
      </c>
      <c r="AT15" s="10">
        <f>W15-'25-6'!W15</f>
        <v>0</v>
      </c>
      <c r="AU15" s="10">
        <f>AB15-'25-6'!AB15</f>
        <v>0</v>
      </c>
      <c r="AV15" s="10">
        <f>AG15-'25-6'!AG15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32.714999999999996</v>
      </c>
      <c r="X16" s="17">
        <v>0</v>
      </c>
      <c r="Y16" s="17">
        <v>3.8650000000000002</v>
      </c>
      <c r="Z16" s="17">
        <v>26.849999999999998</v>
      </c>
      <c r="AA16" s="17">
        <v>2</v>
      </c>
      <c r="AB16" s="59">
        <f t="shared" si="10"/>
        <v>0</v>
      </c>
      <c r="AC16" s="12"/>
      <c r="AD16" s="12"/>
      <c r="AE16" s="12"/>
      <c r="AF16" s="12"/>
      <c r="AG16" s="59">
        <f t="shared" si="1"/>
        <v>16.88</v>
      </c>
      <c r="AH16" s="11"/>
      <c r="AI16" s="11"/>
      <c r="AJ16" s="11"/>
      <c r="AK16" s="11"/>
      <c r="AL16" s="11">
        <v>16.88</v>
      </c>
      <c r="AM16" s="11"/>
      <c r="AN16" s="11"/>
      <c r="AO16" s="11"/>
      <c r="AP16" s="108">
        <v>4783</v>
      </c>
      <c r="AQ16" s="32">
        <f t="shared" si="3"/>
        <v>0.49412457709038177</v>
      </c>
      <c r="AR16" s="31" t="str">
        <f t="shared" si="4"/>
        <v>-</v>
      </c>
      <c r="AS16" s="31">
        <f t="shared" si="5"/>
        <v>0.32013351539978763</v>
      </c>
      <c r="AT16" s="10">
        <f>W16-'25-6'!W16</f>
        <v>0</v>
      </c>
      <c r="AU16" s="10">
        <f>AB16-'25-6'!AB16</f>
        <v>0</v>
      </c>
      <c r="AV16" s="10">
        <f>AG16-'25-6'!AG16</f>
        <v>0</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4.29</v>
      </c>
      <c r="X17" s="17">
        <v>0.2</v>
      </c>
      <c r="Y17" s="17">
        <v>0</v>
      </c>
      <c r="Z17" s="17">
        <v>3.41</v>
      </c>
      <c r="AA17" s="17">
        <v>0.68</v>
      </c>
      <c r="AB17" s="59">
        <f t="shared" si="10"/>
        <v>2.7</v>
      </c>
      <c r="AC17" s="12"/>
      <c r="AD17" s="12">
        <v>2.7</v>
      </c>
      <c r="AE17" s="12"/>
      <c r="AF17" s="12"/>
      <c r="AG17" s="59">
        <f t="shared" si="1"/>
        <v>1.55</v>
      </c>
      <c r="AH17" s="11">
        <v>0</v>
      </c>
      <c r="AI17" s="11">
        <v>0</v>
      </c>
      <c r="AJ17" s="11">
        <v>0</v>
      </c>
      <c r="AK17" s="11">
        <v>0</v>
      </c>
      <c r="AL17" s="11">
        <v>1.55</v>
      </c>
      <c r="AM17" s="11">
        <v>0</v>
      </c>
      <c r="AN17" s="11">
        <v>0</v>
      </c>
      <c r="AO17" s="11">
        <v>0</v>
      </c>
      <c r="AP17" s="108">
        <v>676</v>
      </c>
      <c r="AQ17" s="32">
        <f t="shared" si="3"/>
        <v>0.2194597912829957</v>
      </c>
      <c r="AR17" s="31">
        <f t="shared" si="4"/>
        <v>0.15936725298075788</v>
      </c>
      <c r="AS17" s="31">
        <f t="shared" si="5"/>
        <v>0.22496371552975325</v>
      </c>
      <c r="AT17" s="10">
        <f>W17-'25-6'!W17</f>
        <v>0</v>
      </c>
      <c r="AU17" s="10">
        <f>AB17-'25-6'!AB17</f>
        <v>0</v>
      </c>
      <c r="AV17" s="10">
        <f>AG17-'25-6'!AG17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2.258</v>
      </c>
      <c r="X18" s="11">
        <v>0</v>
      </c>
      <c r="Y18" s="11">
        <v>1.1499999999999999</v>
      </c>
      <c r="Z18" s="11">
        <v>1.1080000000000001</v>
      </c>
      <c r="AA18" s="11">
        <v>0</v>
      </c>
      <c r="AB18" s="68">
        <f t="shared" si="10"/>
        <v>0</v>
      </c>
      <c r="AC18" s="12"/>
      <c r="AD18" s="12"/>
      <c r="AE18" s="12"/>
      <c r="AF18" s="12"/>
      <c r="AG18" s="59">
        <f t="shared" si="1"/>
        <v>0</v>
      </c>
      <c r="AH18" s="11"/>
      <c r="AI18" s="11"/>
      <c r="AJ18" s="11"/>
      <c r="AK18" s="11"/>
      <c r="AL18" s="11"/>
      <c r="AM18" s="11"/>
      <c r="AN18" s="11"/>
      <c r="AO18" s="11"/>
      <c r="AP18" s="108">
        <v>160</v>
      </c>
      <c r="AQ18" s="32">
        <f t="shared" si="3"/>
        <v>0.13833241438461069</v>
      </c>
      <c r="AR18" s="31">
        <f t="shared" si="4"/>
        <v>0</v>
      </c>
      <c r="AS18" s="31">
        <f t="shared" si="5"/>
        <v>0</v>
      </c>
      <c r="AT18" s="10">
        <f>W18-'25-6'!W18</f>
        <v>0</v>
      </c>
      <c r="AU18" s="10">
        <f>AB18-'25-6'!AB18</f>
        <v>0</v>
      </c>
      <c r="AV18" s="10">
        <f>AG18-'25-6'!AG18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32">
        <f t="shared" si="3"/>
        <v>0.70373010216203369</v>
      </c>
      <c r="AR19" s="31">
        <f t="shared" si="4"/>
        <v>0</v>
      </c>
      <c r="AS19" s="31">
        <f t="shared" si="5"/>
        <v>0.41582559547840131</v>
      </c>
      <c r="AT19" s="10">
        <f>W19-'25-6'!W19</f>
        <v>0</v>
      </c>
      <c r="AU19" s="10">
        <f>AB19-'25-6'!AB19</f>
        <v>0</v>
      </c>
      <c r="AV19" s="10">
        <f>AG19-'25-6'!AG19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18.350000000000001</v>
      </c>
      <c r="X20" s="106">
        <v>0</v>
      </c>
      <c r="Y20" s="106">
        <v>2.3499999999999996</v>
      </c>
      <c r="Z20" s="106">
        <v>12.93</v>
      </c>
      <c r="AA20" s="106">
        <v>3.0700000000000003</v>
      </c>
      <c r="AB20" s="43">
        <v>0</v>
      </c>
      <c r="AC20" s="105"/>
      <c r="AD20" s="105"/>
      <c r="AE20" s="105"/>
      <c r="AF20" s="105"/>
      <c r="AG20" s="43">
        <f>SUM(AH20:AO20)</f>
        <v>2.44</v>
      </c>
      <c r="AH20" s="106">
        <v>0</v>
      </c>
      <c r="AI20" s="106">
        <v>0.38</v>
      </c>
      <c r="AJ20" s="106">
        <v>0</v>
      </c>
      <c r="AK20" s="106">
        <v>0</v>
      </c>
      <c r="AL20" s="106">
        <v>0.12</v>
      </c>
      <c r="AM20" s="106">
        <v>1.49</v>
      </c>
      <c r="AN20" s="106">
        <v>0</v>
      </c>
      <c r="AO20" s="106">
        <v>0.45</v>
      </c>
      <c r="AP20" s="109">
        <v>2258</v>
      </c>
      <c r="AQ20" s="32">
        <f t="shared" si="3"/>
        <v>0.50365043640555529</v>
      </c>
      <c r="AR20" s="31">
        <f t="shared" si="4"/>
        <v>0</v>
      </c>
      <c r="AS20" s="31">
        <f t="shared" si="5"/>
        <v>0.29539951573849876</v>
      </c>
      <c r="AT20" s="10">
        <f>W20-'25-6'!W20</f>
        <v>2.6700000000000035</v>
      </c>
      <c r="AU20" s="10">
        <f>AB20-'25-6'!AB20</f>
        <v>0</v>
      </c>
      <c r="AV20" s="10">
        <f>AG20-'25-6'!AG20</f>
        <v>0.29000000000000004</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5.6949999999999994</v>
      </c>
      <c r="X21" s="11"/>
      <c r="Y21" s="11">
        <v>1.5</v>
      </c>
      <c r="Z21" s="11">
        <v>3.4750000000000001</v>
      </c>
      <c r="AA21" s="11">
        <v>0.72</v>
      </c>
      <c r="AB21" s="59">
        <f t="shared" si="10"/>
        <v>0</v>
      </c>
      <c r="AC21" s="12"/>
      <c r="AD21" s="12"/>
      <c r="AE21" s="12"/>
      <c r="AF21" s="12"/>
      <c r="AG21" s="59">
        <f>SUM(AH21:AO21)</f>
        <v>0.19</v>
      </c>
      <c r="AH21" s="11"/>
      <c r="AI21" s="11"/>
      <c r="AJ21" s="11">
        <v>0.19</v>
      </c>
      <c r="AK21" s="11"/>
      <c r="AL21" s="11"/>
      <c r="AM21" s="11"/>
      <c r="AN21" s="11"/>
      <c r="AO21" s="11"/>
      <c r="AP21" s="108">
        <v>741</v>
      </c>
      <c r="AQ21" s="32">
        <f t="shared" si="3"/>
        <v>0.83811626195732147</v>
      </c>
      <c r="AR21" s="31" t="str">
        <f t="shared" si="4"/>
        <v>-</v>
      </c>
      <c r="AS21" s="31">
        <f t="shared" si="5"/>
        <v>0.1623931623931624</v>
      </c>
      <c r="AT21" s="10">
        <f>W21-'25-6'!W21</f>
        <v>0</v>
      </c>
      <c r="AU21" s="10">
        <f>AB21-'25-6'!AB21</f>
        <v>0</v>
      </c>
      <c r="AV21" s="10">
        <f>AG21-'25-6'!AG21</f>
        <v>0</v>
      </c>
      <c r="AY21" s="19"/>
    </row>
    <row r="22" spans="1:51" s="41" customFormat="1" ht="20.25" customHeight="1">
      <c r="A22" s="17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199.01024999999998</v>
      </c>
      <c r="X22" s="34">
        <f>SUM(X9:X21)</f>
        <v>2.99</v>
      </c>
      <c r="Y22" s="34">
        <f>SUM(Y9:Y21)</f>
        <v>39.258000000000003</v>
      </c>
      <c r="Z22" s="34">
        <f>SUM(Z9:Z21)</f>
        <v>128.17599999999999</v>
      </c>
      <c r="AA22" s="34">
        <f t="shared" si="12"/>
        <v>28.586249999999996</v>
      </c>
      <c r="AB22" s="34">
        <f t="shared" si="12"/>
        <v>11.95</v>
      </c>
      <c r="AC22" s="34">
        <f t="shared" si="12"/>
        <v>0</v>
      </c>
      <c r="AD22" s="34">
        <f t="shared" si="12"/>
        <v>11.95</v>
      </c>
      <c r="AE22" s="34">
        <f t="shared" si="12"/>
        <v>0</v>
      </c>
      <c r="AF22" s="34">
        <f t="shared" si="12"/>
        <v>0</v>
      </c>
      <c r="AG22" s="34">
        <f>SUM(AG9:AG21)</f>
        <v>70.22</v>
      </c>
      <c r="AH22" s="34">
        <f t="shared" si="12"/>
        <v>0.52499999999999991</v>
      </c>
      <c r="AI22" s="34">
        <f t="shared" si="12"/>
        <v>2.06</v>
      </c>
      <c r="AJ22" s="34">
        <f t="shared" si="12"/>
        <v>0.26</v>
      </c>
      <c r="AK22" s="34">
        <f t="shared" si="12"/>
        <v>1.98</v>
      </c>
      <c r="AL22" s="34">
        <f t="shared" si="12"/>
        <v>25.461000000000002</v>
      </c>
      <c r="AM22" s="34">
        <f t="shared" si="12"/>
        <v>18.489999999999998</v>
      </c>
      <c r="AN22" s="34">
        <f t="shared" si="12"/>
        <v>6.82</v>
      </c>
      <c r="AO22" s="34">
        <f t="shared" si="12"/>
        <v>14.623999999999999</v>
      </c>
      <c r="AP22" s="138">
        <f t="shared" si="12"/>
        <v>28401</v>
      </c>
      <c r="AQ22" s="39">
        <f>$W22/C22</f>
        <v>0.46035293647747483</v>
      </c>
      <c r="AR22" s="39">
        <f t="shared" si="4"/>
        <v>0.11173758964720841</v>
      </c>
      <c r="AS22" s="39">
        <f t="shared" si="5"/>
        <v>0.40409969557285824</v>
      </c>
      <c r="AT22" s="38">
        <f t="shared" ref="AT22:AV22" si="13">SUM(AT9:AT21)</f>
        <v>13.930260000000001</v>
      </c>
      <c r="AU22" s="38">
        <f t="shared" si="13"/>
        <v>0</v>
      </c>
      <c r="AV22" s="38">
        <f t="shared" si="13"/>
        <v>3.9899999999999958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1" t="s">
        <v>88</v>
      </c>
      <c r="B24" s="78"/>
      <c r="C24" s="1"/>
      <c r="D24" s="1"/>
      <c r="E24" s="1"/>
      <c r="F24" s="1"/>
      <c r="G24" s="1"/>
      <c r="H24" s="1"/>
      <c r="I24" s="1"/>
      <c r="J24" s="1"/>
      <c r="K24" s="1"/>
      <c r="L24" s="1"/>
      <c r="M24" s="1"/>
      <c r="N24" s="1"/>
      <c r="O24" s="1"/>
      <c r="P24" s="1"/>
      <c r="Q24" s="1"/>
      <c r="R24" s="1"/>
      <c r="S24" s="1"/>
      <c r="T24" s="1"/>
      <c r="U24" s="1"/>
      <c r="V24" s="1"/>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7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2" spans="1:51" ht="15" customHeight="1">
      <c r="AP42" s="67">
        <f>+AP22/V22</f>
        <v>0.45624829314527143</v>
      </c>
    </row>
    <row r="46" spans="1:51" ht="15" customHeight="1">
      <c r="AR46" s="168"/>
      <c r="AS46" s="168"/>
    </row>
    <row r="52" spans="31:31" ht="15" customHeight="1">
      <c r="AE52" s="5">
        <f>3+4.5+4.14+9.73</f>
        <v>21.37</v>
      </c>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72" orientation="landscape" r:id="rId1"/>
  <colBreaks count="1" manualBreakCount="1">
    <brk id="22" max="1048575" man="1"/>
  </colBreaks>
  <ignoredErrors>
    <ignoredError sqref="M15:AP19 N13:AP13 M12:M13 M9:M11 AG9:AG11 M14:W14 AB14:AO14 N12:W12 AB12:AO12 M21:AP22 M20:W20 AB20:AG20"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2"/>
  <sheetViews>
    <sheetView topLeftCell="L3" zoomScale="80" zoomScaleNormal="80" zoomScaleSheetLayoutView="70" workbookViewId="0">
      <selection activeCell="R10" sqref="R1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10" width="7.73046875" style="5" customWidth="1"/>
    <col min="11" max="12" width="6.73046875" style="5" customWidth="1"/>
    <col min="13" max="13" width="7.73046875" style="5" customWidth="1"/>
    <col min="14" max="14" width="9.1328125" style="5" customWidth="1"/>
    <col min="15" max="15" width="10.3984375" style="5" customWidth="1"/>
    <col min="16" max="21" width="9.1328125" style="5"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5" width="7.59765625" style="5" customWidth="1"/>
    <col min="46" max="48" width="7.59765625" style="5" hidden="1"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89</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75"/>
      <c r="AU4" s="175"/>
      <c r="AV4" s="175"/>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74" t="s">
        <v>19</v>
      </c>
      <c r="E7" s="7" t="s">
        <v>20</v>
      </c>
      <c r="F7" s="174" t="s">
        <v>21</v>
      </c>
      <c r="G7" s="174" t="s">
        <v>22</v>
      </c>
      <c r="H7" s="404"/>
      <c r="I7" s="174" t="s">
        <v>19</v>
      </c>
      <c r="J7" s="174" t="s">
        <v>20</v>
      </c>
      <c r="K7" s="174" t="s">
        <v>21</v>
      </c>
      <c r="L7" s="174" t="s">
        <v>22</v>
      </c>
      <c r="M7" s="404"/>
      <c r="N7" s="174" t="s">
        <v>23</v>
      </c>
      <c r="O7" s="174" t="s">
        <v>24</v>
      </c>
      <c r="P7" s="174" t="s">
        <v>25</v>
      </c>
      <c r="Q7" s="174" t="s">
        <v>26</v>
      </c>
      <c r="R7" s="174" t="s">
        <v>23</v>
      </c>
      <c r="S7" s="174" t="s">
        <v>24</v>
      </c>
      <c r="T7" s="174" t="s">
        <v>25</v>
      </c>
      <c r="U7" s="174" t="s">
        <v>26</v>
      </c>
      <c r="V7" s="404"/>
      <c r="W7" s="404"/>
      <c r="X7" s="174" t="s">
        <v>19</v>
      </c>
      <c r="Y7" s="174" t="s">
        <v>20</v>
      </c>
      <c r="Z7" s="174" t="s">
        <v>21</v>
      </c>
      <c r="AA7" s="174" t="s">
        <v>22</v>
      </c>
      <c r="AB7" s="404"/>
      <c r="AC7" s="174" t="s">
        <v>19</v>
      </c>
      <c r="AD7" s="174" t="s">
        <v>20</v>
      </c>
      <c r="AE7" s="174" t="s">
        <v>21</v>
      </c>
      <c r="AF7" s="174" t="s">
        <v>22</v>
      </c>
      <c r="AG7" s="404"/>
      <c r="AH7" s="174" t="s">
        <v>23</v>
      </c>
      <c r="AI7" s="174" t="s">
        <v>24</v>
      </c>
      <c r="AJ7" s="174" t="s">
        <v>25</v>
      </c>
      <c r="AK7" s="174" t="s">
        <v>26</v>
      </c>
      <c r="AL7" s="174" t="s">
        <v>23</v>
      </c>
      <c r="AM7" s="174" t="s">
        <v>24</v>
      </c>
      <c r="AN7" s="174" t="s">
        <v>25</v>
      </c>
      <c r="AO7" s="174"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18.641999999999999</v>
      </c>
      <c r="X9" s="106">
        <v>0.35</v>
      </c>
      <c r="Y9" s="106">
        <v>3.2769999999999997</v>
      </c>
      <c r="Z9" s="106">
        <v>13.52</v>
      </c>
      <c r="AA9" s="106">
        <v>1.4949999999999999</v>
      </c>
      <c r="AB9" s="43">
        <f>SUM(AC9:AF9)</f>
        <v>0</v>
      </c>
      <c r="AC9" s="105"/>
      <c r="AD9" s="105"/>
      <c r="AE9" s="105"/>
      <c r="AF9" s="105"/>
      <c r="AG9" s="43">
        <f t="shared" ref="AG9:AG18" si="1">SUM(AH9:AO9)</f>
        <v>22.283999999999999</v>
      </c>
      <c r="AH9" s="106">
        <v>0</v>
      </c>
      <c r="AI9" s="106">
        <v>0</v>
      </c>
      <c r="AJ9" s="106">
        <v>0</v>
      </c>
      <c r="AK9" s="106">
        <v>0.78</v>
      </c>
      <c r="AL9" s="106">
        <v>0.46</v>
      </c>
      <c r="AM9" s="106">
        <v>8.31</v>
      </c>
      <c r="AN9" s="106">
        <v>0</v>
      </c>
      <c r="AO9" s="106">
        <v>12.734</v>
      </c>
      <c r="AP9" s="109">
        <v>4150</v>
      </c>
      <c r="AQ9" s="32">
        <f>$W9/C9</f>
        <v>0.44276078282348463</v>
      </c>
      <c r="AR9" s="31">
        <f>IF(H9=0,"-",AB9/H9)</f>
        <v>0</v>
      </c>
      <c r="AS9" s="31">
        <f>AG9/M9</f>
        <v>0.71597481043567668</v>
      </c>
      <c r="AT9" s="10">
        <f>W9-'02-7'!W9</f>
        <v>0.69999999999999929</v>
      </c>
      <c r="AU9" s="10">
        <f>AB9-'02-7'!AB9</f>
        <v>0</v>
      </c>
      <c r="AV9" s="10">
        <f>AG9-'02-7'!AG9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37.671000000000006</v>
      </c>
      <c r="X10" s="123">
        <v>0</v>
      </c>
      <c r="Y10" s="123">
        <v>7.77</v>
      </c>
      <c r="Z10" s="123">
        <v>23.698000000000004</v>
      </c>
      <c r="AA10" s="123">
        <v>6.2030000000000003</v>
      </c>
      <c r="AB10" s="161">
        <f>SUM(AC10:AF10)</f>
        <v>0</v>
      </c>
      <c r="AC10" s="106"/>
      <c r="AD10" s="106"/>
      <c r="AE10" s="106"/>
      <c r="AF10" s="106"/>
      <c r="AG10" s="43">
        <f t="shared" si="1"/>
        <v>9.2199999999999989</v>
      </c>
      <c r="AH10" s="106">
        <v>0</v>
      </c>
      <c r="AI10" s="106">
        <v>1.4</v>
      </c>
      <c r="AJ10" s="106">
        <v>0</v>
      </c>
      <c r="AK10" s="106">
        <v>0</v>
      </c>
      <c r="AL10" s="106">
        <v>0.65</v>
      </c>
      <c r="AM10" s="106">
        <v>7.169999999999999</v>
      </c>
      <c r="AN10" s="106">
        <v>0</v>
      </c>
      <c r="AO10" s="106">
        <v>0</v>
      </c>
      <c r="AP10" s="109">
        <v>3350</v>
      </c>
      <c r="AQ10" s="32">
        <f t="shared" ref="AQ10:AQ21" si="3">$W10/C10</f>
        <v>0.58358507226843903</v>
      </c>
      <c r="AR10" s="31">
        <f t="shared" ref="AR10:AR22" si="4">IF(H10=0,"-",AB10/H10)</f>
        <v>0</v>
      </c>
      <c r="AS10" s="31">
        <f t="shared" ref="AS10:AS22" si="5">AG10/M10</f>
        <v>0.50484586322071934</v>
      </c>
      <c r="AT10" s="10">
        <f>W10-'02-7'!W10</f>
        <v>2.9960000000000093</v>
      </c>
      <c r="AU10" s="10">
        <f>AB10-'02-7'!AB10</f>
        <v>0</v>
      </c>
      <c r="AV10" s="10">
        <f>AG10-'02-7'!AG10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4.875</v>
      </c>
      <c r="X11" s="106">
        <v>0</v>
      </c>
      <c r="Y11" s="106">
        <v>1.0569999999999999</v>
      </c>
      <c r="Z11" s="106">
        <v>3.17</v>
      </c>
      <c r="AA11" s="106">
        <v>0.64800000000000002</v>
      </c>
      <c r="AB11" s="59">
        <f t="shared" ref="AB11:AB21" si="10">SUM(AC11:AF11)</f>
        <v>3</v>
      </c>
      <c r="AC11" s="11">
        <v>0</v>
      </c>
      <c r="AD11" s="11">
        <v>3</v>
      </c>
      <c r="AE11" s="11">
        <v>0</v>
      </c>
      <c r="AF11" s="11">
        <v>0</v>
      </c>
      <c r="AG11" s="59">
        <f t="shared" si="1"/>
        <v>2.3250000000000002</v>
      </c>
      <c r="AH11" s="11"/>
      <c r="AI11" s="11"/>
      <c r="AJ11" s="11"/>
      <c r="AK11" s="11"/>
      <c r="AL11" s="11">
        <v>2.3250000000000002</v>
      </c>
      <c r="AM11" s="11"/>
      <c r="AN11" s="11"/>
      <c r="AO11" s="11"/>
      <c r="AP11" s="108">
        <v>1298</v>
      </c>
      <c r="AQ11" s="32">
        <f t="shared" si="3"/>
        <v>0.39451323136683658</v>
      </c>
      <c r="AR11" s="31">
        <f t="shared" si="4"/>
        <v>0.25025025025025027</v>
      </c>
      <c r="AS11" s="31">
        <f t="shared" si="5"/>
        <v>0.46076099881093935</v>
      </c>
      <c r="AT11" s="10">
        <f>W11-'02-7'!W11</f>
        <v>-0.68599999999999994</v>
      </c>
      <c r="AU11" s="10">
        <f>AB11-'02-7'!AB11</f>
        <v>0</v>
      </c>
      <c r="AV11" s="10">
        <f>AG11-'02-7'!AG11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35.663000000000004</v>
      </c>
      <c r="X12" s="106">
        <v>0.59000000000000008</v>
      </c>
      <c r="Y12" s="106">
        <v>3.6960000000000002</v>
      </c>
      <c r="Z12" s="106">
        <v>20.294000000000004</v>
      </c>
      <c r="AA12" s="106">
        <v>11.082999999999998</v>
      </c>
      <c r="AB12" s="43">
        <f t="shared" si="10"/>
        <v>3.25</v>
      </c>
      <c r="AC12" s="106">
        <v>0</v>
      </c>
      <c r="AD12" s="106">
        <v>3.25</v>
      </c>
      <c r="AE12" s="106">
        <v>0</v>
      </c>
      <c r="AF12" s="106">
        <v>0</v>
      </c>
      <c r="AG12" s="43">
        <f t="shared" si="1"/>
        <v>1.615</v>
      </c>
      <c r="AH12" s="106">
        <v>0.22499999999999998</v>
      </c>
      <c r="AI12" s="106">
        <v>0.28000000000000003</v>
      </c>
      <c r="AJ12" s="106">
        <v>0</v>
      </c>
      <c r="AK12" s="106">
        <v>0</v>
      </c>
      <c r="AL12" s="106">
        <v>0.09</v>
      </c>
      <c r="AM12" s="106">
        <v>0.45</v>
      </c>
      <c r="AN12" s="106">
        <v>0.27</v>
      </c>
      <c r="AO12" s="106">
        <v>0.30000000000000004</v>
      </c>
      <c r="AP12" s="109">
        <v>4688</v>
      </c>
      <c r="AQ12" s="32">
        <f t="shared" si="3"/>
        <v>0.38672369628958042</v>
      </c>
      <c r="AR12" s="31">
        <f t="shared" si="4"/>
        <v>9.6071418014129911E-2</v>
      </c>
      <c r="AS12" s="31">
        <f t="shared" si="5"/>
        <v>9.5224056603773574E-2</v>
      </c>
      <c r="AT12" s="10">
        <f>W12-'02-7'!W12</f>
        <v>4.0810000000000031</v>
      </c>
      <c r="AU12" s="10">
        <f>AB12-'02-7'!AB12</f>
        <v>0</v>
      </c>
      <c r="AV12" s="10">
        <f>AG12-'02-7'!AG12</f>
        <v>0.16999999999999993</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28.037000000000003</v>
      </c>
      <c r="X13" s="106">
        <v>1.35</v>
      </c>
      <c r="Y13" s="106">
        <v>3.8690000000000002</v>
      </c>
      <c r="Z13" s="106">
        <v>22.618000000000002</v>
      </c>
      <c r="AA13" s="106">
        <v>0.2</v>
      </c>
      <c r="AB13" s="43">
        <f t="shared" si="10"/>
        <v>3</v>
      </c>
      <c r="AC13" s="105"/>
      <c r="AD13" s="105">
        <v>3</v>
      </c>
      <c r="AE13" s="105"/>
      <c r="AF13" s="105"/>
      <c r="AG13" s="43">
        <f t="shared" si="1"/>
        <v>10.472</v>
      </c>
      <c r="AH13" s="106">
        <v>0.9</v>
      </c>
      <c r="AI13" s="106">
        <v>0</v>
      </c>
      <c r="AJ13" s="106">
        <v>0</v>
      </c>
      <c r="AK13" s="106">
        <v>1.2</v>
      </c>
      <c r="AL13" s="106">
        <v>2.6880000000000002</v>
      </c>
      <c r="AM13" s="106">
        <v>0</v>
      </c>
      <c r="AN13" s="106">
        <v>4.4139999999999997</v>
      </c>
      <c r="AO13" s="106">
        <v>1.27</v>
      </c>
      <c r="AP13" s="109">
        <v>4842</v>
      </c>
      <c r="AQ13" s="32">
        <f t="shared" si="3"/>
        <v>0.71757268632268645</v>
      </c>
      <c r="AR13" s="31">
        <f t="shared" si="4"/>
        <v>0.29999999999999993</v>
      </c>
      <c r="AS13" s="31">
        <f t="shared" si="5"/>
        <v>0.74243176178660042</v>
      </c>
      <c r="AT13" s="10">
        <f>W13-'02-7'!W13</f>
        <v>3.1110000000000042</v>
      </c>
      <c r="AU13" s="10">
        <f>AB13-'02-7'!AB13</f>
        <v>0</v>
      </c>
      <c r="AV13" s="10">
        <f>AG13-'02-7'!AG13</f>
        <v>0.36599999999999966</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8.9876000000000005</v>
      </c>
      <c r="X14" s="104">
        <v>0</v>
      </c>
      <c r="Y14" s="104">
        <v>0.43099999999999999</v>
      </c>
      <c r="Z14" s="104">
        <v>3.7130000000000001</v>
      </c>
      <c r="AA14" s="104">
        <v>4.8436000000000003</v>
      </c>
      <c r="AB14" s="43">
        <f t="shared" si="10"/>
        <v>0</v>
      </c>
      <c r="AC14" s="105"/>
      <c r="AD14" s="105"/>
      <c r="AE14" s="105"/>
      <c r="AF14" s="105"/>
      <c r="AG14" s="43">
        <f t="shared" si="1"/>
        <v>0.95500000000000007</v>
      </c>
      <c r="AH14" s="106">
        <v>0</v>
      </c>
      <c r="AI14" s="106">
        <v>0</v>
      </c>
      <c r="AJ14" s="106">
        <v>0.13</v>
      </c>
      <c r="AK14" s="106">
        <v>0</v>
      </c>
      <c r="AL14" s="106">
        <v>0</v>
      </c>
      <c r="AM14" s="106">
        <v>0.68500000000000005</v>
      </c>
      <c r="AN14" s="106">
        <v>0.14000000000000001</v>
      </c>
      <c r="AO14" s="106">
        <v>0</v>
      </c>
      <c r="AP14" s="109">
        <v>993</v>
      </c>
      <c r="AQ14" s="32">
        <f t="shared" si="3"/>
        <v>0.72016025641025638</v>
      </c>
      <c r="AR14" s="31" t="str">
        <f t="shared" si="4"/>
        <v>-</v>
      </c>
      <c r="AS14" s="31">
        <f t="shared" si="5"/>
        <v>0.43948458352508046</v>
      </c>
      <c r="AT14" s="10">
        <f>W14-'02-7'!W14</f>
        <v>0.17334999999999923</v>
      </c>
      <c r="AU14" s="10">
        <f>AB14-'02-7'!AB14</f>
        <v>0</v>
      </c>
      <c r="AV14" s="10">
        <f>AG14-'02-7'!AG14</f>
        <v>0.26500000000000012</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9.24</v>
      </c>
      <c r="X15" s="17">
        <v>0.8</v>
      </c>
      <c r="Y15" s="17">
        <v>8.44</v>
      </c>
      <c r="Z15" s="17">
        <v>0</v>
      </c>
      <c r="AA15" s="17">
        <v>0</v>
      </c>
      <c r="AB15" s="59">
        <f t="shared" si="10"/>
        <v>0</v>
      </c>
      <c r="AC15" s="12"/>
      <c r="AD15" s="12"/>
      <c r="AE15" s="12"/>
      <c r="AF15" s="12"/>
      <c r="AG15" s="59">
        <f t="shared" si="1"/>
        <v>0</v>
      </c>
      <c r="AH15" s="11"/>
      <c r="AI15" s="11"/>
      <c r="AJ15" s="11"/>
      <c r="AK15" s="11"/>
      <c r="AL15" s="11"/>
      <c r="AM15" s="11"/>
      <c r="AN15" s="11"/>
      <c r="AO15" s="11"/>
      <c r="AP15" s="108">
        <v>1028</v>
      </c>
      <c r="AQ15" s="32">
        <f t="shared" si="3"/>
        <v>0.46199999999999986</v>
      </c>
      <c r="AR15" s="31">
        <f t="shared" si="4"/>
        <v>0</v>
      </c>
      <c r="AS15" s="31">
        <f t="shared" si="5"/>
        <v>0</v>
      </c>
      <c r="AT15" s="10">
        <f>W15-'02-7'!W15</f>
        <v>0</v>
      </c>
      <c r="AU15" s="10">
        <f>AB15-'02-7'!AB15</f>
        <v>0</v>
      </c>
      <c r="AV15" s="10">
        <f>AG15-'02-7'!AG15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32.714999999999996</v>
      </c>
      <c r="X16" s="17">
        <v>0</v>
      </c>
      <c r="Y16" s="17">
        <v>3.8650000000000002</v>
      </c>
      <c r="Z16" s="17">
        <v>26.849999999999998</v>
      </c>
      <c r="AA16" s="17">
        <v>2</v>
      </c>
      <c r="AB16" s="59">
        <f t="shared" si="10"/>
        <v>0</v>
      </c>
      <c r="AC16" s="12"/>
      <c r="AD16" s="12"/>
      <c r="AE16" s="12"/>
      <c r="AF16" s="12"/>
      <c r="AG16" s="59">
        <f t="shared" si="1"/>
        <v>16.88</v>
      </c>
      <c r="AH16" s="11"/>
      <c r="AI16" s="11"/>
      <c r="AJ16" s="11"/>
      <c r="AK16" s="11"/>
      <c r="AL16" s="11">
        <v>16.88</v>
      </c>
      <c r="AM16" s="11"/>
      <c r="AN16" s="11"/>
      <c r="AO16" s="11"/>
      <c r="AP16" s="108">
        <v>4783</v>
      </c>
      <c r="AQ16" s="32">
        <f t="shared" si="3"/>
        <v>0.49412457709038177</v>
      </c>
      <c r="AR16" s="31" t="str">
        <f t="shared" si="4"/>
        <v>-</v>
      </c>
      <c r="AS16" s="31">
        <f t="shared" si="5"/>
        <v>0.32013351539978763</v>
      </c>
      <c r="AT16" s="10">
        <f>W16-'02-7'!W16</f>
        <v>0</v>
      </c>
      <c r="AU16" s="10">
        <f>AB16-'02-7'!AB16</f>
        <v>0</v>
      </c>
      <c r="AV16" s="10">
        <f>AG16-'02-7'!AG16</f>
        <v>0</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4.29</v>
      </c>
      <c r="X17" s="17">
        <v>0.2</v>
      </c>
      <c r="Y17" s="17">
        <v>0</v>
      </c>
      <c r="Z17" s="17">
        <v>3.41</v>
      </c>
      <c r="AA17" s="17">
        <v>0.68</v>
      </c>
      <c r="AB17" s="59">
        <f t="shared" si="10"/>
        <v>2.7</v>
      </c>
      <c r="AC17" s="12"/>
      <c r="AD17" s="12">
        <v>2.7</v>
      </c>
      <c r="AE17" s="12"/>
      <c r="AF17" s="12"/>
      <c r="AG17" s="59">
        <f t="shared" si="1"/>
        <v>1.55</v>
      </c>
      <c r="AH17" s="11">
        <v>0</v>
      </c>
      <c r="AI17" s="11">
        <v>0</v>
      </c>
      <c r="AJ17" s="11">
        <v>0</v>
      </c>
      <c r="AK17" s="11">
        <v>0</v>
      </c>
      <c r="AL17" s="11">
        <v>1.55</v>
      </c>
      <c r="AM17" s="11">
        <v>0</v>
      </c>
      <c r="AN17" s="11">
        <v>0</v>
      </c>
      <c r="AO17" s="11">
        <v>0</v>
      </c>
      <c r="AP17" s="108">
        <v>676</v>
      </c>
      <c r="AQ17" s="32">
        <f t="shared" si="3"/>
        <v>0.2194597912829957</v>
      </c>
      <c r="AR17" s="31">
        <f t="shared" si="4"/>
        <v>0.15936725298075788</v>
      </c>
      <c r="AS17" s="31">
        <f t="shared" si="5"/>
        <v>0.22496371552975325</v>
      </c>
      <c r="AT17" s="10">
        <f>W17-'02-7'!W17</f>
        <v>0</v>
      </c>
      <c r="AU17" s="10">
        <f>AB17-'02-7'!AB17</f>
        <v>0</v>
      </c>
      <c r="AV17" s="10">
        <f>AG17-'02-7'!AG17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2.6829999999999998</v>
      </c>
      <c r="X18" s="106">
        <v>0</v>
      </c>
      <c r="Y18" s="106">
        <v>1.1499999999999999</v>
      </c>
      <c r="Z18" s="106">
        <v>1.5330000000000001</v>
      </c>
      <c r="AA18" s="106">
        <v>0</v>
      </c>
      <c r="AB18" s="44">
        <f t="shared" si="10"/>
        <v>0</v>
      </c>
      <c r="AC18" s="105"/>
      <c r="AD18" s="105"/>
      <c r="AE18" s="105"/>
      <c r="AF18" s="105"/>
      <c r="AG18" s="43">
        <f t="shared" si="1"/>
        <v>0.315</v>
      </c>
      <c r="AH18" s="106">
        <v>7.4999999999999997E-2</v>
      </c>
      <c r="AI18" s="106">
        <v>0.24</v>
      </c>
      <c r="AJ18" s="106">
        <v>0</v>
      </c>
      <c r="AK18" s="106">
        <v>0</v>
      </c>
      <c r="AL18" s="106">
        <v>0</v>
      </c>
      <c r="AM18" s="106">
        <v>0</v>
      </c>
      <c r="AN18" s="106">
        <v>0</v>
      </c>
      <c r="AO18" s="106">
        <v>0</v>
      </c>
      <c r="AP18" s="109">
        <v>160</v>
      </c>
      <c r="AQ18" s="32">
        <f t="shared" si="3"/>
        <v>0.1643692948600135</v>
      </c>
      <c r="AR18" s="31">
        <f t="shared" si="4"/>
        <v>0</v>
      </c>
      <c r="AS18" s="31">
        <f t="shared" si="5"/>
        <v>4.13440084000525E-2</v>
      </c>
      <c r="AT18" s="10">
        <f>W18-'02-7'!W18</f>
        <v>0.42499999999999982</v>
      </c>
      <c r="AU18" s="10">
        <f>AB18-'02-7'!AB18</f>
        <v>0</v>
      </c>
      <c r="AV18" s="10">
        <f>AG18-'02-7'!AG18</f>
        <v>0.315</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32">
        <f t="shared" si="3"/>
        <v>0.70373010216203369</v>
      </c>
      <c r="AR19" s="31">
        <f t="shared" si="4"/>
        <v>0</v>
      </c>
      <c r="AS19" s="31">
        <f t="shared" si="5"/>
        <v>0.41582559547840131</v>
      </c>
      <c r="AT19" s="10">
        <f>W19-'02-7'!W19</f>
        <v>0</v>
      </c>
      <c r="AU19" s="10">
        <f>AB19-'02-7'!AB19</f>
        <v>0</v>
      </c>
      <c r="AV19" s="10">
        <f>AG19-'02-7'!AG19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18.350000000000001</v>
      </c>
      <c r="X20" s="11">
        <v>0</v>
      </c>
      <c r="Y20" s="11">
        <v>2.3499999999999996</v>
      </c>
      <c r="Z20" s="11">
        <v>12.93</v>
      </c>
      <c r="AA20" s="11">
        <v>3.0700000000000003</v>
      </c>
      <c r="AB20" s="59">
        <v>0</v>
      </c>
      <c r="AC20" s="12"/>
      <c r="AD20" s="12"/>
      <c r="AE20" s="12"/>
      <c r="AF20" s="12"/>
      <c r="AG20" s="59">
        <f>SUM(AH20:AO20)</f>
        <v>2.44</v>
      </c>
      <c r="AH20" s="11">
        <v>0</v>
      </c>
      <c r="AI20" s="11">
        <v>0.38</v>
      </c>
      <c r="AJ20" s="11">
        <v>0</v>
      </c>
      <c r="AK20" s="11">
        <v>0</v>
      </c>
      <c r="AL20" s="11">
        <v>0.12</v>
      </c>
      <c r="AM20" s="11">
        <v>1.49</v>
      </c>
      <c r="AN20" s="11">
        <v>0</v>
      </c>
      <c r="AO20" s="11">
        <v>0.45</v>
      </c>
      <c r="AP20" s="108">
        <v>2258</v>
      </c>
      <c r="AQ20" s="32">
        <f t="shared" si="3"/>
        <v>0.50365043640555529</v>
      </c>
      <c r="AR20" s="31">
        <f t="shared" si="4"/>
        <v>0</v>
      </c>
      <c r="AS20" s="31">
        <f t="shared" si="5"/>
        <v>0.29539951573849876</v>
      </c>
      <c r="AT20" s="10">
        <f>W20-'02-7'!W20</f>
        <v>0</v>
      </c>
      <c r="AU20" s="10">
        <f>AB20-'02-7'!AB20</f>
        <v>0</v>
      </c>
      <c r="AV20" s="10">
        <f>AG20-'02-7'!AG20</f>
        <v>0</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5.6949999999999994</v>
      </c>
      <c r="X21" s="11"/>
      <c r="Y21" s="11">
        <v>1.5</v>
      </c>
      <c r="Z21" s="11">
        <v>3.4750000000000001</v>
      </c>
      <c r="AA21" s="11">
        <v>0.72</v>
      </c>
      <c r="AB21" s="59">
        <f t="shared" si="10"/>
        <v>0</v>
      </c>
      <c r="AC21" s="12"/>
      <c r="AD21" s="12"/>
      <c r="AE21" s="12"/>
      <c r="AF21" s="12"/>
      <c r="AG21" s="59">
        <f>SUM(AH21:AO21)</f>
        <v>0.19</v>
      </c>
      <c r="AH21" s="11"/>
      <c r="AI21" s="11"/>
      <c r="AJ21" s="11">
        <v>0.19</v>
      </c>
      <c r="AK21" s="11"/>
      <c r="AL21" s="11"/>
      <c r="AM21" s="11"/>
      <c r="AN21" s="11"/>
      <c r="AO21" s="11"/>
      <c r="AP21" s="108">
        <v>741</v>
      </c>
      <c r="AQ21" s="32">
        <f t="shared" si="3"/>
        <v>0.83811626195732147</v>
      </c>
      <c r="AR21" s="31" t="str">
        <f t="shared" si="4"/>
        <v>-</v>
      </c>
      <c r="AS21" s="31">
        <f t="shared" si="5"/>
        <v>0.1623931623931624</v>
      </c>
      <c r="AT21" s="10">
        <f>W21-'02-7'!W21</f>
        <v>0</v>
      </c>
      <c r="AU21" s="10">
        <f>AB21-'02-7'!AB21</f>
        <v>0</v>
      </c>
      <c r="AV21" s="10">
        <f>AG21-'02-7'!AG21</f>
        <v>0</v>
      </c>
      <c r="AY21" s="19"/>
    </row>
    <row r="22" spans="1:51" s="41" customFormat="1" ht="20.25" customHeight="1">
      <c r="A22" s="17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209.81059999999999</v>
      </c>
      <c r="X22" s="34">
        <f>SUM(X9:X21)</f>
        <v>3.29</v>
      </c>
      <c r="Y22" s="34">
        <f>SUM(Y9:Y21)</f>
        <v>40.366999999999997</v>
      </c>
      <c r="Z22" s="34">
        <f>SUM(Z9:Z21)</f>
        <v>135.21099999999998</v>
      </c>
      <c r="AA22" s="34">
        <f t="shared" si="12"/>
        <v>30.942599999999999</v>
      </c>
      <c r="AB22" s="34">
        <f t="shared" si="12"/>
        <v>11.95</v>
      </c>
      <c r="AC22" s="34">
        <f t="shared" si="12"/>
        <v>0</v>
      </c>
      <c r="AD22" s="34">
        <f t="shared" si="12"/>
        <v>11.95</v>
      </c>
      <c r="AE22" s="34">
        <f t="shared" si="12"/>
        <v>0</v>
      </c>
      <c r="AF22" s="34">
        <f t="shared" si="12"/>
        <v>0</v>
      </c>
      <c r="AG22" s="34">
        <f>SUM(AG9:AG21)</f>
        <v>71.335999999999999</v>
      </c>
      <c r="AH22" s="34">
        <f t="shared" si="12"/>
        <v>1.2</v>
      </c>
      <c r="AI22" s="34">
        <f t="shared" si="12"/>
        <v>2.2999999999999998</v>
      </c>
      <c r="AJ22" s="34">
        <f t="shared" si="12"/>
        <v>0.32</v>
      </c>
      <c r="AK22" s="34">
        <f t="shared" si="12"/>
        <v>1.98</v>
      </c>
      <c r="AL22" s="34">
        <f t="shared" si="12"/>
        <v>24.763000000000002</v>
      </c>
      <c r="AM22" s="34">
        <f t="shared" si="12"/>
        <v>18.104999999999997</v>
      </c>
      <c r="AN22" s="34">
        <f t="shared" si="12"/>
        <v>7.9139999999999997</v>
      </c>
      <c r="AO22" s="34">
        <f t="shared" si="12"/>
        <v>14.754</v>
      </c>
      <c r="AP22" s="138">
        <f t="shared" si="12"/>
        <v>29989</v>
      </c>
      <c r="AQ22" s="39">
        <f>$W22/C22</f>
        <v>0.48533643776690338</v>
      </c>
      <c r="AR22" s="39">
        <f t="shared" si="4"/>
        <v>0.11173758964720841</v>
      </c>
      <c r="AS22" s="39">
        <f t="shared" si="5"/>
        <v>0.41052201485880685</v>
      </c>
      <c r="AT22" s="38">
        <f t="shared" ref="AT22:AV22" si="13">SUM(AT9:AT21)</f>
        <v>10.800350000000016</v>
      </c>
      <c r="AU22" s="38">
        <f t="shared" si="13"/>
        <v>0</v>
      </c>
      <c r="AV22" s="38">
        <f t="shared" si="13"/>
        <v>1.1159999999999997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1" t="s">
        <v>90</v>
      </c>
      <c r="B24" s="78"/>
      <c r="C24" s="1"/>
      <c r="D24" s="1"/>
      <c r="E24" s="1"/>
      <c r="F24" s="1"/>
      <c r="G24" s="1"/>
      <c r="H24" s="1"/>
      <c r="I24" s="1"/>
      <c r="J24" s="1"/>
      <c r="K24" s="1"/>
      <c r="L24" s="1"/>
      <c r="M24" s="1"/>
      <c r="N24" s="1"/>
      <c r="O24" s="1"/>
      <c r="P24" s="1"/>
      <c r="Q24" s="1"/>
      <c r="R24" s="1"/>
      <c r="S24" s="1"/>
      <c r="T24" s="1"/>
      <c r="U24" s="1"/>
      <c r="V24" s="1"/>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76"/>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2" spans="1:51" ht="15" customHeight="1">
      <c r="AP42" s="67">
        <f>+AP22/V22</f>
        <v>0.48175874311233913</v>
      </c>
    </row>
    <row r="46" spans="1:51" ht="15" customHeight="1">
      <c r="AR46" s="168"/>
      <c r="AS46" s="168"/>
    </row>
    <row r="52" spans="31:31" ht="15" customHeight="1">
      <c r="AE52" s="5">
        <f>3+4.5+4.14+9.73</f>
        <v>21.37</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5:AS25"/>
    <mergeCell ref="A26:AS26"/>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42" orientation="landscape" r:id="rId1"/>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2"/>
  <sheetViews>
    <sheetView topLeftCell="A3" zoomScale="80" zoomScaleNormal="80" zoomScaleSheetLayoutView="70" workbookViewId="0">
      <selection activeCell="AP24" sqref="AP24"/>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189" customWidth="1"/>
    <col min="45" max="45" width="7.59765625" style="189" customWidth="1"/>
    <col min="46"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182"/>
      <c r="AR1" s="182"/>
      <c r="AS1" s="18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182"/>
      <c r="AR2" s="182"/>
      <c r="AS2" s="183"/>
    </row>
    <row r="3" spans="1:61" s="1" customFormat="1" ht="30.75" customHeight="1">
      <c r="A3" s="433" t="s">
        <v>91</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77"/>
      <c r="AU4" s="177"/>
      <c r="AV4" s="177"/>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34" t="s">
        <v>6</v>
      </c>
      <c r="AR5" s="434"/>
      <c r="AS5" s="43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35" t="s">
        <v>16</v>
      </c>
      <c r="AR6" s="436" t="s">
        <v>17</v>
      </c>
      <c r="AS6" s="43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79" t="s">
        <v>19</v>
      </c>
      <c r="E7" s="7" t="s">
        <v>20</v>
      </c>
      <c r="F7" s="179" t="s">
        <v>21</v>
      </c>
      <c r="G7" s="179" t="s">
        <v>22</v>
      </c>
      <c r="H7" s="404"/>
      <c r="I7" s="179" t="s">
        <v>19</v>
      </c>
      <c r="J7" s="179" t="s">
        <v>20</v>
      </c>
      <c r="K7" s="179" t="s">
        <v>21</v>
      </c>
      <c r="L7" s="179" t="s">
        <v>22</v>
      </c>
      <c r="M7" s="404"/>
      <c r="N7" s="179" t="s">
        <v>23</v>
      </c>
      <c r="O7" s="179" t="s">
        <v>24</v>
      </c>
      <c r="P7" s="179" t="s">
        <v>25</v>
      </c>
      <c r="Q7" s="179" t="s">
        <v>26</v>
      </c>
      <c r="R7" s="179" t="s">
        <v>23</v>
      </c>
      <c r="S7" s="179" t="s">
        <v>24</v>
      </c>
      <c r="T7" s="179" t="s">
        <v>25</v>
      </c>
      <c r="U7" s="179" t="s">
        <v>26</v>
      </c>
      <c r="V7" s="404"/>
      <c r="W7" s="404"/>
      <c r="X7" s="179" t="s">
        <v>19</v>
      </c>
      <c r="Y7" s="179" t="s">
        <v>20</v>
      </c>
      <c r="Z7" s="179" t="s">
        <v>21</v>
      </c>
      <c r="AA7" s="179" t="s">
        <v>22</v>
      </c>
      <c r="AB7" s="404"/>
      <c r="AC7" s="179" t="s">
        <v>19</v>
      </c>
      <c r="AD7" s="179" t="s">
        <v>20</v>
      </c>
      <c r="AE7" s="179" t="s">
        <v>21</v>
      </c>
      <c r="AF7" s="179" t="s">
        <v>22</v>
      </c>
      <c r="AG7" s="404"/>
      <c r="AH7" s="179" t="s">
        <v>23</v>
      </c>
      <c r="AI7" s="179" t="s">
        <v>24</v>
      </c>
      <c r="AJ7" s="179" t="s">
        <v>25</v>
      </c>
      <c r="AK7" s="179" t="s">
        <v>26</v>
      </c>
      <c r="AL7" s="179" t="s">
        <v>23</v>
      </c>
      <c r="AM7" s="179" t="s">
        <v>24</v>
      </c>
      <c r="AN7" s="179" t="s">
        <v>25</v>
      </c>
      <c r="AO7" s="179" t="s">
        <v>26</v>
      </c>
      <c r="AP7" s="409"/>
      <c r="AQ7" s="435"/>
      <c r="AR7" s="437"/>
      <c r="AS7" s="43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184">
        <v>43</v>
      </c>
      <c r="AR8" s="184">
        <v>44</v>
      </c>
      <c r="AS8" s="184">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61">
        <f>SUM(X9:AA9)</f>
        <v>21.234999999999999</v>
      </c>
      <c r="X9" s="62">
        <v>0.35</v>
      </c>
      <c r="Y9" s="62">
        <v>3.5769999999999995</v>
      </c>
      <c r="Z9" s="62">
        <v>15.475</v>
      </c>
      <c r="AA9" s="62">
        <v>1.833</v>
      </c>
      <c r="AB9" s="61">
        <f>SUM(AC9:AF9)</f>
        <v>0</v>
      </c>
      <c r="AC9" s="64"/>
      <c r="AD9" s="64"/>
      <c r="AE9" s="64"/>
      <c r="AF9" s="64"/>
      <c r="AG9" s="61">
        <f t="shared" ref="AG9:AG18" si="1">SUM(AH9:AO9)</f>
        <v>23.099</v>
      </c>
      <c r="AH9" s="62">
        <v>0</v>
      </c>
      <c r="AI9" s="62">
        <v>0</v>
      </c>
      <c r="AJ9" s="62">
        <v>0</v>
      </c>
      <c r="AK9" s="62">
        <v>1.6850000000000001</v>
      </c>
      <c r="AL9" s="62">
        <v>0.51</v>
      </c>
      <c r="AM9" s="62">
        <v>9.0399999999999991</v>
      </c>
      <c r="AN9" s="62">
        <v>0</v>
      </c>
      <c r="AO9" s="62">
        <v>11.864000000000001</v>
      </c>
      <c r="AP9" s="180">
        <v>4428</v>
      </c>
      <c r="AQ9" s="185">
        <f>$W9/C9</f>
        <v>0.50434638039141166</v>
      </c>
      <c r="AR9" s="186">
        <f>IF(H9=0,"-",AB9/H9)</f>
        <v>0</v>
      </c>
      <c r="AS9" s="186">
        <f>AG9/M9</f>
        <v>0.74216039069528339</v>
      </c>
      <c r="AT9" s="10">
        <f>W9-'09-7'!W9</f>
        <v>2.593</v>
      </c>
      <c r="AU9" s="10">
        <f>AB9-'09-7'!AB9</f>
        <v>0</v>
      </c>
      <c r="AV9" s="10">
        <f>AG9-'09-7'!AG9</f>
        <v>0.81500000000000128</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61">
        <f>SUM(X10:AA10)</f>
        <v>38.170999999999999</v>
      </c>
      <c r="X10" s="191">
        <v>0</v>
      </c>
      <c r="Y10" s="191">
        <v>7.97</v>
      </c>
      <c r="Z10" s="191">
        <v>23.798000000000002</v>
      </c>
      <c r="AA10" s="191">
        <v>6.4029999999999996</v>
      </c>
      <c r="AB10" s="192">
        <f>SUM(AC10:AF10)</f>
        <v>0</v>
      </c>
      <c r="AC10" s="62"/>
      <c r="AD10" s="62"/>
      <c r="AE10" s="62"/>
      <c r="AF10" s="62"/>
      <c r="AG10" s="61">
        <f t="shared" si="1"/>
        <v>9.2199999999999989</v>
      </c>
      <c r="AH10" s="62">
        <v>0</v>
      </c>
      <c r="AI10" s="62">
        <v>1.4</v>
      </c>
      <c r="AJ10" s="62">
        <v>0</v>
      </c>
      <c r="AK10" s="62">
        <v>0</v>
      </c>
      <c r="AL10" s="62">
        <v>0.65</v>
      </c>
      <c r="AM10" s="62">
        <v>7.169999999999999</v>
      </c>
      <c r="AN10" s="62">
        <v>0</v>
      </c>
      <c r="AO10" s="62">
        <v>0</v>
      </c>
      <c r="AP10" s="180">
        <v>3370</v>
      </c>
      <c r="AQ10" s="185">
        <f t="shared" ref="AQ10:AQ21" si="3">$W10/C10</f>
        <v>0.59133088565630276</v>
      </c>
      <c r="AR10" s="186">
        <f t="shared" ref="AR10:AR22" si="4">IF(H10=0,"-",AB10/H10)</f>
        <v>0</v>
      </c>
      <c r="AS10" s="186">
        <f t="shared" ref="AS10:AS22" si="5">AG10/M10</f>
        <v>0.50484586322071934</v>
      </c>
      <c r="AT10" s="10">
        <f>W10-'09-7'!W10</f>
        <v>0.49999999999999289</v>
      </c>
      <c r="AU10" s="10">
        <f>AB10-'09-7'!AB10</f>
        <v>0</v>
      </c>
      <c r="AV10" s="10">
        <f>AG10-'09-7'!AG10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5.81</v>
      </c>
      <c r="X11" s="62">
        <v>0</v>
      </c>
      <c r="Y11" s="62">
        <v>1.625</v>
      </c>
      <c r="Z11" s="62">
        <v>3.5369999999999999</v>
      </c>
      <c r="AA11" s="62">
        <v>0.64800000000000002</v>
      </c>
      <c r="AB11" s="61">
        <f t="shared" ref="AB11:AB21" si="10">SUM(AC11:AF11)</f>
        <v>5.1100000000000003</v>
      </c>
      <c r="AC11" s="62">
        <v>0</v>
      </c>
      <c r="AD11" s="62">
        <v>5.1100000000000003</v>
      </c>
      <c r="AE11" s="62">
        <v>0</v>
      </c>
      <c r="AF11" s="62">
        <v>0</v>
      </c>
      <c r="AG11" s="61">
        <f t="shared" si="1"/>
        <v>2.3250000000000002</v>
      </c>
      <c r="AH11" s="62"/>
      <c r="AI11" s="62"/>
      <c r="AJ11" s="62"/>
      <c r="AK11" s="62"/>
      <c r="AL11" s="62">
        <v>2.3250000000000002</v>
      </c>
      <c r="AM11" s="62"/>
      <c r="AN11" s="62"/>
      <c r="AO11" s="62"/>
      <c r="AP11" s="180">
        <v>1678</v>
      </c>
      <c r="AQ11" s="185">
        <f t="shared" si="3"/>
        <v>0.47017884599821957</v>
      </c>
      <c r="AR11" s="186">
        <f t="shared" si="4"/>
        <v>0.42625959292625965</v>
      </c>
      <c r="AS11" s="186">
        <f t="shared" si="5"/>
        <v>0.46076099881093935</v>
      </c>
      <c r="AT11" s="10">
        <f>W11-'09-7'!W11</f>
        <v>0.93499999999999961</v>
      </c>
      <c r="AU11" s="10">
        <f>AB11-'09-7'!AB11</f>
        <v>2.1100000000000003</v>
      </c>
      <c r="AV11" s="10">
        <f>AG11-'09-7'!AG11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41.300000000000004</v>
      </c>
      <c r="X12" s="62">
        <v>0.59000000000000008</v>
      </c>
      <c r="Y12" s="62">
        <v>3.996</v>
      </c>
      <c r="Z12" s="62">
        <v>23.092000000000002</v>
      </c>
      <c r="AA12" s="62">
        <v>13.621999999999998</v>
      </c>
      <c r="AB12" s="61">
        <f t="shared" si="10"/>
        <v>6.3</v>
      </c>
      <c r="AC12" s="62">
        <v>1.5</v>
      </c>
      <c r="AD12" s="62">
        <v>4.8</v>
      </c>
      <c r="AE12" s="62">
        <v>0</v>
      </c>
      <c r="AF12" s="62">
        <v>0</v>
      </c>
      <c r="AG12" s="61">
        <f t="shared" si="1"/>
        <v>1.615</v>
      </c>
      <c r="AH12" s="62">
        <v>0.22499999999999998</v>
      </c>
      <c r="AI12" s="62">
        <v>0.28000000000000003</v>
      </c>
      <c r="AJ12" s="62">
        <v>0</v>
      </c>
      <c r="AK12" s="62">
        <v>0</v>
      </c>
      <c r="AL12" s="62">
        <v>0.09</v>
      </c>
      <c r="AM12" s="62">
        <v>0.45</v>
      </c>
      <c r="AN12" s="62">
        <v>0.27</v>
      </c>
      <c r="AO12" s="62">
        <v>0.30000000000000004</v>
      </c>
      <c r="AP12" s="180">
        <v>5412</v>
      </c>
      <c r="AQ12" s="185">
        <f t="shared" si="3"/>
        <v>0.44785039555729106</v>
      </c>
      <c r="AR12" s="186">
        <f t="shared" si="4"/>
        <v>0.18623074876585183</v>
      </c>
      <c r="AS12" s="186">
        <f t="shared" si="5"/>
        <v>9.5224056603773574E-2</v>
      </c>
      <c r="AT12" s="10">
        <f>W12-'09-7'!W12</f>
        <v>5.6370000000000005</v>
      </c>
      <c r="AU12" s="10">
        <f>AB12-'09-7'!AB12</f>
        <v>3.05</v>
      </c>
      <c r="AV12" s="10">
        <f>AG12-'09-7'!AG12</f>
        <v>0</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28.473000000000003</v>
      </c>
      <c r="X13" s="62">
        <v>1.6970000000000001</v>
      </c>
      <c r="Y13" s="62">
        <v>5.4079999999999995</v>
      </c>
      <c r="Z13" s="62">
        <v>21.168000000000003</v>
      </c>
      <c r="AA13" s="62">
        <v>0.2</v>
      </c>
      <c r="AB13" s="61">
        <v>3.5</v>
      </c>
      <c r="AC13" s="64"/>
      <c r="AD13" s="64">
        <v>3</v>
      </c>
      <c r="AE13" s="64"/>
      <c r="AF13" s="64"/>
      <c r="AG13" s="61">
        <f t="shared" si="1"/>
        <v>10.472</v>
      </c>
      <c r="AH13" s="62">
        <v>0.9</v>
      </c>
      <c r="AI13" s="62">
        <v>0</v>
      </c>
      <c r="AJ13" s="62">
        <v>0</v>
      </c>
      <c r="AK13" s="62">
        <v>1.2</v>
      </c>
      <c r="AL13" s="62">
        <v>2.6880000000000002</v>
      </c>
      <c r="AM13" s="62">
        <v>0</v>
      </c>
      <c r="AN13" s="62">
        <v>4.4139999999999997</v>
      </c>
      <c r="AO13" s="62">
        <v>1.27</v>
      </c>
      <c r="AP13" s="180">
        <v>4891</v>
      </c>
      <c r="AQ13" s="185">
        <f t="shared" si="3"/>
        <v>0.72873157248157261</v>
      </c>
      <c r="AR13" s="186">
        <f t="shared" si="4"/>
        <v>0.34999999999999992</v>
      </c>
      <c r="AS13" s="186">
        <f t="shared" si="5"/>
        <v>0.74243176178660042</v>
      </c>
      <c r="AT13" s="10">
        <f>W13-'09-7'!W13</f>
        <v>0.43599999999999994</v>
      </c>
      <c r="AU13" s="10">
        <f>AB13-'09-7'!AB13</f>
        <v>0.5</v>
      </c>
      <c r="AV13" s="10">
        <f>AG13-'09-7'!AG13</f>
        <v>0</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61">
        <f t="shared" si="9"/>
        <v>9.6810000000000009</v>
      </c>
      <c r="X14" s="65">
        <v>0</v>
      </c>
      <c r="Y14" s="65">
        <v>0.43099999999999999</v>
      </c>
      <c r="Z14" s="65">
        <v>3.7130000000000001</v>
      </c>
      <c r="AA14" s="65">
        <v>5.5369999999999999</v>
      </c>
      <c r="AB14" s="61">
        <f t="shared" si="10"/>
        <v>0</v>
      </c>
      <c r="AC14" s="64"/>
      <c r="AD14" s="64"/>
      <c r="AE14" s="64"/>
      <c r="AF14" s="64"/>
      <c r="AG14" s="61">
        <f t="shared" si="1"/>
        <v>0.95500000000000007</v>
      </c>
      <c r="AH14" s="62">
        <v>0</v>
      </c>
      <c r="AI14" s="62">
        <v>0</v>
      </c>
      <c r="AJ14" s="62">
        <v>0.13</v>
      </c>
      <c r="AK14" s="62">
        <v>0</v>
      </c>
      <c r="AL14" s="62">
        <v>0</v>
      </c>
      <c r="AM14" s="62">
        <v>0.68500000000000005</v>
      </c>
      <c r="AN14" s="62">
        <v>0.14000000000000001</v>
      </c>
      <c r="AO14" s="62">
        <v>0</v>
      </c>
      <c r="AP14" s="180">
        <v>1080</v>
      </c>
      <c r="AQ14" s="185">
        <f t="shared" si="3"/>
        <v>0.77572115384615392</v>
      </c>
      <c r="AR14" s="186"/>
      <c r="AS14" s="186">
        <f t="shared" si="5"/>
        <v>0.43948458352508046</v>
      </c>
      <c r="AT14" s="10">
        <f>W14-'09-7'!W14</f>
        <v>0.69340000000000046</v>
      </c>
      <c r="AU14" s="10">
        <f>AB14-'09-7'!AB14</f>
        <v>0</v>
      </c>
      <c r="AV14" s="10">
        <f>AG14-'09-7'!AG14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61">
        <f t="shared" si="9"/>
        <v>10.64</v>
      </c>
      <c r="X15" s="65">
        <v>0</v>
      </c>
      <c r="Y15" s="65">
        <v>0.8</v>
      </c>
      <c r="Z15" s="65">
        <v>9.84</v>
      </c>
      <c r="AA15" s="65">
        <v>0</v>
      </c>
      <c r="AB15" s="61">
        <f t="shared" si="10"/>
        <v>0</v>
      </c>
      <c r="AC15" s="64"/>
      <c r="AD15" s="64"/>
      <c r="AE15" s="64"/>
      <c r="AF15" s="64"/>
      <c r="AG15" s="61">
        <f t="shared" si="1"/>
        <v>0.5</v>
      </c>
      <c r="AH15" s="62">
        <v>0</v>
      </c>
      <c r="AI15" s="62">
        <v>0</v>
      </c>
      <c r="AJ15" s="62">
        <v>0</v>
      </c>
      <c r="AK15" s="62">
        <v>0</v>
      </c>
      <c r="AL15" s="62">
        <v>0.5</v>
      </c>
      <c r="AM15" s="62">
        <v>0</v>
      </c>
      <c r="AN15" s="62"/>
      <c r="AO15" s="62"/>
      <c r="AP15" s="180">
        <v>1228</v>
      </c>
      <c r="AQ15" s="185">
        <f t="shared" si="3"/>
        <v>0.53199999999999981</v>
      </c>
      <c r="AR15" s="186">
        <f t="shared" si="4"/>
        <v>0</v>
      </c>
      <c r="AS15" s="186">
        <f t="shared" si="5"/>
        <v>0.25</v>
      </c>
      <c r="AT15" s="10">
        <f>W15-'09-7'!W15</f>
        <v>1.4000000000000004</v>
      </c>
      <c r="AU15" s="10">
        <f>AB15-'09-7'!AB15</f>
        <v>0</v>
      </c>
      <c r="AV15" s="10">
        <f>AG15-'09-7'!AG15</f>
        <v>0.5</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61">
        <f t="shared" si="9"/>
        <v>34.964999999999996</v>
      </c>
      <c r="X16" s="65">
        <v>0</v>
      </c>
      <c r="Y16" s="65">
        <v>4.0650000000000004</v>
      </c>
      <c r="Z16" s="65">
        <v>28.9</v>
      </c>
      <c r="AA16" s="65">
        <v>2</v>
      </c>
      <c r="AB16" s="61">
        <f t="shared" si="10"/>
        <v>0</v>
      </c>
      <c r="AC16" s="64"/>
      <c r="AD16" s="64"/>
      <c r="AE16" s="64"/>
      <c r="AF16" s="64"/>
      <c r="AG16" s="61">
        <f t="shared" si="1"/>
        <v>21.37</v>
      </c>
      <c r="AH16" s="62"/>
      <c r="AI16" s="62"/>
      <c r="AJ16" s="62"/>
      <c r="AK16" s="62"/>
      <c r="AL16" s="62">
        <v>21.37</v>
      </c>
      <c r="AM16" s="62"/>
      <c r="AN16" s="62"/>
      <c r="AO16" s="62"/>
      <c r="AP16" s="180">
        <v>5319</v>
      </c>
      <c r="AQ16" s="185">
        <f t="shared" si="3"/>
        <v>0.52810838569357177</v>
      </c>
      <c r="AR16" s="186"/>
      <c r="AS16" s="186">
        <f t="shared" si="5"/>
        <v>0.40528751327567902</v>
      </c>
      <c r="AT16" s="10">
        <f>W16-'09-7'!W16</f>
        <v>2.25</v>
      </c>
      <c r="AU16" s="10">
        <f>AB16-'09-7'!AB16</f>
        <v>0</v>
      </c>
      <c r="AV16" s="10">
        <f>AG16-'09-7'!AG16</f>
        <v>4.490000000000002</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61">
        <f t="shared" si="9"/>
        <v>5.49</v>
      </c>
      <c r="X17" s="65">
        <v>0.2</v>
      </c>
      <c r="Y17" s="65">
        <v>1.2</v>
      </c>
      <c r="Z17" s="65">
        <v>3.41</v>
      </c>
      <c r="AA17" s="65">
        <v>0.68</v>
      </c>
      <c r="AB17" s="61">
        <f t="shared" si="10"/>
        <v>2.7</v>
      </c>
      <c r="AC17" s="64"/>
      <c r="AD17" s="64">
        <v>2.7</v>
      </c>
      <c r="AE17" s="64"/>
      <c r="AF17" s="64"/>
      <c r="AG17" s="61">
        <f t="shared" si="1"/>
        <v>2.25</v>
      </c>
      <c r="AH17" s="62">
        <v>0</v>
      </c>
      <c r="AI17" s="62">
        <v>0</v>
      </c>
      <c r="AJ17" s="62">
        <v>0</v>
      </c>
      <c r="AK17" s="62">
        <v>0</v>
      </c>
      <c r="AL17" s="62">
        <v>2.25</v>
      </c>
      <c r="AM17" s="62">
        <v>0</v>
      </c>
      <c r="AN17" s="62">
        <v>0</v>
      </c>
      <c r="AO17" s="62">
        <v>0</v>
      </c>
      <c r="AP17" s="180">
        <v>806</v>
      </c>
      <c r="AQ17" s="185">
        <f t="shared" si="3"/>
        <v>0.28084714548802947</v>
      </c>
      <c r="AR17" s="186">
        <f t="shared" si="4"/>
        <v>0.15936725298075788</v>
      </c>
      <c r="AS17" s="186">
        <f t="shared" si="5"/>
        <v>0.32656023222060954</v>
      </c>
      <c r="AT17" s="10">
        <f>W17-'09-7'!W17</f>
        <v>1.2000000000000002</v>
      </c>
      <c r="AU17" s="10">
        <f>AB17-'09-7'!AB17</f>
        <v>0</v>
      </c>
      <c r="AV17" s="10">
        <f>AG17-'09-7'!AG17</f>
        <v>0.7</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2.6829999999999998</v>
      </c>
      <c r="X18" s="11">
        <v>0</v>
      </c>
      <c r="Y18" s="11">
        <v>1.1499999999999999</v>
      </c>
      <c r="Z18" s="11">
        <v>1.5330000000000001</v>
      </c>
      <c r="AA18" s="11">
        <v>0</v>
      </c>
      <c r="AB18" s="68">
        <f t="shared" si="10"/>
        <v>0</v>
      </c>
      <c r="AC18" s="12"/>
      <c r="AD18" s="12"/>
      <c r="AE18" s="12"/>
      <c r="AF18" s="12"/>
      <c r="AG18" s="59">
        <f t="shared" si="1"/>
        <v>0.315</v>
      </c>
      <c r="AH18" s="11">
        <v>7.4999999999999997E-2</v>
      </c>
      <c r="AI18" s="11">
        <v>0.24</v>
      </c>
      <c r="AJ18" s="11">
        <v>0</v>
      </c>
      <c r="AK18" s="11">
        <v>0</v>
      </c>
      <c r="AL18" s="11">
        <v>0</v>
      </c>
      <c r="AM18" s="11">
        <v>0</v>
      </c>
      <c r="AN18" s="11">
        <v>0</v>
      </c>
      <c r="AO18" s="11">
        <v>0</v>
      </c>
      <c r="AP18" s="108">
        <v>160</v>
      </c>
      <c r="AQ18" s="185">
        <f t="shared" si="3"/>
        <v>0.1643692948600135</v>
      </c>
      <c r="AR18" s="186">
        <f t="shared" si="4"/>
        <v>0</v>
      </c>
      <c r="AS18" s="186">
        <f t="shared" si="5"/>
        <v>4.13440084000525E-2</v>
      </c>
      <c r="AT18" s="10">
        <f>W18-'09-7'!W18</f>
        <v>0</v>
      </c>
      <c r="AU18" s="10">
        <f>AB18-'09-7'!AB18</f>
        <v>0</v>
      </c>
      <c r="AV18" s="10">
        <f>AG18-'09-7'!AG18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185">
        <f t="shared" si="3"/>
        <v>0.70373010216203369</v>
      </c>
      <c r="AR19" s="186">
        <f t="shared" si="4"/>
        <v>0</v>
      </c>
      <c r="AS19" s="186">
        <f t="shared" si="5"/>
        <v>0.41582559547840131</v>
      </c>
      <c r="AT19" s="10">
        <f>W19-'09-7'!W19</f>
        <v>0</v>
      </c>
      <c r="AU19" s="10">
        <f>AB19-'09-7'!AB19</f>
        <v>0</v>
      </c>
      <c r="AV19" s="10">
        <f>AG19-'09-7'!AG19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19.474999999999998</v>
      </c>
      <c r="X20" s="62">
        <v>0</v>
      </c>
      <c r="Y20" s="62">
        <v>2.3499999999999996</v>
      </c>
      <c r="Z20" s="62">
        <v>13.604999999999999</v>
      </c>
      <c r="AA20" s="62">
        <v>3.5200000000000005</v>
      </c>
      <c r="AB20" s="61">
        <v>0</v>
      </c>
      <c r="AC20" s="64"/>
      <c r="AD20" s="64"/>
      <c r="AE20" s="64"/>
      <c r="AF20" s="64"/>
      <c r="AG20" s="61">
        <f>SUM(AH20:AO20)</f>
        <v>3.6500000000000004</v>
      </c>
      <c r="AH20" s="62">
        <v>0</v>
      </c>
      <c r="AI20" s="62">
        <v>0.38</v>
      </c>
      <c r="AJ20" s="62">
        <v>0</v>
      </c>
      <c r="AK20" s="62">
        <v>0</v>
      </c>
      <c r="AL20" s="62">
        <v>0.12</v>
      </c>
      <c r="AM20" s="62">
        <v>2.1</v>
      </c>
      <c r="AN20" s="62">
        <v>0</v>
      </c>
      <c r="AO20" s="62">
        <v>1.05</v>
      </c>
      <c r="AP20" s="180">
        <v>2740</v>
      </c>
      <c r="AQ20" s="185">
        <f t="shared" si="3"/>
        <v>0.53452818795630452</v>
      </c>
      <c r="AR20" s="186">
        <f t="shared" si="4"/>
        <v>0</v>
      </c>
      <c r="AS20" s="186">
        <f t="shared" si="5"/>
        <v>0.44188861985472161</v>
      </c>
      <c r="AT20" s="10">
        <f>W20-'09-7'!W20</f>
        <v>1.1249999999999964</v>
      </c>
      <c r="AU20" s="10">
        <f>AB20-'09-7'!AB20</f>
        <v>0</v>
      </c>
      <c r="AV20" s="10">
        <f>AG20-'09-7'!AG20</f>
        <v>1.2100000000000004</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81">
        <f t="shared" si="9"/>
        <v>5.4450000000000003</v>
      </c>
      <c r="X21" s="62"/>
      <c r="Y21" s="62">
        <v>1.5</v>
      </c>
      <c r="Z21" s="62">
        <v>3.1250000000000004</v>
      </c>
      <c r="AA21" s="62">
        <v>0.82000000000000006</v>
      </c>
      <c r="AB21" s="61">
        <f t="shared" si="10"/>
        <v>0</v>
      </c>
      <c r="AC21" s="64"/>
      <c r="AD21" s="64"/>
      <c r="AE21" s="64"/>
      <c r="AF21" s="64"/>
      <c r="AG21" s="61">
        <f>SUM(AH21:AO21)</f>
        <v>0.4</v>
      </c>
      <c r="AH21" s="62"/>
      <c r="AI21" s="62"/>
      <c r="AJ21" s="62">
        <v>0.4</v>
      </c>
      <c r="AK21" s="62"/>
      <c r="AL21" s="62"/>
      <c r="AM21" s="62"/>
      <c r="AN21" s="62"/>
      <c r="AO21" s="62"/>
      <c r="AP21" s="180">
        <v>746</v>
      </c>
      <c r="AQ21" s="185">
        <f t="shared" si="3"/>
        <v>0.80132450331125837</v>
      </c>
      <c r="AR21" s="186" t="str">
        <f t="shared" si="4"/>
        <v>-</v>
      </c>
      <c r="AS21" s="186">
        <f t="shared" si="5"/>
        <v>0.34188034188034194</v>
      </c>
      <c r="AT21" s="10">
        <f>W21-'09-7'!W21</f>
        <v>-0.24999999999999911</v>
      </c>
      <c r="AU21" s="10">
        <f>AB21-'09-7'!AB21</f>
        <v>0</v>
      </c>
      <c r="AV21" s="10">
        <f>AG21-'09-7'!AG21</f>
        <v>0.21000000000000002</v>
      </c>
      <c r="AY21" s="19"/>
    </row>
    <row r="22" spans="1:51" s="41" customFormat="1" ht="20.25" customHeight="1">
      <c r="A22" s="178"/>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226.32999999999998</v>
      </c>
      <c r="X22" s="34">
        <f>SUM(X9:X21)</f>
        <v>2.8370000000000002</v>
      </c>
      <c r="Y22" s="34">
        <f>SUM(Y9:Y21)</f>
        <v>37.033999999999999</v>
      </c>
      <c r="Z22" s="34">
        <f>SUM(Z9:Z21)</f>
        <v>151.19599999999997</v>
      </c>
      <c r="AA22" s="34">
        <f t="shared" si="12"/>
        <v>35.262999999999998</v>
      </c>
      <c r="AB22" s="34">
        <f t="shared" si="12"/>
        <v>17.61</v>
      </c>
      <c r="AC22" s="34">
        <f t="shared" si="12"/>
        <v>1.5</v>
      </c>
      <c r="AD22" s="34">
        <f t="shared" si="12"/>
        <v>15.61</v>
      </c>
      <c r="AE22" s="34">
        <f t="shared" si="12"/>
        <v>0</v>
      </c>
      <c r="AF22" s="34">
        <f t="shared" si="12"/>
        <v>0</v>
      </c>
      <c r="AG22" s="34">
        <f>SUM(AG9:AG21)</f>
        <v>79.261000000000024</v>
      </c>
      <c r="AH22" s="34">
        <f t="shared" si="12"/>
        <v>1.2</v>
      </c>
      <c r="AI22" s="34">
        <f t="shared" si="12"/>
        <v>2.2999999999999998</v>
      </c>
      <c r="AJ22" s="34">
        <f t="shared" si="12"/>
        <v>0.53</v>
      </c>
      <c r="AK22" s="34">
        <f t="shared" si="12"/>
        <v>2.8849999999999998</v>
      </c>
      <c r="AL22" s="34">
        <f t="shared" si="12"/>
        <v>30.503000000000004</v>
      </c>
      <c r="AM22" s="34">
        <f t="shared" si="12"/>
        <v>19.444999999999997</v>
      </c>
      <c r="AN22" s="34">
        <f t="shared" si="12"/>
        <v>7.9139999999999997</v>
      </c>
      <c r="AO22" s="34">
        <f t="shared" si="12"/>
        <v>14.484000000000002</v>
      </c>
      <c r="AP22" s="138">
        <f t="shared" si="12"/>
        <v>32880</v>
      </c>
      <c r="AQ22" s="187">
        <f>$W22/C22</f>
        <v>0.523549315238521</v>
      </c>
      <c r="AR22" s="187">
        <f t="shared" si="4"/>
        <v>0.16466100030856404</v>
      </c>
      <c r="AS22" s="187">
        <f t="shared" si="5"/>
        <v>0.45612853846198131</v>
      </c>
      <c r="AT22" s="38">
        <f t="shared" ref="AT22:AV22" si="13">SUM(AT9:AT21)</f>
        <v>16.51939999999999</v>
      </c>
      <c r="AU22" s="38">
        <f t="shared" si="13"/>
        <v>5.66</v>
      </c>
      <c r="AV22" s="38">
        <f t="shared" si="13"/>
        <v>7.9250000000000034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188"/>
      <c r="AR23" s="188"/>
      <c r="AS23" s="188"/>
      <c r="AT23" s="23"/>
      <c r="AU23" s="23"/>
      <c r="AV23" s="23"/>
    </row>
    <row r="24" spans="1:51" ht="15.4">
      <c r="A24" s="1" t="s">
        <v>92</v>
      </c>
      <c r="B24" s="78"/>
      <c r="C24" s="1"/>
      <c r="D24" s="1"/>
      <c r="E24" s="1"/>
      <c r="F24" s="1"/>
      <c r="G24" s="1"/>
      <c r="H24" s="1"/>
      <c r="I24" s="1"/>
      <c r="J24" s="1"/>
      <c r="K24" s="1"/>
      <c r="L24" s="1"/>
      <c r="M24" s="1"/>
      <c r="N24" s="1"/>
      <c r="O24" s="1"/>
      <c r="P24" s="1"/>
      <c r="Q24" s="1"/>
      <c r="R24" s="1"/>
      <c r="S24" s="1"/>
      <c r="T24" s="1"/>
      <c r="U24" s="1"/>
      <c r="V24" s="1"/>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184">
        <v>43</v>
      </c>
      <c r="AR27" s="184">
        <v>44</v>
      </c>
      <c r="AS27" s="184">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185">
        <f>$W28/C28</f>
        <v>0.1093396860301753</v>
      </c>
      <c r="AR28" s="186" t="str">
        <f>IF(H28=0,"-",AB28/H28)</f>
        <v>-</v>
      </c>
      <c r="AS28" s="186">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185">
        <f t="shared" ref="AQ29:AQ40" si="14">$W29/C29</f>
        <v>0.15018277563332397</v>
      </c>
      <c r="AR29" s="186">
        <f t="shared" ref="AR29:AR41" si="15">IF(H29=0,"-",AB29/H29)</f>
        <v>0</v>
      </c>
      <c r="AS29" s="186">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185">
        <f t="shared" si="14"/>
        <v>0.12048192771084336</v>
      </c>
      <c r="AR30" s="186">
        <f t="shared" si="15"/>
        <v>0</v>
      </c>
      <c r="AS30" s="186">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185">
        <f t="shared" si="14"/>
        <v>0.30186434692094649</v>
      </c>
      <c r="AR31" s="186" t="str">
        <f t="shared" si="15"/>
        <v>-</v>
      </c>
      <c r="AS31" s="186">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185">
        <f t="shared" si="14"/>
        <v>0.12920651142419157</v>
      </c>
      <c r="AR32" s="186">
        <f t="shared" si="15"/>
        <v>0</v>
      </c>
      <c r="AS32" s="186">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185">
        <f t="shared" si="14"/>
        <v>3.6179450072358899E-2</v>
      </c>
      <c r="AR33" s="186" t="str">
        <f t="shared" si="15"/>
        <v>-</v>
      </c>
      <c r="AS33" s="186">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185">
        <f t="shared" si="14"/>
        <v>0.1677142857142857</v>
      </c>
      <c r="AR34" s="186" t="str">
        <f t="shared" si="15"/>
        <v>-</v>
      </c>
      <c r="AS34" s="186">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185">
        <f t="shared" si="14"/>
        <v>0.10362204724409448</v>
      </c>
      <c r="AR35" s="186">
        <f t="shared" si="15"/>
        <v>0</v>
      </c>
      <c r="AS35" s="186">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185">
        <f t="shared" si="14"/>
        <v>8.7713527618797013E-3</v>
      </c>
      <c r="AR36" s="186">
        <f t="shared" si="15"/>
        <v>0</v>
      </c>
      <c r="AS36" s="186">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185">
        <f t="shared" si="14"/>
        <v>0.10965737951807231</v>
      </c>
      <c r="AR37" s="186">
        <f t="shared" si="15"/>
        <v>0</v>
      </c>
      <c r="AS37" s="186">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185">
        <f t="shared" si="14"/>
        <v>0.16158205715663815</v>
      </c>
      <c r="AR38" s="186">
        <f t="shared" si="15"/>
        <v>0.12734082397003746</v>
      </c>
      <c r="AS38" s="186">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185">
        <f t="shared" si="14"/>
        <v>6.340483990277924E-3</v>
      </c>
      <c r="AR39" s="186">
        <f t="shared" si="15"/>
        <v>0</v>
      </c>
      <c r="AS39" s="186">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185">
        <f t="shared" si="14"/>
        <v>0.19226204604794683</v>
      </c>
      <c r="AR40" s="186" t="str">
        <f t="shared" si="15"/>
        <v>-</v>
      </c>
      <c r="AS40" s="186">
        <f t="shared" si="16"/>
        <v>0</v>
      </c>
      <c r="AT40" s="10">
        <f>W40-'09-4'!W40</f>
        <v>1.62</v>
      </c>
      <c r="AU40" s="10">
        <f>AB40-'09-4'!AB40</f>
        <v>0</v>
      </c>
      <c r="AV40" s="10">
        <f>AG40-'09-4'!AG40</f>
        <v>0</v>
      </c>
      <c r="AY40" s="19"/>
    </row>
    <row r="41" spans="1:51" s="41" customFormat="1" ht="20.25" hidden="1" customHeight="1">
      <c r="A41" s="178"/>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187">
        <f>$W41/C41</f>
        <v>0.13856981135062815</v>
      </c>
      <c r="AR41" s="187">
        <f t="shared" si="15"/>
        <v>3.5282885724959531E-3</v>
      </c>
      <c r="AS41" s="187">
        <f t="shared" si="16"/>
        <v>0.21316999737594436</v>
      </c>
      <c r="AT41" s="38">
        <f t="shared" ref="AT41:AV41" si="20">SUM(AT28:AT40)</f>
        <v>87.52000000000001</v>
      </c>
      <c r="AU41" s="38">
        <f t="shared" si="20"/>
        <v>0.17</v>
      </c>
      <c r="AV41" s="38">
        <f t="shared" si="20"/>
        <v>61.740000000000009</v>
      </c>
      <c r="AY41" s="33"/>
    </row>
    <row r="42" spans="1:51" ht="15" customHeight="1">
      <c r="AP42" s="67">
        <f>+AP22/V22</f>
        <v>0.5282012562450803</v>
      </c>
    </row>
    <row r="46" spans="1:51" ht="15" customHeight="1">
      <c r="AR46" s="190"/>
      <c r="AS46" s="190"/>
    </row>
    <row r="52" spans="31:31" ht="15" customHeight="1">
      <c r="AE52" s="5">
        <f>3+4.5+4.14+9.73</f>
        <v>21.37</v>
      </c>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42" orientation="landscape" r:id="rId1"/>
  <colBreaks count="1" manualBreakCount="1">
    <brk id="22" max="1048575" man="1"/>
  </colBreaks>
  <ignoredErrors>
    <ignoredError sqref="AG9:AG21 M9:M21 W13 W20"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2"/>
  <sheetViews>
    <sheetView topLeftCell="A3" zoomScale="85" zoomScaleNormal="85" zoomScaleSheetLayoutView="70" workbookViewId="0">
      <selection activeCell="X12" sqref="X12"/>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189" customWidth="1"/>
    <col min="45" max="45" width="7.59765625" style="189" customWidth="1"/>
    <col min="46"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182"/>
      <c r="AR1" s="182"/>
      <c r="AS1" s="18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182"/>
      <c r="AR2" s="182"/>
      <c r="AS2" s="183"/>
    </row>
    <row r="3" spans="1:61" s="1" customFormat="1" ht="30.75" customHeight="1">
      <c r="A3" s="433" t="s">
        <v>93</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93"/>
      <c r="AU4" s="193"/>
      <c r="AV4" s="193"/>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34" t="s">
        <v>6</v>
      </c>
      <c r="AR5" s="434"/>
      <c r="AS5" s="43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35" t="s">
        <v>16</v>
      </c>
      <c r="AR6" s="436" t="s">
        <v>17</v>
      </c>
      <c r="AS6" s="43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95" t="s">
        <v>19</v>
      </c>
      <c r="E7" s="7" t="s">
        <v>20</v>
      </c>
      <c r="F7" s="195" t="s">
        <v>21</v>
      </c>
      <c r="G7" s="195" t="s">
        <v>22</v>
      </c>
      <c r="H7" s="404"/>
      <c r="I7" s="195" t="s">
        <v>19</v>
      </c>
      <c r="J7" s="195" t="s">
        <v>20</v>
      </c>
      <c r="K7" s="195" t="s">
        <v>21</v>
      </c>
      <c r="L7" s="195" t="s">
        <v>22</v>
      </c>
      <c r="M7" s="404"/>
      <c r="N7" s="195" t="s">
        <v>23</v>
      </c>
      <c r="O7" s="195" t="s">
        <v>24</v>
      </c>
      <c r="P7" s="195" t="s">
        <v>25</v>
      </c>
      <c r="Q7" s="195" t="s">
        <v>26</v>
      </c>
      <c r="R7" s="195" t="s">
        <v>23</v>
      </c>
      <c r="S7" s="195" t="s">
        <v>24</v>
      </c>
      <c r="T7" s="195" t="s">
        <v>25</v>
      </c>
      <c r="U7" s="195" t="s">
        <v>26</v>
      </c>
      <c r="V7" s="404"/>
      <c r="W7" s="404"/>
      <c r="X7" s="195" t="s">
        <v>19</v>
      </c>
      <c r="Y7" s="195" t="s">
        <v>20</v>
      </c>
      <c r="Z7" s="195" t="s">
        <v>21</v>
      </c>
      <c r="AA7" s="195" t="s">
        <v>22</v>
      </c>
      <c r="AB7" s="404"/>
      <c r="AC7" s="195" t="s">
        <v>19</v>
      </c>
      <c r="AD7" s="195" t="s">
        <v>20</v>
      </c>
      <c r="AE7" s="195" t="s">
        <v>21</v>
      </c>
      <c r="AF7" s="195" t="s">
        <v>22</v>
      </c>
      <c r="AG7" s="404"/>
      <c r="AH7" s="195" t="s">
        <v>23</v>
      </c>
      <c r="AI7" s="195" t="s">
        <v>24</v>
      </c>
      <c r="AJ7" s="195" t="s">
        <v>25</v>
      </c>
      <c r="AK7" s="195" t="s">
        <v>26</v>
      </c>
      <c r="AL7" s="195" t="s">
        <v>23</v>
      </c>
      <c r="AM7" s="195" t="s">
        <v>24</v>
      </c>
      <c r="AN7" s="195" t="s">
        <v>25</v>
      </c>
      <c r="AO7" s="195" t="s">
        <v>26</v>
      </c>
      <c r="AP7" s="409"/>
      <c r="AQ7" s="435"/>
      <c r="AR7" s="437"/>
      <c r="AS7" s="43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184">
        <v>43</v>
      </c>
      <c r="AR8" s="184">
        <v>44</v>
      </c>
      <c r="AS8" s="184">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22.484999999999999</v>
      </c>
      <c r="X9" s="106">
        <v>0.35</v>
      </c>
      <c r="Y9" s="106">
        <v>4.0270000000000001</v>
      </c>
      <c r="Z9" s="106">
        <v>16.275000000000002</v>
      </c>
      <c r="AA9" s="106">
        <v>1.833</v>
      </c>
      <c r="AB9" s="43">
        <f>SUM(AC9:AF9)</f>
        <v>0</v>
      </c>
      <c r="AC9" s="105"/>
      <c r="AD9" s="105"/>
      <c r="AE9" s="105"/>
      <c r="AF9" s="105"/>
      <c r="AG9" s="43">
        <f t="shared" ref="AG9:AG18" si="1">SUM(AH9:AO9)</f>
        <v>23.619</v>
      </c>
      <c r="AH9" s="106">
        <v>0</v>
      </c>
      <c r="AI9" s="106">
        <v>0</v>
      </c>
      <c r="AJ9" s="106">
        <v>0</v>
      </c>
      <c r="AK9" s="106">
        <v>1.6850000000000001</v>
      </c>
      <c r="AL9" s="106">
        <v>0.53</v>
      </c>
      <c r="AM9" s="106">
        <v>9.5400000000000009</v>
      </c>
      <c r="AN9" s="106">
        <v>0</v>
      </c>
      <c r="AO9" s="106">
        <v>11.864000000000001</v>
      </c>
      <c r="AP9" s="109">
        <v>4516.5</v>
      </c>
      <c r="AQ9" s="185">
        <f>$W9/C9</f>
        <v>0.53403477104313124</v>
      </c>
      <c r="AR9" s="186">
        <f>IF(H9=0,"-",AB9/H9)</f>
        <v>0</v>
      </c>
      <c r="AS9" s="186">
        <f>AG9/M9</f>
        <v>0.7588677547873024</v>
      </c>
      <c r="AT9" s="10">
        <f>W9-'16-7'!W9</f>
        <v>1.25</v>
      </c>
      <c r="AU9" s="10">
        <f>AB9-'16-7'!AB9</f>
        <v>0</v>
      </c>
      <c r="AV9" s="10">
        <f>AG9-'16-7'!AG9</f>
        <v>0.51999999999999957</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40.875</v>
      </c>
      <c r="X10" s="123">
        <v>0</v>
      </c>
      <c r="Y10" s="123">
        <v>9.245000000000001</v>
      </c>
      <c r="Z10" s="123">
        <v>25.227</v>
      </c>
      <c r="AA10" s="123">
        <v>6.4029999999999996</v>
      </c>
      <c r="AB10" s="161">
        <f>SUM(AC10:AF10)</f>
        <v>0</v>
      </c>
      <c r="AC10" s="106"/>
      <c r="AD10" s="106"/>
      <c r="AE10" s="106"/>
      <c r="AF10" s="106"/>
      <c r="AG10" s="43">
        <f t="shared" si="1"/>
        <v>9.2199999999999989</v>
      </c>
      <c r="AH10" s="106">
        <v>0</v>
      </c>
      <c r="AI10" s="106">
        <v>1.4</v>
      </c>
      <c r="AJ10" s="106">
        <v>0</v>
      </c>
      <c r="AK10" s="106">
        <v>0</v>
      </c>
      <c r="AL10" s="106">
        <v>0.65</v>
      </c>
      <c r="AM10" s="106">
        <v>7.169999999999999</v>
      </c>
      <c r="AN10" s="106">
        <v>0</v>
      </c>
      <c r="AO10" s="106">
        <v>0</v>
      </c>
      <c r="AP10" s="109">
        <v>3370</v>
      </c>
      <c r="AQ10" s="185">
        <f t="shared" ref="AQ10:AQ21" si="3">$W10/C10</f>
        <v>0.63322024445787051</v>
      </c>
      <c r="AR10" s="186">
        <f t="shared" ref="AR10:AR22" si="4">IF(H10=0,"-",AB10/H10)</f>
        <v>0</v>
      </c>
      <c r="AS10" s="186">
        <f t="shared" ref="AS10:AS22" si="5">AG10/M10</f>
        <v>0.50484586322071934</v>
      </c>
      <c r="AT10" s="10">
        <f>W10-'16-7'!W10</f>
        <v>2.7040000000000006</v>
      </c>
      <c r="AU10" s="10">
        <f>AB10-'16-7'!AB10</f>
        <v>0</v>
      </c>
      <c r="AV10" s="10">
        <f>AG10-'16-7'!AG10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6.1149999999999993</v>
      </c>
      <c r="X11" s="106">
        <v>0</v>
      </c>
      <c r="Y11" s="106">
        <v>1.78</v>
      </c>
      <c r="Z11" s="106">
        <v>3.6869999999999998</v>
      </c>
      <c r="AA11" s="106">
        <v>0.64800000000000002</v>
      </c>
      <c r="AB11" s="43">
        <f t="shared" ref="AB11:AB21" si="10">SUM(AC11:AF11)</f>
        <v>5.1100000000000003</v>
      </c>
      <c r="AC11" s="106">
        <v>0</v>
      </c>
      <c r="AD11" s="106">
        <v>5.1100000000000003</v>
      </c>
      <c r="AE11" s="106">
        <v>0</v>
      </c>
      <c r="AF11" s="106">
        <v>0</v>
      </c>
      <c r="AG11" s="43">
        <f t="shared" si="1"/>
        <v>2.3250000000000002</v>
      </c>
      <c r="AH11" s="106"/>
      <c r="AI11" s="106"/>
      <c r="AJ11" s="106"/>
      <c r="AK11" s="106"/>
      <c r="AL11" s="106">
        <v>2.3250000000000002</v>
      </c>
      <c r="AM11" s="106"/>
      <c r="AN11" s="106"/>
      <c r="AO11" s="106"/>
      <c r="AP11" s="109">
        <v>1705</v>
      </c>
      <c r="AQ11" s="185">
        <f t="shared" si="3"/>
        <v>0.49486121226834984</v>
      </c>
      <c r="AR11" s="186">
        <f t="shared" si="4"/>
        <v>0.42625959292625965</v>
      </c>
      <c r="AS11" s="186">
        <f t="shared" si="5"/>
        <v>0.46076099881093935</v>
      </c>
      <c r="AT11" s="10">
        <f>W11-'16-7'!W11</f>
        <v>0.30499999999999972</v>
      </c>
      <c r="AU11" s="10">
        <f>AB11-'16-7'!AB11</f>
        <v>0</v>
      </c>
      <c r="AV11" s="10">
        <f>AG11-'16-7'!AG11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43.424000000000007</v>
      </c>
      <c r="X12" s="106">
        <v>0.61999999999999988</v>
      </c>
      <c r="Y12" s="106">
        <v>4.0040000000000004</v>
      </c>
      <c r="Z12" s="106">
        <v>24.266000000000002</v>
      </c>
      <c r="AA12" s="106">
        <v>14.534000000000002</v>
      </c>
      <c r="AB12" s="43">
        <f t="shared" si="10"/>
        <v>6.35</v>
      </c>
      <c r="AC12" s="106">
        <v>1.5</v>
      </c>
      <c r="AD12" s="106">
        <v>4.8499999999999996</v>
      </c>
      <c r="AE12" s="106">
        <v>0</v>
      </c>
      <c r="AF12" s="106">
        <v>0</v>
      </c>
      <c r="AG12" s="43">
        <f t="shared" si="1"/>
        <v>1.6950000000000001</v>
      </c>
      <c r="AH12" s="106">
        <v>0.22499999999999998</v>
      </c>
      <c r="AI12" s="106">
        <v>0.28000000000000003</v>
      </c>
      <c r="AJ12" s="106">
        <v>0</v>
      </c>
      <c r="AK12" s="106">
        <v>0</v>
      </c>
      <c r="AL12" s="106">
        <v>0.09</v>
      </c>
      <c r="AM12" s="106">
        <v>0.53</v>
      </c>
      <c r="AN12" s="106">
        <v>0.27</v>
      </c>
      <c r="AO12" s="106">
        <v>0.30000000000000004</v>
      </c>
      <c r="AP12" s="109">
        <v>5613</v>
      </c>
      <c r="AQ12" s="185">
        <f t="shared" si="3"/>
        <v>0.47088270161452322</v>
      </c>
      <c r="AR12" s="186">
        <f t="shared" si="4"/>
        <v>0.1877087705814538</v>
      </c>
      <c r="AS12" s="186">
        <f t="shared" si="5"/>
        <v>9.9941037735849059E-2</v>
      </c>
      <c r="AT12" s="10">
        <f>W12-'16-7'!W12</f>
        <v>2.1240000000000023</v>
      </c>
      <c r="AU12" s="10">
        <f>AB12-'16-7'!AB12</f>
        <v>4.9999999999999822E-2</v>
      </c>
      <c r="AV12" s="10">
        <f>AG12-'16-7'!AG12</f>
        <v>8.0000000000000071E-2</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28.473000000000003</v>
      </c>
      <c r="X13" s="11">
        <v>1.6970000000000001</v>
      </c>
      <c r="Y13" s="11">
        <v>5.4079999999999995</v>
      </c>
      <c r="Z13" s="11">
        <v>21.168000000000003</v>
      </c>
      <c r="AA13" s="11">
        <v>0.2</v>
      </c>
      <c r="AB13" s="59">
        <v>3.5</v>
      </c>
      <c r="AC13" s="12"/>
      <c r="AD13" s="12">
        <v>3</v>
      </c>
      <c r="AE13" s="12"/>
      <c r="AF13" s="12"/>
      <c r="AG13" s="59">
        <f t="shared" si="1"/>
        <v>10.472</v>
      </c>
      <c r="AH13" s="11">
        <v>0.9</v>
      </c>
      <c r="AI13" s="11">
        <v>0</v>
      </c>
      <c r="AJ13" s="11">
        <v>0</v>
      </c>
      <c r="AK13" s="11">
        <v>1.2</v>
      </c>
      <c r="AL13" s="11">
        <v>2.6880000000000002</v>
      </c>
      <c r="AM13" s="11">
        <v>0</v>
      </c>
      <c r="AN13" s="11">
        <v>4.4139999999999997</v>
      </c>
      <c r="AO13" s="11">
        <v>1.27</v>
      </c>
      <c r="AP13" s="108">
        <v>4891</v>
      </c>
      <c r="AQ13" s="185">
        <f t="shared" si="3"/>
        <v>0.72873157248157261</v>
      </c>
      <c r="AR13" s="186">
        <f t="shared" si="4"/>
        <v>0.34999999999999992</v>
      </c>
      <c r="AS13" s="186">
        <f t="shared" si="5"/>
        <v>0.74243176178660042</v>
      </c>
      <c r="AT13" s="10">
        <f>W13-'16-7'!W13</f>
        <v>0</v>
      </c>
      <c r="AU13" s="10">
        <f>AB13-'16-7'!AB13</f>
        <v>0</v>
      </c>
      <c r="AV13" s="10">
        <f>AG13-'16-7'!AG13</f>
        <v>0</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10.161000000000001</v>
      </c>
      <c r="X14" s="104">
        <v>0</v>
      </c>
      <c r="Y14" s="104">
        <v>0.43099999999999999</v>
      </c>
      <c r="Z14" s="104">
        <v>3.9729999999999999</v>
      </c>
      <c r="AA14" s="104">
        <v>5.7570000000000006</v>
      </c>
      <c r="AB14" s="43">
        <f t="shared" si="10"/>
        <v>0</v>
      </c>
      <c r="AC14" s="105"/>
      <c r="AD14" s="105"/>
      <c r="AE14" s="105"/>
      <c r="AF14" s="105"/>
      <c r="AG14" s="43">
        <f t="shared" si="1"/>
        <v>0.95500000000000007</v>
      </c>
      <c r="AH14" s="106">
        <v>0</v>
      </c>
      <c r="AI14" s="106">
        <v>0</v>
      </c>
      <c r="AJ14" s="106">
        <v>0.13</v>
      </c>
      <c r="AK14" s="106">
        <v>0</v>
      </c>
      <c r="AL14" s="106">
        <v>0</v>
      </c>
      <c r="AM14" s="106">
        <v>0.68500000000000005</v>
      </c>
      <c r="AN14" s="106">
        <v>0.14000000000000001</v>
      </c>
      <c r="AO14" s="106">
        <v>0</v>
      </c>
      <c r="AP14" s="109">
        <v>1131.7</v>
      </c>
      <c r="AQ14" s="185">
        <f t="shared" si="3"/>
        <v>0.81418269230769236</v>
      </c>
      <c r="AR14" s="186"/>
      <c r="AS14" s="186">
        <f t="shared" si="5"/>
        <v>0.43948458352508046</v>
      </c>
      <c r="AT14" s="10">
        <f>W14-'16-7'!W14</f>
        <v>0.48000000000000043</v>
      </c>
      <c r="AU14" s="10">
        <f>AB14-'16-7'!AB14</f>
        <v>0</v>
      </c>
      <c r="AV14" s="10">
        <f>AG14-'16-7'!AG14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11.23</v>
      </c>
      <c r="X15" s="104">
        <v>0</v>
      </c>
      <c r="Y15" s="104">
        <v>0.8</v>
      </c>
      <c r="Z15" s="104">
        <v>10.19</v>
      </c>
      <c r="AA15" s="104">
        <v>0.24</v>
      </c>
      <c r="AB15" s="43">
        <f t="shared" si="10"/>
        <v>0</v>
      </c>
      <c r="AC15" s="105"/>
      <c r="AD15" s="105"/>
      <c r="AE15" s="105"/>
      <c r="AF15" s="105"/>
      <c r="AG15" s="43">
        <f t="shared" si="1"/>
        <v>0.5</v>
      </c>
      <c r="AH15" s="106">
        <v>0</v>
      </c>
      <c r="AI15" s="106">
        <v>0</v>
      </c>
      <c r="AJ15" s="106">
        <v>0</v>
      </c>
      <c r="AK15" s="106">
        <v>0</v>
      </c>
      <c r="AL15" s="106">
        <v>0.5</v>
      </c>
      <c r="AM15" s="106">
        <v>0</v>
      </c>
      <c r="AN15" s="106"/>
      <c r="AO15" s="106"/>
      <c r="AP15" s="109">
        <v>1258</v>
      </c>
      <c r="AQ15" s="185">
        <f t="shared" si="3"/>
        <v>0.56149999999999978</v>
      </c>
      <c r="AR15" s="186">
        <f t="shared" si="4"/>
        <v>0</v>
      </c>
      <c r="AS15" s="186">
        <f t="shared" si="5"/>
        <v>0.25</v>
      </c>
      <c r="AT15" s="10">
        <f>W15-'16-7'!W15</f>
        <v>0.58999999999999986</v>
      </c>
      <c r="AU15" s="10">
        <f>AB15-'16-7'!AB15</f>
        <v>0</v>
      </c>
      <c r="AV15" s="10">
        <f>AG15-'16-7'!AG15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61">
        <f t="shared" si="9"/>
        <v>34.964999999999996</v>
      </c>
      <c r="X16" s="17">
        <v>0</v>
      </c>
      <c r="Y16" s="17">
        <v>4.0650000000000004</v>
      </c>
      <c r="Z16" s="17">
        <v>28.9</v>
      </c>
      <c r="AA16" s="17">
        <v>2</v>
      </c>
      <c r="AB16" s="59">
        <f t="shared" si="10"/>
        <v>0</v>
      </c>
      <c r="AC16" s="12"/>
      <c r="AD16" s="12"/>
      <c r="AE16" s="12"/>
      <c r="AF16" s="12"/>
      <c r="AG16" s="59">
        <f t="shared" si="1"/>
        <v>21.37</v>
      </c>
      <c r="AH16" s="11"/>
      <c r="AI16" s="11"/>
      <c r="AJ16" s="11"/>
      <c r="AK16" s="11"/>
      <c r="AL16" s="11">
        <v>21.37</v>
      </c>
      <c r="AM16" s="11"/>
      <c r="AN16" s="11"/>
      <c r="AO16" s="11"/>
      <c r="AP16" s="108">
        <v>5319</v>
      </c>
      <c r="AQ16" s="185">
        <f t="shared" si="3"/>
        <v>0.52810838569357177</v>
      </c>
      <c r="AR16" s="186"/>
      <c r="AS16" s="186">
        <f t="shared" si="5"/>
        <v>0.40528751327567902</v>
      </c>
      <c r="AT16" s="10">
        <f>W16-'16-7'!W16</f>
        <v>0</v>
      </c>
      <c r="AU16" s="10">
        <f>AB16-'16-7'!AB16</f>
        <v>0</v>
      </c>
      <c r="AV16" s="10">
        <f>AG16-'16-7'!AG16</f>
        <v>0</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61">
        <f t="shared" si="9"/>
        <v>5.49</v>
      </c>
      <c r="X17" s="17">
        <v>0.2</v>
      </c>
      <c r="Y17" s="17">
        <v>1.2</v>
      </c>
      <c r="Z17" s="17">
        <v>3.41</v>
      </c>
      <c r="AA17" s="17">
        <v>0.68</v>
      </c>
      <c r="AB17" s="59">
        <f t="shared" si="10"/>
        <v>2.7</v>
      </c>
      <c r="AC17" s="12"/>
      <c r="AD17" s="12">
        <v>2.7</v>
      </c>
      <c r="AE17" s="12"/>
      <c r="AF17" s="12"/>
      <c r="AG17" s="59">
        <f t="shared" si="1"/>
        <v>2.25</v>
      </c>
      <c r="AH17" s="11">
        <v>0</v>
      </c>
      <c r="AI17" s="11">
        <v>0</v>
      </c>
      <c r="AJ17" s="11">
        <v>0</v>
      </c>
      <c r="AK17" s="11">
        <v>0</v>
      </c>
      <c r="AL17" s="11">
        <v>2.25</v>
      </c>
      <c r="AM17" s="11">
        <v>0</v>
      </c>
      <c r="AN17" s="11">
        <v>0</v>
      </c>
      <c r="AO17" s="11">
        <v>0</v>
      </c>
      <c r="AP17" s="108">
        <v>806</v>
      </c>
      <c r="AQ17" s="185">
        <f t="shared" si="3"/>
        <v>0.28084714548802947</v>
      </c>
      <c r="AR17" s="186">
        <f t="shared" si="4"/>
        <v>0.15936725298075788</v>
      </c>
      <c r="AS17" s="186">
        <f t="shared" si="5"/>
        <v>0.32656023222060954</v>
      </c>
      <c r="AT17" s="10">
        <f>W17-'16-7'!W17</f>
        <v>0</v>
      </c>
      <c r="AU17" s="10">
        <f>AB17-'16-7'!AB17</f>
        <v>0</v>
      </c>
      <c r="AV17" s="10">
        <f>AG17-'16-7'!AG17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2.6829999999999998</v>
      </c>
      <c r="X18" s="11">
        <v>0</v>
      </c>
      <c r="Y18" s="11">
        <v>1.1499999999999999</v>
      </c>
      <c r="Z18" s="11">
        <v>1.5330000000000001</v>
      </c>
      <c r="AA18" s="11">
        <v>0</v>
      </c>
      <c r="AB18" s="68">
        <f t="shared" si="10"/>
        <v>0</v>
      </c>
      <c r="AC18" s="12"/>
      <c r="AD18" s="12"/>
      <c r="AE18" s="12"/>
      <c r="AF18" s="12"/>
      <c r="AG18" s="59">
        <f t="shared" si="1"/>
        <v>0.315</v>
      </c>
      <c r="AH18" s="11">
        <v>7.4999999999999997E-2</v>
      </c>
      <c r="AI18" s="11">
        <v>0.24</v>
      </c>
      <c r="AJ18" s="11">
        <v>0</v>
      </c>
      <c r="AK18" s="11">
        <v>0</v>
      </c>
      <c r="AL18" s="11">
        <v>0</v>
      </c>
      <c r="AM18" s="11">
        <v>0</v>
      </c>
      <c r="AN18" s="11">
        <v>0</v>
      </c>
      <c r="AO18" s="11">
        <v>0</v>
      </c>
      <c r="AP18" s="108">
        <v>160</v>
      </c>
      <c r="AQ18" s="185">
        <f t="shared" si="3"/>
        <v>0.1643692948600135</v>
      </c>
      <c r="AR18" s="186">
        <f t="shared" si="4"/>
        <v>0</v>
      </c>
      <c r="AS18" s="186">
        <f t="shared" si="5"/>
        <v>4.13440084000525E-2</v>
      </c>
      <c r="AT18" s="10">
        <f>W18-'16-7'!W18</f>
        <v>0</v>
      </c>
      <c r="AU18" s="10">
        <f>AB18-'16-7'!AB18</f>
        <v>0</v>
      </c>
      <c r="AV18" s="10">
        <f>AG18-'16-7'!AG18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185">
        <f t="shared" si="3"/>
        <v>0.70373010216203369</v>
      </c>
      <c r="AR19" s="186">
        <f t="shared" si="4"/>
        <v>0</v>
      </c>
      <c r="AS19" s="186">
        <f t="shared" si="5"/>
        <v>0.41582559547840131</v>
      </c>
      <c r="AT19" s="10">
        <f>W19-'16-7'!W19</f>
        <v>0</v>
      </c>
      <c r="AU19" s="10">
        <f>AB19-'16-7'!AB19</f>
        <v>0</v>
      </c>
      <c r="AV19" s="10">
        <f>AG19-'16-7'!AG19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19.474999999999998</v>
      </c>
      <c r="X20" s="11">
        <v>0</v>
      </c>
      <c r="Y20" s="11">
        <v>2.3499999999999996</v>
      </c>
      <c r="Z20" s="11">
        <v>13.604999999999999</v>
      </c>
      <c r="AA20" s="11">
        <v>3.5200000000000005</v>
      </c>
      <c r="AB20" s="59">
        <v>0</v>
      </c>
      <c r="AC20" s="12"/>
      <c r="AD20" s="12"/>
      <c r="AE20" s="12"/>
      <c r="AF20" s="12"/>
      <c r="AG20" s="59">
        <f>SUM(AH20:AO20)</f>
        <v>3.6500000000000004</v>
      </c>
      <c r="AH20" s="11">
        <v>0</v>
      </c>
      <c r="AI20" s="11">
        <v>0.38</v>
      </c>
      <c r="AJ20" s="11">
        <v>0</v>
      </c>
      <c r="AK20" s="11">
        <v>0</v>
      </c>
      <c r="AL20" s="11">
        <v>0.12</v>
      </c>
      <c r="AM20" s="11">
        <v>2.1</v>
      </c>
      <c r="AN20" s="11">
        <v>0</v>
      </c>
      <c r="AO20" s="11">
        <v>1.05</v>
      </c>
      <c r="AP20" s="108">
        <v>2740</v>
      </c>
      <c r="AQ20" s="185">
        <f t="shared" si="3"/>
        <v>0.53452818795630452</v>
      </c>
      <c r="AR20" s="186">
        <f t="shared" si="4"/>
        <v>0</v>
      </c>
      <c r="AS20" s="186">
        <f t="shared" si="5"/>
        <v>0.44188861985472161</v>
      </c>
      <c r="AT20" s="10">
        <f>W20-'16-7'!W20</f>
        <v>0</v>
      </c>
      <c r="AU20" s="10">
        <f>AB20-'16-7'!AB20</f>
        <v>0</v>
      </c>
      <c r="AV20" s="10">
        <f>AG20-'16-7'!AG20</f>
        <v>0</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81">
        <f t="shared" si="9"/>
        <v>5.4450000000000003</v>
      </c>
      <c r="X21" s="11"/>
      <c r="Y21" s="11">
        <v>1.5</v>
      </c>
      <c r="Z21" s="11">
        <v>3.1250000000000004</v>
      </c>
      <c r="AA21" s="11">
        <v>0.82000000000000006</v>
      </c>
      <c r="AB21" s="59">
        <f t="shared" si="10"/>
        <v>0</v>
      </c>
      <c r="AC21" s="12"/>
      <c r="AD21" s="12"/>
      <c r="AE21" s="12"/>
      <c r="AF21" s="12"/>
      <c r="AG21" s="59">
        <f>SUM(AH21:AO21)</f>
        <v>0.4</v>
      </c>
      <c r="AH21" s="11"/>
      <c r="AI21" s="11"/>
      <c r="AJ21" s="11">
        <v>0.4</v>
      </c>
      <c r="AK21" s="11"/>
      <c r="AL21" s="11"/>
      <c r="AM21" s="11"/>
      <c r="AN21" s="11"/>
      <c r="AO21" s="11"/>
      <c r="AP21" s="108">
        <v>746</v>
      </c>
      <c r="AQ21" s="185">
        <f t="shared" si="3"/>
        <v>0.80132450331125837</v>
      </c>
      <c r="AR21" s="186" t="str">
        <f t="shared" si="4"/>
        <v>-</v>
      </c>
      <c r="AS21" s="186">
        <f t="shared" si="5"/>
        <v>0.34188034188034194</v>
      </c>
      <c r="AT21" s="10">
        <f>W21-'16-7'!W21</f>
        <v>0</v>
      </c>
      <c r="AU21" s="10">
        <f>AB21-'16-7'!AB21</f>
        <v>0</v>
      </c>
      <c r="AV21" s="10">
        <f>AG21-'16-7'!AG21</f>
        <v>0</v>
      </c>
      <c r="AY21" s="19"/>
    </row>
    <row r="22" spans="1:51" s="41" customFormat="1" ht="20.25" customHeight="1">
      <c r="A22" s="194"/>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233.78299999999999</v>
      </c>
      <c r="X22" s="34">
        <f>SUM(X9:X21)</f>
        <v>2.867</v>
      </c>
      <c r="Y22" s="34">
        <f>SUM(Y9:Y21)</f>
        <v>38.922000000000004</v>
      </c>
      <c r="Z22" s="34">
        <f>SUM(Z9:Z21)</f>
        <v>155.35899999999998</v>
      </c>
      <c r="AA22" s="34">
        <f t="shared" si="12"/>
        <v>36.635000000000005</v>
      </c>
      <c r="AB22" s="34">
        <f t="shared" si="12"/>
        <v>17.66</v>
      </c>
      <c r="AC22" s="34">
        <f t="shared" si="12"/>
        <v>1.5</v>
      </c>
      <c r="AD22" s="34">
        <f t="shared" si="12"/>
        <v>15.66</v>
      </c>
      <c r="AE22" s="34">
        <f t="shared" si="12"/>
        <v>0</v>
      </c>
      <c r="AF22" s="34">
        <f t="shared" si="12"/>
        <v>0</v>
      </c>
      <c r="AG22" s="34">
        <f>SUM(AG9:AG21)</f>
        <v>79.861000000000018</v>
      </c>
      <c r="AH22" s="34">
        <f t="shared" si="12"/>
        <v>1.2</v>
      </c>
      <c r="AI22" s="34">
        <f t="shared" si="12"/>
        <v>2.2999999999999998</v>
      </c>
      <c r="AJ22" s="34">
        <f t="shared" si="12"/>
        <v>0.53</v>
      </c>
      <c r="AK22" s="34">
        <f t="shared" si="12"/>
        <v>2.8849999999999998</v>
      </c>
      <c r="AL22" s="34">
        <f t="shared" si="12"/>
        <v>30.523000000000003</v>
      </c>
      <c r="AM22" s="34">
        <f t="shared" si="12"/>
        <v>20.025000000000002</v>
      </c>
      <c r="AN22" s="34">
        <f t="shared" si="12"/>
        <v>7.9139999999999997</v>
      </c>
      <c r="AO22" s="34">
        <f t="shared" si="12"/>
        <v>14.484000000000002</v>
      </c>
      <c r="AP22" s="138">
        <f t="shared" si="12"/>
        <v>33278.199999999997</v>
      </c>
      <c r="AQ22" s="187">
        <f>$W22/C22</f>
        <v>0.54078968569967378</v>
      </c>
      <c r="AR22" s="187">
        <f t="shared" si="4"/>
        <v>0.16512852160415906</v>
      </c>
      <c r="AS22" s="187">
        <f t="shared" si="5"/>
        <v>0.45958139829313643</v>
      </c>
      <c r="AT22" s="38">
        <f t="shared" ref="AT22:AV22" si="13">SUM(AT9:AT21)</f>
        <v>7.453000000000003</v>
      </c>
      <c r="AU22" s="38">
        <f t="shared" si="13"/>
        <v>4.9999999999999822E-2</v>
      </c>
      <c r="AV22" s="38">
        <f t="shared" si="13"/>
        <v>0.59999999999999964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188"/>
      <c r="AR23" s="188"/>
      <c r="AS23" s="188"/>
      <c r="AT23" s="23"/>
      <c r="AU23" s="23"/>
      <c r="AV23" s="23"/>
    </row>
    <row r="24" spans="1:51" ht="15.4">
      <c r="A24" s="1" t="s">
        <v>94</v>
      </c>
      <c r="B24" s="78"/>
      <c r="C24" s="1"/>
      <c r="D24" s="1"/>
      <c r="E24" s="1"/>
      <c r="F24" s="1"/>
      <c r="G24" s="1"/>
      <c r="H24" s="1"/>
      <c r="I24" s="1"/>
      <c r="J24" s="1"/>
      <c r="K24" s="1"/>
      <c r="L24" s="1"/>
      <c r="M24" s="1"/>
      <c r="N24" s="1"/>
      <c r="O24" s="1"/>
      <c r="P24" s="1"/>
      <c r="Q24" s="1"/>
      <c r="R24" s="1"/>
      <c r="S24" s="1"/>
      <c r="T24" s="1"/>
      <c r="U24" s="1"/>
      <c r="V24" s="1"/>
    </row>
    <row r="25" spans="1:51" ht="15.4">
      <c r="A25" s="428"/>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184">
        <v>43</v>
      </c>
      <c r="AR27" s="184">
        <v>44</v>
      </c>
      <c r="AS27" s="184">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185">
        <f>$W28/C28</f>
        <v>0.1093396860301753</v>
      </c>
      <c r="AR28" s="186" t="str">
        <f>IF(H28=0,"-",AB28/H28)</f>
        <v>-</v>
      </c>
      <c r="AS28" s="186">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185">
        <f t="shared" ref="AQ29:AQ40" si="14">$W29/C29</f>
        <v>0.15018277563332397</v>
      </c>
      <c r="AR29" s="186">
        <f t="shared" ref="AR29:AR41" si="15">IF(H29=0,"-",AB29/H29)</f>
        <v>0</v>
      </c>
      <c r="AS29" s="186">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185">
        <f t="shared" si="14"/>
        <v>0.12048192771084336</v>
      </c>
      <c r="AR30" s="186">
        <f t="shared" si="15"/>
        <v>0</v>
      </c>
      <c r="AS30" s="186">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185">
        <f t="shared" si="14"/>
        <v>0.30186434692094649</v>
      </c>
      <c r="AR31" s="186" t="str">
        <f t="shared" si="15"/>
        <v>-</v>
      </c>
      <c r="AS31" s="186">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185">
        <f t="shared" si="14"/>
        <v>0.12920651142419157</v>
      </c>
      <c r="AR32" s="186">
        <f t="shared" si="15"/>
        <v>0</v>
      </c>
      <c r="AS32" s="186">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185">
        <f t="shared" si="14"/>
        <v>3.6179450072358899E-2</v>
      </c>
      <c r="AR33" s="186" t="str">
        <f t="shared" si="15"/>
        <v>-</v>
      </c>
      <c r="AS33" s="186">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185">
        <f t="shared" si="14"/>
        <v>0.1677142857142857</v>
      </c>
      <c r="AR34" s="186" t="str">
        <f t="shared" si="15"/>
        <v>-</v>
      </c>
      <c r="AS34" s="186">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185">
        <f t="shared" si="14"/>
        <v>0.10362204724409448</v>
      </c>
      <c r="AR35" s="186">
        <f t="shared" si="15"/>
        <v>0</v>
      </c>
      <c r="AS35" s="186">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185">
        <f t="shared" si="14"/>
        <v>8.7713527618797013E-3</v>
      </c>
      <c r="AR36" s="186">
        <f t="shared" si="15"/>
        <v>0</v>
      </c>
      <c r="AS36" s="186">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185">
        <f t="shared" si="14"/>
        <v>0.10965737951807231</v>
      </c>
      <c r="AR37" s="186">
        <f t="shared" si="15"/>
        <v>0</v>
      </c>
      <c r="AS37" s="186">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185">
        <f t="shared" si="14"/>
        <v>0.16158205715663815</v>
      </c>
      <c r="AR38" s="186">
        <f t="shared" si="15"/>
        <v>0.12734082397003746</v>
      </c>
      <c r="AS38" s="186">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185">
        <f t="shared" si="14"/>
        <v>6.340483990277924E-3</v>
      </c>
      <c r="AR39" s="186">
        <f t="shared" si="15"/>
        <v>0</v>
      </c>
      <c r="AS39" s="186">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185">
        <f t="shared" si="14"/>
        <v>0.19226204604794683</v>
      </c>
      <c r="AR40" s="186" t="str">
        <f t="shared" si="15"/>
        <v>-</v>
      </c>
      <c r="AS40" s="186">
        <f t="shared" si="16"/>
        <v>0</v>
      </c>
      <c r="AT40" s="10">
        <f>W40-'09-4'!W40</f>
        <v>1.62</v>
      </c>
      <c r="AU40" s="10">
        <f>AB40-'09-4'!AB40</f>
        <v>0</v>
      </c>
      <c r="AV40" s="10">
        <f>AG40-'09-4'!AG40</f>
        <v>0</v>
      </c>
      <c r="AY40" s="19"/>
    </row>
    <row r="41" spans="1:51" s="41" customFormat="1" ht="20.25" hidden="1" customHeight="1">
      <c r="A41" s="194"/>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187">
        <f>$W41/C41</f>
        <v>0.13856981135062815</v>
      </c>
      <c r="AR41" s="187">
        <f t="shared" si="15"/>
        <v>3.5282885724959531E-3</v>
      </c>
      <c r="AS41" s="187">
        <f t="shared" si="16"/>
        <v>0.21316999737594436</v>
      </c>
      <c r="AT41" s="38">
        <f t="shared" ref="AT41:AV41" si="20">SUM(AT28:AT40)</f>
        <v>87.52000000000001</v>
      </c>
      <c r="AU41" s="38">
        <f t="shared" si="20"/>
        <v>0.17</v>
      </c>
      <c r="AV41" s="38">
        <f t="shared" si="20"/>
        <v>61.740000000000009</v>
      </c>
      <c r="AY41" s="33"/>
    </row>
    <row r="42" spans="1:51" ht="15" customHeight="1">
      <c r="AP42" s="67">
        <f>+AP22/V22</f>
        <v>0.53459814615495826</v>
      </c>
    </row>
    <row r="46" spans="1:51" ht="15" customHeight="1">
      <c r="AR46" s="190"/>
      <c r="AS46" s="190"/>
    </row>
    <row r="52" spans="31:31" ht="15" customHeight="1">
      <c r="AE52" s="5">
        <f>3+4.5+4.14+9.73</f>
        <v>21.37</v>
      </c>
    </row>
  </sheetData>
  <mergeCells count="36">
    <mergeCell ref="A25:AS25"/>
    <mergeCell ref="A26:AS26"/>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36" bottom="0.15748031496062992" header="0.31496062992125984" footer="0.11811023622047245"/>
  <pageSetup paperSize="9" scale="42" orientation="landscape" r:id="rId1"/>
  <colBreaks count="1" manualBreakCount="1">
    <brk id="22" max="1048575" man="1"/>
  </colBreaks>
  <ignoredErrors>
    <ignoredError sqref="AG9:AG21 H22:AP22 H21:AF21 AH21:AP21" formulaRang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3"/>
  <sheetViews>
    <sheetView topLeftCell="A15" zoomScale="80" zoomScaleNormal="80" zoomScaleSheetLayoutView="70" workbookViewId="0">
      <selection activeCell="AB46" sqref="AB46"/>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189" customWidth="1"/>
    <col min="45" max="45" width="7.59765625" style="189" customWidth="1"/>
    <col min="46" max="48" width="7.59765625" style="5" hidden="1"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182"/>
      <c r="AR1" s="182"/>
      <c r="AS1" s="18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182"/>
      <c r="AR2" s="182"/>
      <c r="AS2" s="183"/>
    </row>
    <row r="3" spans="1:61" s="1" customFormat="1" ht="30.75" customHeight="1">
      <c r="A3" s="433" t="s">
        <v>98</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97"/>
      <c r="AU4" s="197"/>
      <c r="AV4" s="197"/>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34" t="s">
        <v>6</v>
      </c>
      <c r="AR5" s="434"/>
      <c r="AS5" s="43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35" t="s">
        <v>16</v>
      </c>
      <c r="AR6" s="436" t="s">
        <v>17</v>
      </c>
      <c r="AS6" s="43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196" t="s">
        <v>19</v>
      </c>
      <c r="E7" s="7" t="s">
        <v>20</v>
      </c>
      <c r="F7" s="196" t="s">
        <v>21</v>
      </c>
      <c r="G7" s="196" t="s">
        <v>22</v>
      </c>
      <c r="H7" s="404"/>
      <c r="I7" s="196" t="s">
        <v>19</v>
      </c>
      <c r="J7" s="196" t="s">
        <v>20</v>
      </c>
      <c r="K7" s="196" t="s">
        <v>21</v>
      </c>
      <c r="L7" s="196" t="s">
        <v>22</v>
      </c>
      <c r="M7" s="404"/>
      <c r="N7" s="196" t="s">
        <v>23</v>
      </c>
      <c r="O7" s="196" t="s">
        <v>24</v>
      </c>
      <c r="P7" s="196" t="s">
        <v>25</v>
      </c>
      <c r="Q7" s="196" t="s">
        <v>26</v>
      </c>
      <c r="R7" s="196" t="s">
        <v>23</v>
      </c>
      <c r="S7" s="196" t="s">
        <v>24</v>
      </c>
      <c r="T7" s="196" t="s">
        <v>25</v>
      </c>
      <c r="U7" s="196" t="s">
        <v>26</v>
      </c>
      <c r="V7" s="404"/>
      <c r="W7" s="404"/>
      <c r="X7" s="196" t="s">
        <v>19</v>
      </c>
      <c r="Y7" s="196" t="s">
        <v>20</v>
      </c>
      <c r="Z7" s="196" t="s">
        <v>21</v>
      </c>
      <c r="AA7" s="196" t="s">
        <v>22</v>
      </c>
      <c r="AB7" s="404"/>
      <c r="AC7" s="196" t="s">
        <v>19</v>
      </c>
      <c r="AD7" s="196" t="s">
        <v>20</v>
      </c>
      <c r="AE7" s="196" t="s">
        <v>21</v>
      </c>
      <c r="AF7" s="196" t="s">
        <v>22</v>
      </c>
      <c r="AG7" s="404"/>
      <c r="AH7" s="196" t="s">
        <v>23</v>
      </c>
      <c r="AI7" s="196" t="s">
        <v>24</v>
      </c>
      <c r="AJ7" s="196" t="s">
        <v>25</v>
      </c>
      <c r="AK7" s="196" t="s">
        <v>26</v>
      </c>
      <c r="AL7" s="196" t="s">
        <v>23</v>
      </c>
      <c r="AM7" s="196" t="s">
        <v>24</v>
      </c>
      <c r="AN7" s="196" t="s">
        <v>25</v>
      </c>
      <c r="AO7" s="196" t="s">
        <v>26</v>
      </c>
      <c r="AP7" s="409"/>
      <c r="AQ7" s="435"/>
      <c r="AR7" s="437"/>
      <c r="AS7" s="43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184">
        <v>43</v>
      </c>
      <c r="AR8" s="184">
        <v>44</v>
      </c>
      <c r="AS8" s="184">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24.789000000000001</v>
      </c>
      <c r="X9" s="11">
        <v>0.35</v>
      </c>
      <c r="Y9" s="11">
        <v>4.3470000000000004</v>
      </c>
      <c r="Z9" s="11">
        <v>17.497000000000003</v>
      </c>
      <c r="AA9" s="11">
        <v>2.5949999999999998</v>
      </c>
      <c r="AB9" s="59">
        <f>SUM(AC9:AF9)</f>
        <v>0</v>
      </c>
      <c r="AC9" s="12"/>
      <c r="AD9" s="12"/>
      <c r="AE9" s="12"/>
      <c r="AF9" s="12"/>
      <c r="AG9" s="59">
        <f t="shared" ref="AG9:AG18" si="1">SUM(AH9:AO9)</f>
        <v>24.228999999999999</v>
      </c>
      <c r="AH9" s="11">
        <v>0</v>
      </c>
      <c r="AI9" s="11">
        <v>0</v>
      </c>
      <c r="AJ9" s="11">
        <v>0</v>
      </c>
      <c r="AK9" s="11">
        <v>1.6850000000000001</v>
      </c>
      <c r="AL9" s="11">
        <v>0.52</v>
      </c>
      <c r="AM9" s="11">
        <v>10.040000000000001</v>
      </c>
      <c r="AN9" s="11">
        <v>0</v>
      </c>
      <c r="AO9" s="11">
        <v>11.984</v>
      </c>
      <c r="AP9" s="108">
        <v>4881</v>
      </c>
      <c r="AQ9" s="32">
        <f>$W9/C9</f>
        <v>0.58875641269238077</v>
      </c>
      <c r="AR9" s="186">
        <f>IF(H9=0,"-",AB9/H9)</f>
        <v>0</v>
      </c>
      <c r="AS9" s="186">
        <f>AG9/M9</f>
        <v>0.77846677804909392</v>
      </c>
      <c r="AT9" s="10">
        <f>W9-'23-7'!W9</f>
        <v>2.304000000000002</v>
      </c>
      <c r="AU9" s="10">
        <f>AB9-'23-7'!AB9</f>
        <v>0</v>
      </c>
      <c r="AV9" s="10">
        <f>AG9-'23-7'!AG9</f>
        <v>0.60999999999999943</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200">
        <f>SUM(X10:AA10)</f>
        <v>40.875</v>
      </c>
      <c r="X10" s="199">
        <v>0</v>
      </c>
      <c r="Y10" s="199">
        <v>9.245000000000001</v>
      </c>
      <c r="Z10" s="199">
        <v>25.227</v>
      </c>
      <c r="AA10" s="199">
        <v>6.4029999999999996</v>
      </c>
      <c r="AB10" s="10">
        <f>SUM(AC10:AF10)</f>
        <v>0</v>
      </c>
      <c r="AC10" s="11"/>
      <c r="AD10" s="11"/>
      <c r="AE10" s="11"/>
      <c r="AF10" s="11"/>
      <c r="AG10" s="59">
        <f t="shared" si="1"/>
        <v>9.2199999999999989</v>
      </c>
      <c r="AH10" s="11">
        <v>0</v>
      </c>
      <c r="AI10" s="11">
        <v>1.4</v>
      </c>
      <c r="AJ10" s="11">
        <v>0</v>
      </c>
      <c r="AK10" s="11">
        <v>0</v>
      </c>
      <c r="AL10" s="11">
        <v>0.65</v>
      </c>
      <c r="AM10" s="11">
        <v>7.169999999999999</v>
      </c>
      <c r="AN10" s="11">
        <v>0</v>
      </c>
      <c r="AO10" s="11">
        <v>0</v>
      </c>
      <c r="AP10" s="108">
        <v>3370</v>
      </c>
      <c r="AQ10" s="32">
        <f t="shared" ref="AQ10:AQ21" si="3">$W10/C10</f>
        <v>0.63322024445787051</v>
      </c>
      <c r="AR10" s="186">
        <f t="shared" ref="AR10:AR22" si="4">IF(H10=0,"-",AB10/H10)</f>
        <v>0</v>
      </c>
      <c r="AS10" s="186">
        <f t="shared" ref="AS10:AS22" si="5">AG10/M10</f>
        <v>0.50484586322071934</v>
      </c>
      <c r="AT10" s="10">
        <f>W10-'23-7'!W10</f>
        <v>0</v>
      </c>
      <c r="AU10" s="10">
        <f>AB10-'23-7'!AB10</f>
        <v>0</v>
      </c>
      <c r="AV10" s="10">
        <f>AG10-'23-7'!AG10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6.1149999999999993</v>
      </c>
      <c r="X11" s="11">
        <v>0</v>
      </c>
      <c r="Y11" s="11">
        <v>1.78</v>
      </c>
      <c r="Z11" s="11">
        <v>3.6869999999999998</v>
      </c>
      <c r="AA11" s="11">
        <v>0.64800000000000002</v>
      </c>
      <c r="AB11" s="59">
        <f t="shared" ref="AB11:AB21" si="10">SUM(AC11:AF11)</f>
        <v>5.1100000000000003</v>
      </c>
      <c r="AC11" s="11">
        <v>0</v>
      </c>
      <c r="AD11" s="11">
        <v>5.1100000000000003</v>
      </c>
      <c r="AE11" s="11">
        <v>0</v>
      </c>
      <c r="AF11" s="11">
        <v>0</v>
      </c>
      <c r="AG11" s="59">
        <f t="shared" si="1"/>
        <v>2.3250000000000002</v>
      </c>
      <c r="AH11" s="11"/>
      <c r="AI11" s="11"/>
      <c r="AJ11" s="11"/>
      <c r="AK11" s="11"/>
      <c r="AL11" s="11">
        <v>2.3250000000000002</v>
      </c>
      <c r="AM11" s="11"/>
      <c r="AN11" s="11"/>
      <c r="AO11" s="11"/>
      <c r="AP11" s="108">
        <v>1705</v>
      </c>
      <c r="AQ11" s="32">
        <f t="shared" si="3"/>
        <v>0.49486121226834984</v>
      </c>
      <c r="AR11" s="186">
        <f t="shared" si="4"/>
        <v>0.42625959292625965</v>
      </c>
      <c r="AS11" s="186">
        <f t="shared" si="5"/>
        <v>0.46076099881093935</v>
      </c>
      <c r="AT11" s="10">
        <f>W11-'23-7'!W11</f>
        <v>0</v>
      </c>
      <c r="AU11" s="10">
        <f>AB11-'23-7'!AB11</f>
        <v>0</v>
      </c>
      <c r="AV11" s="10">
        <f>AG11-'23-7'!AG11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46.925000000000011</v>
      </c>
      <c r="X12" s="11">
        <v>1.22</v>
      </c>
      <c r="Y12" s="11">
        <v>4.3040000000000003</v>
      </c>
      <c r="Z12" s="11">
        <v>26.187000000000005</v>
      </c>
      <c r="AA12" s="11">
        <v>15.214000000000002</v>
      </c>
      <c r="AB12" s="59">
        <f t="shared" si="10"/>
        <v>6.35</v>
      </c>
      <c r="AC12" s="11">
        <v>1.5</v>
      </c>
      <c r="AD12" s="11">
        <v>4.8499999999999996</v>
      </c>
      <c r="AE12" s="11">
        <v>0</v>
      </c>
      <c r="AF12" s="11">
        <v>0</v>
      </c>
      <c r="AG12" s="59">
        <f t="shared" si="1"/>
        <v>1.8650000000000002</v>
      </c>
      <c r="AH12" s="11">
        <v>0.22499999999999998</v>
      </c>
      <c r="AI12" s="11">
        <v>0.22</v>
      </c>
      <c r="AJ12" s="11">
        <v>0</v>
      </c>
      <c r="AK12" s="11">
        <v>0</v>
      </c>
      <c r="AL12" s="11">
        <v>0.19</v>
      </c>
      <c r="AM12" s="11">
        <v>0.66000000000000014</v>
      </c>
      <c r="AN12" s="11">
        <v>0.27</v>
      </c>
      <c r="AO12" s="11">
        <v>0.30000000000000004</v>
      </c>
      <c r="AP12" s="108">
        <v>6419</v>
      </c>
      <c r="AQ12" s="32">
        <f t="shared" si="3"/>
        <v>0.50884696880207958</v>
      </c>
      <c r="AR12" s="186">
        <f t="shared" si="4"/>
        <v>0.1877087705814538</v>
      </c>
      <c r="AS12" s="186">
        <f t="shared" si="5"/>
        <v>0.10996462264150944</v>
      </c>
      <c r="AT12" s="10">
        <f>W12-'23-7'!W12</f>
        <v>3.5010000000000048</v>
      </c>
      <c r="AU12" s="10">
        <f>AB12-'23-7'!AB12</f>
        <v>0</v>
      </c>
      <c r="AV12" s="10">
        <f>AG12-'23-7'!AG12</f>
        <v>0.17000000000000015</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29.973000000000003</v>
      </c>
      <c r="X13" s="11">
        <v>1.6970000000000001</v>
      </c>
      <c r="Y13" s="11">
        <v>6.9079999999999995</v>
      </c>
      <c r="Z13" s="11">
        <v>21.168000000000003</v>
      </c>
      <c r="AA13" s="11">
        <v>0.2</v>
      </c>
      <c r="AB13" s="59">
        <v>3.5</v>
      </c>
      <c r="AC13" s="12"/>
      <c r="AD13" s="12">
        <v>3</v>
      </c>
      <c r="AE13" s="12"/>
      <c r="AF13" s="12"/>
      <c r="AG13" s="59">
        <f t="shared" si="1"/>
        <v>10.763999999999999</v>
      </c>
      <c r="AH13" s="11">
        <v>0.95</v>
      </c>
      <c r="AI13" s="11">
        <v>0</v>
      </c>
      <c r="AJ13" s="11">
        <v>0.3</v>
      </c>
      <c r="AK13" s="11">
        <v>0</v>
      </c>
      <c r="AL13" s="11">
        <v>2.6880000000000002</v>
      </c>
      <c r="AM13" s="11">
        <v>0</v>
      </c>
      <c r="AN13" s="11">
        <v>5.6099999999999994</v>
      </c>
      <c r="AO13" s="11">
        <v>1.216</v>
      </c>
      <c r="AP13" s="108">
        <v>5171</v>
      </c>
      <c r="AQ13" s="32">
        <f t="shared" si="3"/>
        <v>0.76712223587223605</v>
      </c>
      <c r="AR13" s="186">
        <f t="shared" si="4"/>
        <v>0.34999999999999992</v>
      </c>
      <c r="AS13" s="186">
        <f t="shared" si="5"/>
        <v>0.76313364055299537</v>
      </c>
      <c r="AT13" s="10">
        <f>W13-'23-7'!W13</f>
        <v>1.5</v>
      </c>
      <c r="AU13" s="10">
        <f>AB13-'23-7'!AB13</f>
        <v>0</v>
      </c>
      <c r="AV13" s="10">
        <f>AG13-'23-7'!AG13</f>
        <v>0.29199999999999982</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200">
        <f t="shared" si="9"/>
        <v>10.161000000000001</v>
      </c>
      <c r="X14" s="17">
        <v>0</v>
      </c>
      <c r="Y14" s="17">
        <v>0.43099999999999999</v>
      </c>
      <c r="Z14" s="17">
        <v>3.9729999999999999</v>
      </c>
      <c r="AA14" s="17">
        <v>5.7570000000000006</v>
      </c>
      <c r="AB14" s="59">
        <f t="shared" si="10"/>
        <v>0</v>
      </c>
      <c r="AC14" s="12"/>
      <c r="AD14" s="12"/>
      <c r="AE14" s="12"/>
      <c r="AF14" s="12"/>
      <c r="AG14" s="59">
        <f t="shared" si="1"/>
        <v>0.95500000000000007</v>
      </c>
      <c r="AH14" s="11">
        <v>0</v>
      </c>
      <c r="AI14" s="11">
        <v>0</v>
      </c>
      <c r="AJ14" s="11">
        <v>0.13</v>
      </c>
      <c r="AK14" s="11">
        <v>0</v>
      </c>
      <c r="AL14" s="11">
        <v>0</v>
      </c>
      <c r="AM14" s="11">
        <v>0.68500000000000005</v>
      </c>
      <c r="AN14" s="11">
        <v>0.14000000000000001</v>
      </c>
      <c r="AO14" s="11">
        <v>0</v>
      </c>
      <c r="AP14" s="108">
        <v>1131.7</v>
      </c>
      <c r="AQ14" s="32">
        <f t="shared" si="3"/>
        <v>0.81418269230769236</v>
      </c>
      <c r="AR14" s="186"/>
      <c r="AS14" s="186">
        <f t="shared" si="5"/>
        <v>0.43948458352508046</v>
      </c>
      <c r="AT14" s="10">
        <f>W14-'23-7'!W14</f>
        <v>0</v>
      </c>
      <c r="AU14" s="10">
        <f>AB14-'23-7'!AB14</f>
        <v>0</v>
      </c>
      <c r="AV14" s="10">
        <f>AG14-'23-7'!AG14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11.23</v>
      </c>
      <c r="X15" s="17">
        <v>0</v>
      </c>
      <c r="Y15" s="17">
        <v>0.8</v>
      </c>
      <c r="Z15" s="17">
        <v>10.19</v>
      </c>
      <c r="AA15" s="17">
        <v>0.24</v>
      </c>
      <c r="AB15" s="59">
        <f t="shared" si="10"/>
        <v>0</v>
      </c>
      <c r="AC15" s="12"/>
      <c r="AD15" s="12"/>
      <c r="AE15" s="12"/>
      <c r="AF15" s="12"/>
      <c r="AG15" s="59">
        <f t="shared" si="1"/>
        <v>0.5</v>
      </c>
      <c r="AH15" s="11">
        <v>0</v>
      </c>
      <c r="AI15" s="11">
        <v>0</v>
      </c>
      <c r="AJ15" s="11">
        <v>0</v>
      </c>
      <c r="AK15" s="11">
        <v>0</v>
      </c>
      <c r="AL15" s="11">
        <v>0.5</v>
      </c>
      <c r="AM15" s="11">
        <v>0</v>
      </c>
      <c r="AN15" s="11"/>
      <c r="AO15" s="11"/>
      <c r="AP15" s="108">
        <v>1258</v>
      </c>
      <c r="AQ15" s="32">
        <f t="shared" si="3"/>
        <v>0.56149999999999978</v>
      </c>
      <c r="AR15" s="186">
        <f t="shared" si="4"/>
        <v>0</v>
      </c>
      <c r="AS15" s="186">
        <f t="shared" si="5"/>
        <v>0.25</v>
      </c>
      <c r="AT15" s="10">
        <f>W15-'23-7'!W15</f>
        <v>0</v>
      </c>
      <c r="AU15" s="10">
        <f>AB15-'23-7'!AB15</f>
        <v>0</v>
      </c>
      <c r="AV15" s="10">
        <f>AG15-'23-7'!AG15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34.964999999999996</v>
      </c>
      <c r="X16" s="17">
        <v>0</v>
      </c>
      <c r="Y16" s="17">
        <v>4.0650000000000004</v>
      </c>
      <c r="Z16" s="17">
        <v>28.9</v>
      </c>
      <c r="AA16" s="17">
        <v>2</v>
      </c>
      <c r="AB16" s="59">
        <f t="shared" si="10"/>
        <v>0</v>
      </c>
      <c r="AC16" s="12"/>
      <c r="AD16" s="12"/>
      <c r="AE16" s="12"/>
      <c r="AF16" s="12"/>
      <c r="AG16" s="59">
        <f t="shared" si="1"/>
        <v>21.37</v>
      </c>
      <c r="AH16" s="11"/>
      <c r="AI16" s="11"/>
      <c r="AJ16" s="11"/>
      <c r="AK16" s="11"/>
      <c r="AL16" s="11">
        <v>21.37</v>
      </c>
      <c r="AM16" s="11"/>
      <c r="AN16" s="11"/>
      <c r="AO16" s="11"/>
      <c r="AP16" s="108">
        <v>5319</v>
      </c>
      <c r="AQ16" s="32">
        <f t="shared" si="3"/>
        <v>0.52810838569357177</v>
      </c>
      <c r="AR16" s="186"/>
      <c r="AS16" s="186">
        <f t="shared" si="5"/>
        <v>0.40528751327567902</v>
      </c>
      <c r="AT16" s="10">
        <f>W16-'23-7'!W16</f>
        <v>0</v>
      </c>
      <c r="AU16" s="10">
        <f>AB16-'23-7'!AB16</f>
        <v>0</v>
      </c>
      <c r="AV16" s="10">
        <f>AG16-'23-7'!AG16</f>
        <v>0</v>
      </c>
      <c r="AY16" s="19"/>
      <c r="BF16" s="157" t="s">
        <v>68</v>
      </c>
      <c r="BG16" s="159">
        <v>50.58</v>
      </c>
      <c r="BH16" s="159">
        <v>47.89</v>
      </c>
      <c r="BI16" s="158">
        <f t="shared" si="11"/>
        <v>-2.6899999999999977</v>
      </c>
    </row>
    <row r="17" spans="1:51" s="222" customFormat="1" ht="27" customHeight="1">
      <c r="A17" s="209">
        <v>9</v>
      </c>
      <c r="B17" s="210" t="s">
        <v>35</v>
      </c>
      <c r="C17" s="211">
        <f t="shared" si="6"/>
        <v>19.548000000000002</v>
      </c>
      <c r="D17" s="212">
        <v>0.2</v>
      </c>
      <c r="E17" s="212">
        <v>4.1310000000000002</v>
      </c>
      <c r="F17" s="212">
        <v>9.0570000000000004</v>
      </c>
      <c r="G17" s="212">
        <v>6.16</v>
      </c>
      <c r="H17" s="211">
        <f t="shared" si="7"/>
        <v>16.942</v>
      </c>
      <c r="I17" s="212">
        <v>6.9499999999999993</v>
      </c>
      <c r="J17" s="212">
        <v>6.1820000000000004</v>
      </c>
      <c r="K17" s="212">
        <v>3.81</v>
      </c>
      <c r="L17" s="212">
        <v>0</v>
      </c>
      <c r="M17" s="211">
        <f t="shared" si="8"/>
        <v>6.8900000000000006</v>
      </c>
      <c r="N17" s="212">
        <v>1</v>
      </c>
      <c r="O17" s="212">
        <v>0</v>
      </c>
      <c r="P17" s="212">
        <v>0.82</v>
      </c>
      <c r="Q17" s="212">
        <v>0</v>
      </c>
      <c r="R17" s="212">
        <v>3.02</v>
      </c>
      <c r="S17" s="212">
        <v>0</v>
      </c>
      <c r="T17" s="212">
        <v>2.0500000000000003</v>
      </c>
      <c r="U17" s="212">
        <v>0</v>
      </c>
      <c r="V17" s="213">
        <v>2819</v>
      </c>
      <c r="W17" s="214">
        <f t="shared" si="9"/>
        <v>5.49</v>
      </c>
      <c r="X17" s="215">
        <v>0.2</v>
      </c>
      <c r="Y17" s="215">
        <v>1.2</v>
      </c>
      <c r="Z17" s="215">
        <v>3.41</v>
      </c>
      <c r="AA17" s="215">
        <v>0.68</v>
      </c>
      <c r="AB17" s="214">
        <f t="shared" si="10"/>
        <v>2.7</v>
      </c>
      <c r="AC17" s="216"/>
      <c r="AD17" s="216">
        <v>2.7</v>
      </c>
      <c r="AE17" s="216"/>
      <c r="AF17" s="216"/>
      <c r="AG17" s="214">
        <f t="shared" si="1"/>
        <v>2.25</v>
      </c>
      <c r="AH17" s="217">
        <v>0</v>
      </c>
      <c r="AI17" s="217">
        <v>0</v>
      </c>
      <c r="AJ17" s="217">
        <v>0</v>
      </c>
      <c r="AK17" s="217">
        <v>0</v>
      </c>
      <c r="AL17" s="217">
        <v>2.25</v>
      </c>
      <c r="AM17" s="217">
        <v>0</v>
      </c>
      <c r="AN17" s="217">
        <v>0</v>
      </c>
      <c r="AO17" s="217">
        <v>0</v>
      </c>
      <c r="AP17" s="218">
        <v>806</v>
      </c>
      <c r="AQ17" s="219">
        <f t="shared" si="3"/>
        <v>0.28084714548802947</v>
      </c>
      <c r="AR17" s="220">
        <f t="shared" si="4"/>
        <v>0.15936725298075788</v>
      </c>
      <c r="AS17" s="220">
        <f t="shared" si="5"/>
        <v>0.32656023222060954</v>
      </c>
      <c r="AT17" s="221">
        <f>W17-'23-7'!W17</f>
        <v>0</v>
      </c>
      <c r="AU17" s="221">
        <f>AB17-'23-7'!AB17</f>
        <v>0</v>
      </c>
      <c r="AV17" s="221">
        <f>AG17-'23-7'!AG17</f>
        <v>0</v>
      </c>
      <c r="AY17" s="223"/>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4.2690000000000001</v>
      </c>
      <c r="X18" s="11">
        <v>0</v>
      </c>
      <c r="Y18" s="11">
        <v>1.1499999999999999</v>
      </c>
      <c r="Z18" s="11">
        <v>3.1190000000000002</v>
      </c>
      <c r="AA18" s="11">
        <v>0</v>
      </c>
      <c r="AB18" s="68">
        <f t="shared" si="10"/>
        <v>0</v>
      </c>
      <c r="AC18" s="12"/>
      <c r="AD18" s="12"/>
      <c r="AE18" s="12"/>
      <c r="AF18" s="12"/>
      <c r="AG18" s="59">
        <f t="shared" si="1"/>
        <v>9.9000000000000005E-2</v>
      </c>
      <c r="AH18" s="11">
        <v>9.9000000000000005E-2</v>
      </c>
      <c r="AI18" s="11">
        <v>0</v>
      </c>
      <c r="AJ18" s="11">
        <v>0</v>
      </c>
      <c r="AK18" s="11">
        <v>0</v>
      </c>
      <c r="AL18" s="11">
        <v>0</v>
      </c>
      <c r="AM18" s="11">
        <v>0</v>
      </c>
      <c r="AN18" s="11">
        <v>0</v>
      </c>
      <c r="AO18" s="11">
        <v>0</v>
      </c>
      <c r="AP18" s="108">
        <v>376</v>
      </c>
      <c r="AQ18" s="32">
        <f t="shared" si="3"/>
        <v>0.26153280646939908</v>
      </c>
      <c r="AR18" s="186">
        <f t="shared" si="4"/>
        <v>0</v>
      </c>
      <c r="AS18" s="186">
        <f t="shared" si="5"/>
        <v>1.2993831211445072E-2</v>
      </c>
      <c r="AT18" s="10">
        <f>W18-'23-7'!W18</f>
        <v>1.5860000000000003</v>
      </c>
      <c r="AU18" s="10">
        <f>AB18-'23-7'!AB18</f>
        <v>0</v>
      </c>
      <c r="AV18" s="10">
        <f>AG18-'23-7'!AG18</f>
        <v>-0.216</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32">
        <f t="shared" si="3"/>
        <v>0.70373010216203369</v>
      </c>
      <c r="AR19" s="186">
        <f t="shared" si="4"/>
        <v>0</v>
      </c>
      <c r="AS19" s="186">
        <f t="shared" si="5"/>
        <v>0.41582559547840131</v>
      </c>
      <c r="AT19" s="10">
        <f>W19-'23-7'!W19</f>
        <v>0</v>
      </c>
      <c r="AU19" s="10">
        <f>AB19-'23-7'!AB19</f>
        <v>0</v>
      </c>
      <c r="AV19" s="10">
        <f>AG19-'23-7'!AG19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23.472999999999995</v>
      </c>
      <c r="X20" s="11">
        <v>0.1</v>
      </c>
      <c r="Y20" s="11">
        <v>2.9749999999999996</v>
      </c>
      <c r="Z20" s="11">
        <v>16.034999999999997</v>
      </c>
      <c r="AA20" s="11">
        <v>4.3630000000000004</v>
      </c>
      <c r="AB20" s="59">
        <v>0</v>
      </c>
      <c r="AC20" s="12"/>
      <c r="AD20" s="12"/>
      <c r="AE20" s="12"/>
      <c r="AF20" s="12"/>
      <c r="AG20" s="59">
        <f>SUM(AH20:AO20)</f>
        <v>3.6500000000000004</v>
      </c>
      <c r="AH20" s="11">
        <v>0</v>
      </c>
      <c r="AI20" s="11">
        <v>0.38</v>
      </c>
      <c r="AJ20" s="11">
        <v>0</v>
      </c>
      <c r="AK20" s="11">
        <v>0</v>
      </c>
      <c r="AL20" s="11">
        <v>0.12</v>
      </c>
      <c r="AM20" s="11">
        <v>2.1</v>
      </c>
      <c r="AN20" s="11">
        <v>0</v>
      </c>
      <c r="AO20" s="11">
        <v>1.05</v>
      </c>
      <c r="AP20" s="108">
        <v>2985</v>
      </c>
      <c r="AQ20" s="32">
        <f t="shared" si="3"/>
        <v>0.64426085524510068</v>
      </c>
      <c r="AR20" s="186">
        <f t="shared" si="4"/>
        <v>0</v>
      </c>
      <c r="AS20" s="186">
        <f t="shared" si="5"/>
        <v>0.44188861985472161</v>
      </c>
      <c r="AT20" s="10">
        <f>W20-'23-7'!W20</f>
        <v>3.9979999999999976</v>
      </c>
      <c r="AU20" s="10">
        <f>AB20-'23-7'!AB20</f>
        <v>0</v>
      </c>
      <c r="AV20" s="10">
        <f>AG20-'23-7'!AG20</f>
        <v>0</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5.4450000000000003</v>
      </c>
      <c r="X21" s="11"/>
      <c r="Y21" s="11">
        <v>1.5</v>
      </c>
      <c r="Z21" s="11">
        <v>3.1250000000000004</v>
      </c>
      <c r="AA21" s="11">
        <v>0.82000000000000006</v>
      </c>
      <c r="AB21" s="59">
        <f t="shared" si="10"/>
        <v>0</v>
      </c>
      <c r="AC21" s="12"/>
      <c r="AD21" s="12"/>
      <c r="AE21" s="12"/>
      <c r="AF21" s="12"/>
      <c r="AG21" s="59">
        <f>SUM(AH21:AO21)</f>
        <v>0.4</v>
      </c>
      <c r="AH21" s="11"/>
      <c r="AI21" s="11"/>
      <c r="AJ21" s="11">
        <v>0.4</v>
      </c>
      <c r="AK21" s="11"/>
      <c r="AL21" s="11"/>
      <c r="AM21" s="11"/>
      <c r="AN21" s="11"/>
      <c r="AO21" s="11"/>
      <c r="AP21" s="108">
        <v>746</v>
      </c>
      <c r="AQ21" s="32">
        <f t="shared" si="3"/>
        <v>0.80132450331125837</v>
      </c>
      <c r="AR21" s="186" t="str">
        <f t="shared" si="4"/>
        <v>-</v>
      </c>
      <c r="AS21" s="186">
        <f t="shared" si="5"/>
        <v>0.34188034188034194</v>
      </c>
      <c r="AT21" s="10">
        <f>W21-'23-7'!W21</f>
        <v>0</v>
      </c>
      <c r="AU21" s="10">
        <f>AB21-'23-7'!AB21</f>
        <v>0</v>
      </c>
      <c r="AV21" s="10">
        <f>AG21-'23-7'!AG21</f>
        <v>0</v>
      </c>
      <c r="AY21" s="19"/>
    </row>
    <row r="22" spans="1:51" s="41" customFormat="1" ht="20.25" customHeight="1">
      <c r="A22" s="198"/>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246.672</v>
      </c>
      <c r="X22" s="34">
        <f>SUM(X9:X21)</f>
        <v>3.5670000000000002</v>
      </c>
      <c r="Y22" s="34">
        <f>SUM(Y9:Y21)</f>
        <v>41.667000000000009</v>
      </c>
      <c r="Z22" s="34">
        <f>SUM(Z9:Z21)</f>
        <v>162.518</v>
      </c>
      <c r="AA22" s="34">
        <f t="shared" si="12"/>
        <v>38.92</v>
      </c>
      <c r="AB22" s="34">
        <f t="shared" si="12"/>
        <v>17.66</v>
      </c>
      <c r="AC22" s="34">
        <f t="shared" si="12"/>
        <v>1.5</v>
      </c>
      <c r="AD22" s="34">
        <f t="shared" si="12"/>
        <v>15.66</v>
      </c>
      <c r="AE22" s="34">
        <f t="shared" si="12"/>
        <v>0</v>
      </c>
      <c r="AF22" s="34">
        <f t="shared" si="12"/>
        <v>0</v>
      </c>
      <c r="AG22" s="34">
        <f>SUM(AG9:AG21)</f>
        <v>80.717000000000027</v>
      </c>
      <c r="AH22" s="34">
        <f t="shared" si="12"/>
        <v>1.2739999999999998</v>
      </c>
      <c r="AI22" s="34">
        <f t="shared" si="12"/>
        <v>2</v>
      </c>
      <c r="AJ22" s="34">
        <f t="shared" si="12"/>
        <v>0.83000000000000007</v>
      </c>
      <c r="AK22" s="34">
        <f t="shared" si="12"/>
        <v>1.6850000000000001</v>
      </c>
      <c r="AL22" s="34">
        <f t="shared" si="12"/>
        <v>30.613000000000003</v>
      </c>
      <c r="AM22" s="34">
        <f t="shared" si="12"/>
        <v>20.655000000000001</v>
      </c>
      <c r="AN22" s="34">
        <f t="shared" si="12"/>
        <v>9.11</v>
      </c>
      <c r="AO22" s="34">
        <f t="shared" si="12"/>
        <v>14.55</v>
      </c>
      <c r="AP22" s="138">
        <f t="shared" si="12"/>
        <v>35189.699999999997</v>
      </c>
      <c r="AQ22" s="39">
        <f>$W22/C22</f>
        <v>0.57060467763229117</v>
      </c>
      <c r="AR22" s="187">
        <f t="shared" si="4"/>
        <v>0.16512852160415906</v>
      </c>
      <c r="AS22" s="187">
        <f t="shared" si="5"/>
        <v>0.46450747831891787</v>
      </c>
      <c r="AT22" s="38">
        <f t="shared" ref="AT22:AV22" si="13">SUM(AT9:AT21)</f>
        <v>12.889000000000005</v>
      </c>
      <c r="AU22" s="38">
        <f t="shared" si="13"/>
        <v>0</v>
      </c>
      <c r="AV22" s="38">
        <f t="shared" si="13"/>
        <v>0.85599999999999943</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188"/>
      <c r="AR23" s="188"/>
      <c r="AS23" s="188"/>
      <c r="AT23" s="23"/>
      <c r="AU23" s="23"/>
      <c r="AV23" s="23"/>
    </row>
    <row r="24" spans="1:51" s="25" customFormat="1">
      <c r="A24" s="201" t="s">
        <v>97</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4"/>
      <c r="AR24" s="204"/>
      <c r="AS24" s="204"/>
      <c r="AT24" s="22"/>
      <c r="AU24" s="22"/>
      <c r="AV24" s="22"/>
    </row>
    <row r="25" spans="1:51" ht="15.4">
      <c r="A25" s="1" t="s">
        <v>96</v>
      </c>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83"/>
      <c r="AR25" s="183"/>
      <c r="AS25" s="183"/>
    </row>
    <row r="26" spans="1:51" ht="15.4">
      <c r="A26" s="428" t="s">
        <v>95</v>
      </c>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184">
        <v>43</v>
      </c>
      <c r="AR28" s="184">
        <v>44</v>
      </c>
      <c r="AS28" s="184">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185">
        <f>$W29/C29</f>
        <v>0.1093396860301753</v>
      </c>
      <c r="AR29" s="186" t="str">
        <f>IF(H29=0,"-",AB29/H29)</f>
        <v>-</v>
      </c>
      <c r="AS29" s="186">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185">
        <f t="shared" ref="AQ30:AQ41" si="14">$W30/C30</f>
        <v>0.15018277563332397</v>
      </c>
      <c r="AR30" s="186">
        <f t="shared" ref="AR30:AR42" si="15">IF(H30=0,"-",AB30/H30)</f>
        <v>0</v>
      </c>
      <c r="AS30" s="186">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185">
        <f t="shared" si="14"/>
        <v>0.12048192771084336</v>
      </c>
      <c r="AR31" s="186">
        <f t="shared" si="15"/>
        <v>0</v>
      </c>
      <c r="AS31" s="186">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185">
        <f t="shared" si="14"/>
        <v>0.30186434692094649</v>
      </c>
      <c r="AR32" s="186" t="str">
        <f t="shared" si="15"/>
        <v>-</v>
      </c>
      <c r="AS32" s="186">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185">
        <f t="shared" si="14"/>
        <v>0.12920651142419157</v>
      </c>
      <c r="AR33" s="186">
        <f t="shared" si="15"/>
        <v>0</v>
      </c>
      <c r="AS33" s="186">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185">
        <f t="shared" si="14"/>
        <v>3.6179450072358899E-2</v>
      </c>
      <c r="AR34" s="186" t="str">
        <f t="shared" si="15"/>
        <v>-</v>
      </c>
      <c r="AS34" s="186">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185">
        <f t="shared" si="14"/>
        <v>0.1677142857142857</v>
      </c>
      <c r="AR35" s="186" t="str">
        <f t="shared" si="15"/>
        <v>-</v>
      </c>
      <c r="AS35" s="186">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185">
        <f t="shared" si="14"/>
        <v>0.10362204724409448</v>
      </c>
      <c r="AR36" s="186">
        <f t="shared" si="15"/>
        <v>0</v>
      </c>
      <c r="AS36" s="186">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185">
        <f t="shared" si="14"/>
        <v>8.7713527618797013E-3</v>
      </c>
      <c r="AR37" s="186">
        <f t="shared" si="15"/>
        <v>0</v>
      </c>
      <c r="AS37" s="186">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185">
        <f t="shared" si="14"/>
        <v>0.10965737951807231</v>
      </c>
      <c r="AR38" s="186">
        <f t="shared" si="15"/>
        <v>0</v>
      </c>
      <c r="AS38" s="186">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185">
        <f t="shared" si="14"/>
        <v>0.16158205715663815</v>
      </c>
      <c r="AR39" s="186">
        <f t="shared" si="15"/>
        <v>0.12734082397003746</v>
      </c>
      <c r="AS39" s="186">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185">
        <f t="shared" si="14"/>
        <v>6.340483990277924E-3</v>
      </c>
      <c r="AR40" s="186">
        <f t="shared" si="15"/>
        <v>0</v>
      </c>
      <c r="AS40" s="186">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185">
        <f t="shared" si="14"/>
        <v>0.19226204604794683</v>
      </c>
      <c r="AR41" s="186" t="str">
        <f t="shared" si="15"/>
        <v>-</v>
      </c>
      <c r="AS41" s="186">
        <f t="shared" si="16"/>
        <v>0</v>
      </c>
      <c r="AT41" s="10">
        <f>W41-'09-4'!W40</f>
        <v>1.62</v>
      </c>
      <c r="AU41" s="10">
        <f>AB41-'09-4'!AB40</f>
        <v>0</v>
      </c>
      <c r="AV41" s="10">
        <f>AG41-'09-4'!AG40</f>
        <v>0</v>
      </c>
      <c r="AY41" s="19"/>
    </row>
    <row r="42" spans="1:51" s="41" customFormat="1" ht="20.25" hidden="1" customHeight="1">
      <c r="A42" s="198"/>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187">
        <f>$W42/C42</f>
        <v>0.13856981135062815</v>
      </c>
      <c r="AR42" s="187">
        <f t="shared" si="15"/>
        <v>3.5282885724959531E-3</v>
      </c>
      <c r="AS42" s="187">
        <f t="shared" si="16"/>
        <v>0.21316999737594436</v>
      </c>
      <c r="AT42" s="38">
        <f t="shared" ref="AT42:AV42" si="20">SUM(AT29:AT41)</f>
        <v>87.52000000000001</v>
      </c>
      <c r="AU42" s="38">
        <f t="shared" si="20"/>
        <v>0.17</v>
      </c>
      <c r="AV42" s="38">
        <f t="shared" si="20"/>
        <v>61.740000000000009</v>
      </c>
      <c r="AY42" s="33"/>
    </row>
    <row r="43" spans="1:51" ht="15" customHeight="1">
      <c r="AP43" s="67">
        <f>+AP22/V22</f>
        <v>0.56530546675448601</v>
      </c>
    </row>
    <row r="46" spans="1:51" ht="15" customHeight="1">
      <c r="W46" s="236">
        <f>+W22-'25-6'!W22</f>
        <v>61.592010000000016</v>
      </c>
      <c r="AB46" s="236">
        <f>+AB22-'25-6'!AB22</f>
        <v>5.7100000000000009</v>
      </c>
      <c r="AG46" s="236">
        <f>+'25-6'!AG22</f>
        <v>66.23</v>
      </c>
      <c r="AP46" s="27">
        <f>+AP22-'25-6'!AP22</f>
        <v>8428.6999999999971</v>
      </c>
    </row>
    <row r="47" spans="1:51" ht="15" customHeight="1">
      <c r="AR47" s="190"/>
      <c r="AS47" s="190"/>
    </row>
    <row r="53" spans="31:31" ht="15" customHeight="1">
      <c r="AE53" s="5">
        <f>3+4.5+4.14+9.73</f>
        <v>21.37</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6:AS26"/>
    <mergeCell ref="A27:AS27"/>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99" orientation="landscape" r:id="rId1"/>
  <colBreaks count="1" manualBreakCount="1">
    <brk id="22" max="1048575" man="1"/>
  </colBreaks>
  <ignoredErrors>
    <ignoredError sqref="AG9:AG21 M9:M21"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3"/>
  <sheetViews>
    <sheetView topLeftCell="A6" zoomScale="80" zoomScaleNormal="80" zoomScaleSheetLayoutView="70" workbookViewId="0">
      <selection activeCell="W9" sqref="W9:AV22"/>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189" customWidth="1"/>
    <col min="45" max="45" width="7.59765625" style="189" customWidth="1"/>
    <col min="46"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182"/>
      <c r="AR1" s="182"/>
      <c r="AS1" s="18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182"/>
      <c r="AR2" s="182"/>
      <c r="AS2" s="183"/>
    </row>
    <row r="3" spans="1:61" s="1" customFormat="1" ht="30.75" customHeight="1">
      <c r="A3" s="433" t="s">
        <v>98</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07"/>
      <c r="AU4" s="207"/>
      <c r="AV4" s="207"/>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34" t="s">
        <v>6</v>
      </c>
      <c r="AR5" s="434"/>
      <c r="AS5" s="43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35" t="s">
        <v>16</v>
      </c>
      <c r="AR6" s="436" t="s">
        <v>17</v>
      </c>
      <c r="AS6" s="43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06" t="s">
        <v>19</v>
      </c>
      <c r="E7" s="7" t="s">
        <v>20</v>
      </c>
      <c r="F7" s="206" t="s">
        <v>21</v>
      </c>
      <c r="G7" s="206" t="s">
        <v>22</v>
      </c>
      <c r="H7" s="404"/>
      <c r="I7" s="206" t="s">
        <v>19</v>
      </c>
      <c r="J7" s="206" t="s">
        <v>20</v>
      </c>
      <c r="K7" s="206" t="s">
        <v>21</v>
      </c>
      <c r="L7" s="206" t="s">
        <v>22</v>
      </c>
      <c r="M7" s="404"/>
      <c r="N7" s="206" t="s">
        <v>23</v>
      </c>
      <c r="O7" s="206" t="s">
        <v>24</v>
      </c>
      <c r="P7" s="206" t="s">
        <v>25</v>
      </c>
      <c r="Q7" s="206" t="s">
        <v>26</v>
      </c>
      <c r="R7" s="206" t="s">
        <v>23</v>
      </c>
      <c r="S7" s="206" t="s">
        <v>24</v>
      </c>
      <c r="T7" s="206" t="s">
        <v>25</v>
      </c>
      <c r="U7" s="206" t="s">
        <v>26</v>
      </c>
      <c r="V7" s="404"/>
      <c r="W7" s="404"/>
      <c r="X7" s="206" t="s">
        <v>19</v>
      </c>
      <c r="Y7" s="206" t="s">
        <v>20</v>
      </c>
      <c r="Z7" s="206" t="s">
        <v>21</v>
      </c>
      <c r="AA7" s="206" t="s">
        <v>22</v>
      </c>
      <c r="AB7" s="404"/>
      <c r="AC7" s="206" t="s">
        <v>19</v>
      </c>
      <c r="AD7" s="206" t="s">
        <v>20</v>
      </c>
      <c r="AE7" s="206" t="s">
        <v>21</v>
      </c>
      <c r="AF7" s="206" t="s">
        <v>22</v>
      </c>
      <c r="AG7" s="404"/>
      <c r="AH7" s="206" t="s">
        <v>23</v>
      </c>
      <c r="AI7" s="206" t="s">
        <v>24</v>
      </c>
      <c r="AJ7" s="206" t="s">
        <v>25</v>
      </c>
      <c r="AK7" s="206" t="s">
        <v>26</v>
      </c>
      <c r="AL7" s="206" t="s">
        <v>23</v>
      </c>
      <c r="AM7" s="206" t="s">
        <v>24</v>
      </c>
      <c r="AN7" s="206" t="s">
        <v>25</v>
      </c>
      <c r="AO7" s="206" t="s">
        <v>26</v>
      </c>
      <c r="AP7" s="409"/>
      <c r="AQ7" s="435"/>
      <c r="AR7" s="437"/>
      <c r="AS7" s="43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184">
        <v>43</v>
      </c>
      <c r="AR8" s="184">
        <v>44</v>
      </c>
      <c r="AS8" s="184">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24.789000000000001</v>
      </c>
      <c r="X9" s="11">
        <v>0.35</v>
      </c>
      <c r="Y9" s="11">
        <v>4.3470000000000004</v>
      </c>
      <c r="Z9" s="11">
        <v>17.497000000000003</v>
      </c>
      <c r="AA9" s="11">
        <v>2.5949999999999998</v>
      </c>
      <c r="AB9" s="59">
        <f>SUM(AC9:AF9)</f>
        <v>0</v>
      </c>
      <c r="AC9" s="12"/>
      <c r="AD9" s="12"/>
      <c r="AE9" s="12"/>
      <c r="AF9" s="12"/>
      <c r="AG9" s="59">
        <f t="shared" ref="AG9:AG18" si="1">SUM(AH9:AO9)</f>
        <v>24.228999999999999</v>
      </c>
      <c r="AH9" s="11">
        <v>0</v>
      </c>
      <c r="AI9" s="11">
        <v>0</v>
      </c>
      <c r="AJ9" s="11">
        <v>0</v>
      </c>
      <c r="AK9" s="11">
        <v>1.6850000000000001</v>
      </c>
      <c r="AL9" s="11">
        <v>0.52</v>
      </c>
      <c r="AM9" s="11">
        <v>10.040000000000001</v>
      </c>
      <c r="AN9" s="11">
        <v>0</v>
      </c>
      <c r="AO9" s="11">
        <v>11.984</v>
      </c>
      <c r="AP9" s="108">
        <v>4881</v>
      </c>
      <c r="AQ9" s="185">
        <f>$W9/C9</f>
        <v>0.58875641269238077</v>
      </c>
      <c r="AR9" s="186">
        <f>IF(H9=0,"-",AB9/H9)</f>
        <v>0</v>
      </c>
      <c r="AS9" s="186">
        <f>AG9/M9</f>
        <v>0.77846677804909392</v>
      </c>
      <c r="AT9" s="10">
        <f>W9-'30-7'!W9</f>
        <v>0</v>
      </c>
      <c r="AU9" s="10">
        <f>AB9-'30-7'!AB9</f>
        <v>0</v>
      </c>
      <c r="AV9" s="10">
        <f>AG9-'30-7'!AG9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40.875</v>
      </c>
      <c r="X10" s="123">
        <v>0</v>
      </c>
      <c r="Y10" s="123">
        <v>9.245000000000001</v>
      </c>
      <c r="Z10" s="123">
        <v>25.227</v>
      </c>
      <c r="AA10" s="123">
        <v>6.4029999999999996</v>
      </c>
      <c r="AB10" s="161">
        <f>SUM(AC10:AF10)</f>
        <v>0</v>
      </c>
      <c r="AC10" s="106"/>
      <c r="AD10" s="106"/>
      <c r="AE10" s="106"/>
      <c r="AF10" s="106"/>
      <c r="AG10" s="43">
        <f t="shared" si="1"/>
        <v>10.32</v>
      </c>
      <c r="AH10" s="106">
        <v>0</v>
      </c>
      <c r="AI10" s="106">
        <v>1.5999999999999999</v>
      </c>
      <c r="AJ10" s="106">
        <v>0</v>
      </c>
      <c r="AK10" s="106">
        <v>0</v>
      </c>
      <c r="AL10" s="106">
        <v>0.65</v>
      </c>
      <c r="AM10" s="106">
        <v>7.5699999999999994</v>
      </c>
      <c r="AN10" s="106">
        <v>0.5</v>
      </c>
      <c r="AO10" s="106">
        <v>0</v>
      </c>
      <c r="AP10" s="109">
        <v>3370</v>
      </c>
      <c r="AQ10" s="185">
        <f t="shared" ref="AQ10:AQ21" si="3">$W10/C10</f>
        <v>0.63322024445787051</v>
      </c>
      <c r="AR10" s="186">
        <f t="shared" ref="AR10:AR22" si="4">IF(H10=0,"-",AB10/H10)</f>
        <v>0</v>
      </c>
      <c r="AS10" s="186">
        <f t="shared" ref="AS10:AS22" si="5">AG10/M10</f>
        <v>0.5650769315008487</v>
      </c>
      <c r="AT10" s="10">
        <f>W10-'30-7'!W10</f>
        <v>0</v>
      </c>
      <c r="AU10" s="10">
        <f>AB10-'30-7'!AB10</f>
        <v>0</v>
      </c>
      <c r="AV10" s="10">
        <f>AG10-'30-7'!AG10</f>
        <v>1.1000000000000014</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6.1149999999999993</v>
      </c>
      <c r="X11" s="11">
        <v>0</v>
      </c>
      <c r="Y11" s="11">
        <v>1.78</v>
      </c>
      <c r="Z11" s="11">
        <v>3.6869999999999998</v>
      </c>
      <c r="AA11" s="11">
        <v>0.64800000000000002</v>
      </c>
      <c r="AB11" s="59">
        <f t="shared" ref="AB11:AB21" si="10">SUM(AC11:AF11)</f>
        <v>5.1100000000000003</v>
      </c>
      <c r="AC11" s="11">
        <v>0</v>
      </c>
      <c r="AD11" s="11">
        <v>5.1100000000000003</v>
      </c>
      <c r="AE11" s="11">
        <v>0</v>
      </c>
      <c r="AF11" s="11">
        <v>0</v>
      </c>
      <c r="AG11" s="59">
        <f t="shared" si="1"/>
        <v>2.3250000000000002</v>
      </c>
      <c r="AH11" s="11"/>
      <c r="AI11" s="11"/>
      <c r="AJ11" s="11"/>
      <c r="AK11" s="11"/>
      <c r="AL11" s="11">
        <v>2.3250000000000002</v>
      </c>
      <c r="AM11" s="11"/>
      <c r="AN11" s="11"/>
      <c r="AO11" s="11"/>
      <c r="AP11" s="108">
        <v>1705</v>
      </c>
      <c r="AQ11" s="185">
        <f t="shared" si="3"/>
        <v>0.49486121226834984</v>
      </c>
      <c r="AR11" s="186">
        <f t="shared" si="4"/>
        <v>0.42625959292625965</v>
      </c>
      <c r="AS11" s="186">
        <f t="shared" si="5"/>
        <v>0.46076099881093935</v>
      </c>
      <c r="AT11" s="10">
        <f>W11-'30-7'!W11</f>
        <v>0</v>
      </c>
      <c r="AU11" s="10">
        <f>AB11-'30-7'!AB11</f>
        <v>0</v>
      </c>
      <c r="AV11" s="10">
        <f>AG11-'30-7'!AG11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48.245000000000005</v>
      </c>
      <c r="X12" s="106">
        <v>1.22</v>
      </c>
      <c r="Y12" s="106">
        <v>4.5040000000000004</v>
      </c>
      <c r="Z12" s="106">
        <v>27.307000000000002</v>
      </c>
      <c r="AA12" s="106">
        <v>15.214000000000002</v>
      </c>
      <c r="AB12" s="43">
        <f t="shared" si="10"/>
        <v>6.35</v>
      </c>
      <c r="AC12" s="106">
        <v>1.5</v>
      </c>
      <c r="AD12" s="106">
        <v>4.8499999999999996</v>
      </c>
      <c r="AE12" s="106">
        <v>0</v>
      </c>
      <c r="AF12" s="106">
        <v>0</v>
      </c>
      <c r="AG12" s="43">
        <f t="shared" si="1"/>
        <v>2.0209999999999999</v>
      </c>
      <c r="AH12" s="106">
        <v>0.22499999999999998</v>
      </c>
      <c r="AI12" s="106">
        <v>0.22</v>
      </c>
      <c r="AJ12" s="106">
        <v>0</v>
      </c>
      <c r="AK12" s="106">
        <v>0</v>
      </c>
      <c r="AL12" s="106">
        <v>0.19</v>
      </c>
      <c r="AM12" s="106">
        <v>0.81599999999999984</v>
      </c>
      <c r="AN12" s="106">
        <v>0.27</v>
      </c>
      <c r="AO12" s="106">
        <v>0.30000000000000004</v>
      </c>
      <c r="AP12" s="109">
        <v>6668</v>
      </c>
      <c r="AQ12" s="185">
        <f t="shared" si="3"/>
        <v>0.5231608313235232</v>
      </c>
      <c r="AR12" s="186">
        <f t="shared" si="4"/>
        <v>0.1877087705814538</v>
      </c>
      <c r="AS12" s="186">
        <f t="shared" si="5"/>
        <v>0.11916273584905659</v>
      </c>
      <c r="AT12" s="10">
        <f>W12-'30-7'!W12</f>
        <v>1.3199999999999932</v>
      </c>
      <c r="AU12" s="10">
        <f>AB12-'30-7'!AB12</f>
        <v>0</v>
      </c>
      <c r="AV12" s="10">
        <f>AG12-'30-7'!AG12</f>
        <v>0.15599999999999969</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29.973000000000003</v>
      </c>
      <c r="X13" s="11">
        <v>1.6970000000000001</v>
      </c>
      <c r="Y13" s="11">
        <v>6.9079999999999995</v>
      </c>
      <c r="Z13" s="11">
        <v>21.168000000000003</v>
      </c>
      <c r="AA13" s="11">
        <v>0.2</v>
      </c>
      <c r="AB13" s="59">
        <v>3.5</v>
      </c>
      <c r="AC13" s="12"/>
      <c r="AD13" s="12">
        <v>3</v>
      </c>
      <c r="AE13" s="12"/>
      <c r="AF13" s="12"/>
      <c r="AG13" s="59">
        <f t="shared" si="1"/>
        <v>10.763999999999999</v>
      </c>
      <c r="AH13" s="11">
        <v>0.95</v>
      </c>
      <c r="AI13" s="11">
        <v>0</v>
      </c>
      <c r="AJ13" s="11">
        <v>0.3</v>
      </c>
      <c r="AK13" s="11">
        <v>0</v>
      </c>
      <c r="AL13" s="11">
        <v>2.6880000000000002</v>
      </c>
      <c r="AM13" s="11">
        <v>0</v>
      </c>
      <c r="AN13" s="11">
        <v>5.6099999999999994</v>
      </c>
      <c r="AO13" s="11">
        <v>1.216</v>
      </c>
      <c r="AP13" s="108">
        <v>5171</v>
      </c>
      <c r="AQ13" s="185">
        <f t="shared" si="3"/>
        <v>0.76712223587223605</v>
      </c>
      <c r="AR13" s="186">
        <f t="shared" si="4"/>
        <v>0.34999999999999992</v>
      </c>
      <c r="AS13" s="186">
        <f t="shared" si="5"/>
        <v>0.76313364055299537</v>
      </c>
      <c r="AT13" s="10">
        <f>W13-'30-7'!W13</f>
        <v>0</v>
      </c>
      <c r="AU13" s="10">
        <f>AB13-'30-7'!AB13</f>
        <v>0</v>
      </c>
      <c r="AV13" s="10">
        <f>AG13-'30-7'!AG13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10.161000000000001</v>
      </c>
      <c r="X14" s="104">
        <v>0</v>
      </c>
      <c r="Y14" s="104">
        <v>0.43099999999999999</v>
      </c>
      <c r="Z14" s="104">
        <v>3.9729999999999999</v>
      </c>
      <c r="AA14" s="104">
        <v>5.7570000000000006</v>
      </c>
      <c r="AB14" s="43">
        <f t="shared" si="10"/>
        <v>0</v>
      </c>
      <c r="AC14" s="105"/>
      <c r="AD14" s="105"/>
      <c r="AE14" s="105"/>
      <c r="AF14" s="105"/>
      <c r="AG14" s="43">
        <f t="shared" si="1"/>
        <v>1.3980000000000001</v>
      </c>
      <c r="AH14" s="106">
        <v>0</v>
      </c>
      <c r="AI14" s="106">
        <v>0</v>
      </c>
      <c r="AJ14" s="106">
        <v>0.13</v>
      </c>
      <c r="AK14" s="106">
        <v>0</v>
      </c>
      <c r="AL14" s="106">
        <v>0</v>
      </c>
      <c r="AM14" s="106">
        <v>0.68500000000000005</v>
      </c>
      <c r="AN14" s="106">
        <v>0.14000000000000001</v>
      </c>
      <c r="AO14" s="106">
        <v>0.443</v>
      </c>
      <c r="AP14" s="109">
        <v>1154.8</v>
      </c>
      <c r="AQ14" s="185">
        <f t="shared" si="3"/>
        <v>0.81418269230769236</v>
      </c>
      <c r="AR14" s="186"/>
      <c r="AS14" s="186">
        <f t="shared" si="5"/>
        <v>0.64335020708697643</v>
      </c>
      <c r="AT14" s="10">
        <f>W14-'30-7'!W14</f>
        <v>0</v>
      </c>
      <c r="AU14" s="10">
        <f>AB14-'30-7'!AB14</f>
        <v>0</v>
      </c>
      <c r="AV14" s="10">
        <f>AG14-'30-7'!AG14</f>
        <v>0.44300000000000006</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11.23</v>
      </c>
      <c r="X15" s="17">
        <v>0</v>
      </c>
      <c r="Y15" s="17">
        <v>0.8</v>
      </c>
      <c r="Z15" s="17">
        <v>10.19</v>
      </c>
      <c r="AA15" s="17">
        <v>0.24</v>
      </c>
      <c r="AB15" s="59">
        <f t="shared" si="10"/>
        <v>0</v>
      </c>
      <c r="AC15" s="12"/>
      <c r="AD15" s="12"/>
      <c r="AE15" s="12"/>
      <c r="AF15" s="12"/>
      <c r="AG15" s="59">
        <f t="shared" si="1"/>
        <v>0.5</v>
      </c>
      <c r="AH15" s="11">
        <v>0</v>
      </c>
      <c r="AI15" s="11">
        <v>0</v>
      </c>
      <c r="AJ15" s="11">
        <v>0</v>
      </c>
      <c r="AK15" s="11">
        <v>0</v>
      </c>
      <c r="AL15" s="11">
        <v>0.5</v>
      </c>
      <c r="AM15" s="11">
        <v>0</v>
      </c>
      <c r="AN15" s="11"/>
      <c r="AO15" s="11"/>
      <c r="AP15" s="108">
        <v>1258</v>
      </c>
      <c r="AQ15" s="185">
        <f t="shared" si="3"/>
        <v>0.56149999999999978</v>
      </c>
      <c r="AR15" s="186">
        <f t="shared" si="4"/>
        <v>0</v>
      </c>
      <c r="AS15" s="186">
        <f t="shared" si="5"/>
        <v>0.25</v>
      </c>
      <c r="AT15" s="10">
        <f>W15-'30-7'!W15</f>
        <v>0</v>
      </c>
      <c r="AU15" s="10">
        <f>AB15-'30-7'!AB15</f>
        <v>0</v>
      </c>
      <c r="AV15" s="10">
        <f>AG15-'30-7'!AG15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34.964999999999996</v>
      </c>
      <c r="X16" s="17">
        <v>0</v>
      </c>
      <c r="Y16" s="17">
        <v>4.0650000000000004</v>
      </c>
      <c r="Z16" s="17">
        <v>28.9</v>
      </c>
      <c r="AA16" s="17">
        <v>2</v>
      </c>
      <c r="AB16" s="59">
        <f t="shared" si="10"/>
        <v>0</v>
      </c>
      <c r="AC16" s="12"/>
      <c r="AD16" s="12"/>
      <c r="AE16" s="12"/>
      <c r="AF16" s="12"/>
      <c r="AG16" s="59">
        <f t="shared" si="1"/>
        <v>21.37</v>
      </c>
      <c r="AH16" s="11"/>
      <c r="AI16" s="11"/>
      <c r="AJ16" s="11"/>
      <c r="AK16" s="11"/>
      <c r="AL16" s="11">
        <v>21.37</v>
      </c>
      <c r="AM16" s="11"/>
      <c r="AN16" s="11"/>
      <c r="AO16" s="11"/>
      <c r="AP16" s="108">
        <v>5319</v>
      </c>
      <c r="AQ16" s="185">
        <f t="shared" si="3"/>
        <v>0.52810838569357177</v>
      </c>
      <c r="AR16" s="186"/>
      <c r="AS16" s="186">
        <f t="shared" si="5"/>
        <v>0.40528751327567902</v>
      </c>
      <c r="AT16" s="10">
        <f>W16-'30-7'!W16</f>
        <v>0</v>
      </c>
      <c r="AU16" s="10">
        <f>AB16-'30-7'!AB16</f>
        <v>0</v>
      </c>
      <c r="AV16" s="10">
        <f>AG16-'30-7'!AG16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5.49</v>
      </c>
      <c r="X17" s="17">
        <v>0.2</v>
      </c>
      <c r="Y17" s="17">
        <v>1.2</v>
      </c>
      <c r="Z17" s="17">
        <v>3.41</v>
      </c>
      <c r="AA17" s="17">
        <v>0.68</v>
      </c>
      <c r="AB17" s="59">
        <f t="shared" si="10"/>
        <v>2.7</v>
      </c>
      <c r="AC17" s="12"/>
      <c r="AD17" s="12">
        <v>2.7</v>
      </c>
      <c r="AE17" s="12"/>
      <c r="AF17" s="12"/>
      <c r="AG17" s="59">
        <f t="shared" si="1"/>
        <v>2.25</v>
      </c>
      <c r="AH17" s="11">
        <v>0</v>
      </c>
      <c r="AI17" s="11">
        <v>0</v>
      </c>
      <c r="AJ17" s="11">
        <v>0</v>
      </c>
      <c r="AK17" s="11">
        <v>0</v>
      </c>
      <c r="AL17" s="11">
        <v>2.25</v>
      </c>
      <c r="AM17" s="11">
        <v>0</v>
      </c>
      <c r="AN17" s="11">
        <v>0</v>
      </c>
      <c r="AO17" s="11">
        <v>0</v>
      </c>
      <c r="AP17" s="108">
        <v>806</v>
      </c>
      <c r="AQ17" s="185">
        <f t="shared" si="3"/>
        <v>0.28084714548802947</v>
      </c>
      <c r="AR17" s="186">
        <f t="shared" si="4"/>
        <v>0.15936725298075788</v>
      </c>
      <c r="AS17" s="186">
        <f t="shared" si="5"/>
        <v>0.32656023222060954</v>
      </c>
      <c r="AT17" s="10">
        <f>W17-'30-7'!W17</f>
        <v>0</v>
      </c>
      <c r="AU17" s="10">
        <f>AB17-'30-7'!AB17</f>
        <v>0</v>
      </c>
      <c r="AV17" s="10">
        <f>AG17-'30-7'!AG17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4.2690000000000001</v>
      </c>
      <c r="X18" s="11">
        <v>0</v>
      </c>
      <c r="Y18" s="11">
        <v>1.1499999999999999</v>
      </c>
      <c r="Z18" s="11">
        <v>3.1190000000000002</v>
      </c>
      <c r="AA18" s="11">
        <v>0</v>
      </c>
      <c r="AB18" s="68">
        <f t="shared" si="10"/>
        <v>0</v>
      </c>
      <c r="AC18" s="12"/>
      <c r="AD18" s="12"/>
      <c r="AE18" s="12"/>
      <c r="AF18" s="12"/>
      <c r="AG18" s="59">
        <f t="shared" si="1"/>
        <v>9.9000000000000005E-2</v>
      </c>
      <c r="AH18" s="11">
        <v>9.9000000000000005E-2</v>
      </c>
      <c r="AI18" s="11">
        <v>0</v>
      </c>
      <c r="AJ18" s="11">
        <v>0</v>
      </c>
      <c r="AK18" s="11">
        <v>0</v>
      </c>
      <c r="AL18" s="11">
        <v>0</v>
      </c>
      <c r="AM18" s="11">
        <v>0</v>
      </c>
      <c r="AN18" s="11">
        <v>0</v>
      </c>
      <c r="AO18" s="11">
        <v>0</v>
      </c>
      <c r="AP18" s="108">
        <v>376</v>
      </c>
      <c r="AQ18" s="185">
        <f t="shared" si="3"/>
        <v>0.26153280646939908</v>
      </c>
      <c r="AR18" s="186">
        <f t="shared" si="4"/>
        <v>0</v>
      </c>
      <c r="AS18" s="186">
        <f t="shared" si="5"/>
        <v>1.2993831211445072E-2</v>
      </c>
      <c r="AT18" s="10">
        <f>W18-'30-7'!W18</f>
        <v>0</v>
      </c>
      <c r="AU18" s="10">
        <f>AB18-'30-7'!AB18</f>
        <v>0</v>
      </c>
      <c r="AV18" s="10">
        <f>AG18-'30-7'!AG18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185">
        <f t="shared" si="3"/>
        <v>0.70373010216203369</v>
      </c>
      <c r="AR19" s="186">
        <f t="shared" si="4"/>
        <v>0</v>
      </c>
      <c r="AS19" s="186">
        <f t="shared" si="5"/>
        <v>0.41582559547840131</v>
      </c>
      <c r="AT19" s="10">
        <f>W19-'30-7'!W19</f>
        <v>0</v>
      </c>
      <c r="AU19" s="10">
        <f>AB19-'30-7'!AB19</f>
        <v>0</v>
      </c>
      <c r="AV19" s="10">
        <f>AG19-'30-7'!AG19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23.472999999999995</v>
      </c>
      <c r="X20" s="11">
        <v>0.1</v>
      </c>
      <c r="Y20" s="11">
        <v>2.9749999999999996</v>
      </c>
      <c r="Z20" s="11">
        <v>16.034999999999997</v>
      </c>
      <c r="AA20" s="11">
        <v>4.3630000000000004</v>
      </c>
      <c r="AB20" s="59">
        <v>0</v>
      </c>
      <c r="AC20" s="12"/>
      <c r="AD20" s="12"/>
      <c r="AE20" s="12"/>
      <c r="AF20" s="12"/>
      <c r="AG20" s="59">
        <f>SUM(AH20:AO20)</f>
        <v>3.6500000000000004</v>
      </c>
      <c r="AH20" s="11">
        <v>0</v>
      </c>
      <c r="AI20" s="11">
        <v>0.38</v>
      </c>
      <c r="AJ20" s="11">
        <v>0</v>
      </c>
      <c r="AK20" s="11">
        <v>0</v>
      </c>
      <c r="AL20" s="11">
        <v>0.12</v>
      </c>
      <c r="AM20" s="11">
        <v>2.1</v>
      </c>
      <c r="AN20" s="11">
        <v>0</v>
      </c>
      <c r="AO20" s="11">
        <v>1.05</v>
      </c>
      <c r="AP20" s="108">
        <v>2985</v>
      </c>
      <c r="AQ20" s="185">
        <f t="shared" si="3"/>
        <v>0.64426085524510068</v>
      </c>
      <c r="AR20" s="186">
        <f t="shared" si="4"/>
        <v>0</v>
      </c>
      <c r="AS20" s="186">
        <f t="shared" si="5"/>
        <v>0.44188861985472161</v>
      </c>
      <c r="AT20" s="10">
        <f>W20-'30-7'!W20</f>
        <v>0</v>
      </c>
      <c r="AU20" s="10">
        <f>AB20-'30-7'!AB20</f>
        <v>0</v>
      </c>
      <c r="AV20" s="10">
        <f>AG20-'30-7'!AG20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5.4450000000000003</v>
      </c>
      <c r="X21" s="11"/>
      <c r="Y21" s="11">
        <v>1.5</v>
      </c>
      <c r="Z21" s="11">
        <v>3.1250000000000004</v>
      </c>
      <c r="AA21" s="11">
        <v>0.82000000000000006</v>
      </c>
      <c r="AB21" s="59">
        <f t="shared" si="10"/>
        <v>0</v>
      </c>
      <c r="AC21" s="12"/>
      <c r="AD21" s="12"/>
      <c r="AE21" s="12"/>
      <c r="AF21" s="12"/>
      <c r="AG21" s="59">
        <f>SUM(AH21:AO21)</f>
        <v>0.4</v>
      </c>
      <c r="AH21" s="11"/>
      <c r="AI21" s="11"/>
      <c r="AJ21" s="11">
        <v>0.4</v>
      </c>
      <c r="AK21" s="11"/>
      <c r="AL21" s="11"/>
      <c r="AM21" s="11"/>
      <c r="AN21" s="11"/>
      <c r="AO21" s="11"/>
      <c r="AP21" s="108">
        <v>746</v>
      </c>
      <c r="AQ21" s="185">
        <f t="shared" si="3"/>
        <v>0.80132450331125837</v>
      </c>
      <c r="AR21" s="186" t="str">
        <f t="shared" si="4"/>
        <v>-</v>
      </c>
      <c r="AS21" s="186">
        <f t="shared" si="5"/>
        <v>0.34188034188034194</v>
      </c>
      <c r="AT21" s="10">
        <f>W21-'30-7'!W21</f>
        <v>0</v>
      </c>
      <c r="AU21" s="10">
        <f>AB21-'30-7'!AB21</f>
        <v>0</v>
      </c>
      <c r="AV21" s="10">
        <f>AG21-'30-7'!AG21</f>
        <v>0</v>
      </c>
      <c r="AY21" s="19"/>
    </row>
    <row r="22" spans="1:51" s="41" customFormat="1" ht="13.15">
      <c r="A22" s="208"/>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247.99199999999999</v>
      </c>
      <c r="X22" s="34">
        <f>SUM(X9:X21)</f>
        <v>3.5670000000000002</v>
      </c>
      <c r="Y22" s="34">
        <f>SUM(Y9:Y21)</f>
        <v>41.866999999999997</v>
      </c>
      <c r="Z22" s="34">
        <f>SUM(Z9:Z21)</f>
        <v>163.63800000000001</v>
      </c>
      <c r="AA22" s="34">
        <f t="shared" si="12"/>
        <v>38.92</v>
      </c>
      <c r="AB22" s="34">
        <f t="shared" si="12"/>
        <v>17.66</v>
      </c>
      <c r="AC22" s="34">
        <f t="shared" si="12"/>
        <v>1.5</v>
      </c>
      <c r="AD22" s="34">
        <f t="shared" si="12"/>
        <v>15.66</v>
      </c>
      <c r="AE22" s="34">
        <f t="shared" si="12"/>
        <v>0</v>
      </c>
      <c r="AF22" s="34">
        <f t="shared" si="12"/>
        <v>0</v>
      </c>
      <c r="AG22" s="34">
        <f>SUM(AG9:AG21)</f>
        <v>82.416000000000025</v>
      </c>
      <c r="AH22" s="34">
        <f t="shared" si="12"/>
        <v>1.2739999999999998</v>
      </c>
      <c r="AI22" s="34">
        <f t="shared" si="12"/>
        <v>2.1999999999999997</v>
      </c>
      <c r="AJ22" s="34">
        <f t="shared" si="12"/>
        <v>0.83000000000000007</v>
      </c>
      <c r="AK22" s="34">
        <f t="shared" si="12"/>
        <v>1.6850000000000001</v>
      </c>
      <c r="AL22" s="34">
        <f t="shared" si="12"/>
        <v>30.613000000000003</v>
      </c>
      <c r="AM22" s="34">
        <f t="shared" si="12"/>
        <v>21.210999999999999</v>
      </c>
      <c r="AN22" s="34">
        <f t="shared" si="12"/>
        <v>9.61</v>
      </c>
      <c r="AO22" s="34">
        <f t="shared" si="12"/>
        <v>14.993</v>
      </c>
      <c r="AP22" s="138">
        <f t="shared" si="12"/>
        <v>35461.800000000003</v>
      </c>
      <c r="AQ22" s="187">
        <f>$W22/C22</f>
        <v>0.57365811772469977</v>
      </c>
      <c r="AR22" s="187">
        <f t="shared" si="4"/>
        <v>0.16512852160415906</v>
      </c>
      <c r="AS22" s="187">
        <f t="shared" si="5"/>
        <v>0.47428482640747222</v>
      </c>
      <c r="AT22" s="38">
        <f t="shared" ref="AT22:AV22" si="13">SUM(AT9:AT21)</f>
        <v>1.3199999999999932</v>
      </c>
      <c r="AU22" s="38">
        <f t="shared" si="13"/>
        <v>0</v>
      </c>
      <c r="AV22" s="38">
        <f t="shared" si="13"/>
        <v>1.6990000000000012</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188"/>
      <c r="AR23" s="188"/>
      <c r="AS23" s="188"/>
      <c r="AT23" s="23"/>
      <c r="AU23" s="23"/>
      <c r="AV23" s="23"/>
    </row>
    <row r="24" spans="1:51" s="25" customFormat="1">
      <c r="A24" s="201" t="s">
        <v>97</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4"/>
      <c r="AR24" s="204"/>
      <c r="AS24" s="204"/>
      <c r="AT24" s="22"/>
      <c r="AU24" s="22"/>
      <c r="AV24" s="22"/>
    </row>
    <row r="25" spans="1:51" ht="15.4">
      <c r="A25" s="1" t="s">
        <v>96</v>
      </c>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83"/>
      <c r="AR25" s="183"/>
      <c r="AS25" s="183"/>
    </row>
    <row r="26" spans="1:51" ht="15.4">
      <c r="A26" s="428" t="s">
        <v>95</v>
      </c>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184">
        <v>43</v>
      </c>
      <c r="AR28" s="184">
        <v>44</v>
      </c>
      <c r="AS28" s="184">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185">
        <f>$W29/C29</f>
        <v>0.1093396860301753</v>
      </c>
      <c r="AR29" s="186" t="str">
        <f>IF(H29=0,"-",AB29/H29)</f>
        <v>-</v>
      </c>
      <c r="AS29" s="186">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185">
        <f t="shared" ref="AQ30:AQ41" si="14">$W30/C30</f>
        <v>0.15018277563332397</v>
      </c>
      <c r="AR30" s="186">
        <f t="shared" ref="AR30:AR42" si="15">IF(H30=0,"-",AB30/H30)</f>
        <v>0</v>
      </c>
      <c r="AS30" s="186">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185">
        <f t="shared" si="14"/>
        <v>0.12048192771084336</v>
      </c>
      <c r="AR31" s="186">
        <f t="shared" si="15"/>
        <v>0</v>
      </c>
      <c r="AS31" s="186">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185">
        <f t="shared" si="14"/>
        <v>0.30186434692094649</v>
      </c>
      <c r="AR32" s="186" t="str">
        <f t="shared" si="15"/>
        <v>-</v>
      </c>
      <c r="AS32" s="186">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185">
        <f t="shared" si="14"/>
        <v>0.12920651142419157</v>
      </c>
      <c r="AR33" s="186">
        <f t="shared" si="15"/>
        <v>0</v>
      </c>
      <c r="AS33" s="186">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185">
        <f t="shared" si="14"/>
        <v>3.6179450072358899E-2</v>
      </c>
      <c r="AR34" s="186" t="str">
        <f t="shared" si="15"/>
        <v>-</v>
      </c>
      <c r="AS34" s="186">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185">
        <f t="shared" si="14"/>
        <v>0.1677142857142857</v>
      </c>
      <c r="AR35" s="186" t="str">
        <f t="shared" si="15"/>
        <v>-</v>
      </c>
      <c r="AS35" s="186">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185">
        <f t="shared" si="14"/>
        <v>0.10362204724409448</v>
      </c>
      <c r="AR36" s="186">
        <f t="shared" si="15"/>
        <v>0</v>
      </c>
      <c r="AS36" s="186">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185">
        <f t="shared" si="14"/>
        <v>8.7713527618797013E-3</v>
      </c>
      <c r="AR37" s="186">
        <f t="shared" si="15"/>
        <v>0</v>
      </c>
      <c r="AS37" s="186">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185">
        <f t="shared" si="14"/>
        <v>0.10965737951807231</v>
      </c>
      <c r="AR38" s="186">
        <f t="shared" si="15"/>
        <v>0</v>
      </c>
      <c r="AS38" s="186">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185">
        <f t="shared" si="14"/>
        <v>0.16158205715663815</v>
      </c>
      <c r="AR39" s="186">
        <f t="shared" si="15"/>
        <v>0.12734082397003746</v>
      </c>
      <c r="AS39" s="186">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185">
        <f t="shared" si="14"/>
        <v>6.340483990277924E-3</v>
      </c>
      <c r="AR40" s="186">
        <f t="shared" si="15"/>
        <v>0</v>
      </c>
      <c r="AS40" s="186">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185">
        <f t="shared" si="14"/>
        <v>0.19226204604794683</v>
      </c>
      <c r="AR41" s="186" t="str">
        <f t="shared" si="15"/>
        <v>-</v>
      </c>
      <c r="AS41" s="186">
        <f t="shared" si="16"/>
        <v>0</v>
      </c>
      <c r="AT41" s="10">
        <f>W41-'09-4'!W40</f>
        <v>1.62</v>
      </c>
      <c r="AU41" s="10">
        <f>AB41-'09-4'!AB40</f>
        <v>0</v>
      </c>
      <c r="AV41" s="10">
        <f>AG41-'09-4'!AG40</f>
        <v>0</v>
      </c>
      <c r="AY41" s="19"/>
    </row>
    <row r="42" spans="1:51" s="41" customFormat="1" ht="20.25" hidden="1" customHeight="1">
      <c r="A42" s="208"/>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187">
        <f>$W42/C42</f>
        <v>0.13856981135062815</v>
      </c>
      <c r="AR42" s="187">
        <f t="shared" si="15"/>
        <v>3.5282885724959531E-3</v>
      </c>
      <c r="AS42" s="187">
        <f t="shared" si="16"/>
        <v>0.21316999737594436</v>
      </c>
      <c r="AT42" s="38">
        <f t="shared" ref="AT42:AV42" si="20">SUM(AT29:AT41)</f>
        <v>87.52000000000001</v>
      </c>
      <c r="AU42" s="38">
        <f t="shared" si="20"/>
        <v>0.17</v>
      </c>
      <c r="AV42" s="38">
        <f t="shared" si="20"/>
        <v>61.740000000000009</v>
      </c>
      <c r="AY42" s="33"/>
    </row>
    <row r="43" spans="1:51" ht="15" customHeight="1">
      <c r="AP43" s="67">
        <f>+AP22/V22</f>
        <v>0.56967662131118579</v>
      </c>
    </row>
    <row r="47" spans="1:51" ht="15" customHeight="1">
      <c r="AR47" s="190"/>
      <c r="AS47" s="190"/>
    </row>
    <row r="53" spans="31:31" ht="15" customHeight="1">
      <c r="AE53" s="5">
        <f>3+4.5+4.14+9.73</f>
        <v>21.37</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6:AS26"/>
    <mergeCell ref="A27:AS27"/>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99" orientation="landscape" r:id="rId1"/>
  <colBreaks count="1" manualBreakCount="1">
    <brk id="2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3"/>
  <sheetViews>
    <sheetView topLeftCell="A6" zoomScale="80" zoomScaleNormal="80" zoomScaleSheetLayoutView="70" workbookViewId="0">
      <selection activeCell="W9" sqref="W9:AV22"/>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189" customWidth="1"/>
    <col min="45" max="45" width="7.59765625" style="189" customWidth="1"/>
    <col min="46"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182"/>
      <c r="AR1" s="182"/>
      <c r="AS1" s="18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182"/>
      <c r="AR2" s="182"/>
      <c r="AS2" s="183"/>
    </row>
    <row r="3" spans="1:61" s="1" customFormat="1" ht="30.75" customHeight="1">
      <c r="A3" s="433" t="s">
        <v>99</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25"/>
      <c r="AU4" s="225"/>
      <c r="AV4" s="225"/>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34" t="s">
        <v>6</v>
      </c>
      <c r="AR5" s="434"/>
      <c r="AS5" s="43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35" t="s">
        <v>16</v>
      </c>
      <c r="AR6" s="436" t="s">
        <v>17</v>
      </c>
      <c r="AS6" s="43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24" t="s">
        <v>19</v>
      </c>
      <c r="E7" s="7" t="s">
        <v>20</v>
      </c>
      <c r="F7" s="224" t="s">
        <v>21</v>
      </c>
      <c r="G7" s="224" t="s">
        <v>22</v>
      </c>
      <c r="H7" s="404"/>
      <c r="I7" s="224" t="s">
        <v>19</v>
      </c>
      <c r="J7" s="224" t="s">
        <v>20</v>
      </c>
      <c r="K7" s="224" t="s">
        <v>21</v>
      </c>
      <c r="L7" s="224" t="s">
        <v>22</v>
      </c>
      <c r="M7" s="404"/>
      <c r="N7" s="224" t="s">
        <v>23</v>
      </c>
      <c r="O7" s="224" t="s">
        <v>24</v>
      </c>
      <c r="P7" s="224" t="s">
        <v>25</v>
      </c>
      <c r="Q7" s="224" t="s">
        <v>26</v>
      </c>
      <c r="R7" s="224" t="s">
        <v>23</v>
      </c>
      <c r="S7" s="224" t="s">
        <v>24</v>
      </c>
      <c r="T7" s="224" t="s">
        <v>25</v>
      </c>
      <c r="U7" s="224" t="s">
        <v>26</v>
      </c>
      <c r="V7" s="404"/>
      <c r="W7" s="404"/>
      <c r="X7" s="224" t="s">
        <v>19</v>
      </c>
      <c r="Y7" s="224" t="s">
        <v>20</v>
      </c>
      <c r="Z7" s="224" t="s">
        <v>21</v>
      </c>
      <c r="AA7" s="224" t="s">
        <v>22</v>
      </c>
      <c r="AB7" s="404"/>
      <c r="AC7" s="224" t="s">
        <v>19</v>
      </c>
      <c r="AD7" s="224" t="s">
        <v>20</v>
      </c>
      <c r="AE7" s="224" t="s">
        <v>21</v>
      </c>
      <c r="AF7" s="224" t="s">
        <v>22</v>
      </c>
      <c r="AG7" s="404"/>
      <c r="AH7" s="224" t="s">
        <v>23</v>
      </c>
      <c r="AI7" s="224" t="s">
        <v>24</v>
      </c>
      <c r="AJ7" s="224" t="s">
        <v>25</v>
      </c>
      <c r="AK7" s="224" t="s">
        <v>26</v>
      </c>
      <c r="AL7" s="224" t="s">
        <v>23</v>
      </c>
      <c r="AM7" s="224" t="s">
        <v>24</v>
      </c>
      <c r="AN7" s="224" t="s">
        <v>25</v>
      </c>
      <c r="AO7" s="224" t="s">
        <v>26</v>
      </c>
      <c r="AP7" s="409"/>
      <c r="AQ7" s="435"/>
      <c r="AR7" s="437"/>
      <c r="AS7" s="43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184">
        <v>43</v>
      </c>
      <c r="AR8" s="184">
        <v>44</v>
      </c>
      <c r="AS8" s="184">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29.157</v>
      </c>
      <c r="X9" s="106">
        <v>0.35</v>
      </c>
      <c r="Y9" s="106">
        <v>5.24</v>
      </c>
      <c r="Z9" s="106">
        <v>20.762</v>
      </c>
      <c r="AA9" s="106">
        <v>2.8049999999999997</v>
      </c>
      <c r="AB9" s="43">
        <f>SUM(AC9:AF9)</f>
        <v>0</v>
      </c>
      <c r="AC9" s="105"/>
      <c r="AD9" s="105"/>
      <c r="AE9" s="105"/>
      <c r="AF9" s="105"/>
      <c r="AG9" s="43">
        <f t="shared" ref="AG9:AG18" si="1">SUM(AH9:AO9)</f>
        <v>27.381</v>
      </c>
      <c r="AH9" s="106">
        <v>0</v>
      </c>
      <c r="AI9" s="106">
        <v>0</v>
      </c>
      <c r="AJ9" s="106">
        <v>0</v>
      </c>
      <c r="AK9" s="106">
        <v>2.4690000000000003</v>
      </c>
      <c r="AL9" s="106">
        <v>0.52</v>
      </c>
      <c r="AM9" s="106">
        <v>11.780000000000001</v>
      </c>
      <c r="AN9" s="106">
        <v>0</v>
      </c>
      <c r="AO9" s="106">
        <v>12.612</v>
      </c>
      <c r="AP9" s="109">
        <v>5363</v>
      </c>
      <c r="AQ9" s="32">
        <f>$W9/C9</f>
        <v>0.69249952498574951</v>
      </c>
      <c r="AR9" s="186">
        <f>IF(H9=0,"-",AB9/H9)</f>
        <v>0</v>
      </c>
      <c r="AS9" s="186">
        <f>AG9/M9</f>
        <v>0.87973910808379385</v>
      </c>
      <c r="AT9" s="10">
        <f>W9-'06-8'!W9</f>
        <v>4.3679999999999986</v>
      </c>
      <c r="AU9" s="10">
        <f>AB9-'06-8'!AB9</f>
        <v>0</v>
      </c>
      <c r="AV9" s="10">
        <f>AG9-'06-8'!AG9</f>
        <v>3.152000000000001</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40.875</v>
      </c>
      <c r="X10" s="199">
        <v>0</v>
      </c>
      <c r="Y10" s="199">
        <v>9.245000000000001</v>
      </c>
      <c r="Z10" s="199">
        <v>25.227</v>
      </c>
      <c r="AA10" s="199">
        <v>6.4029999999999996</v>
      </c>
      <c r="AB10" s="10">
        <f>SUM(AC10:AF10)</f>
        <v>0</v>
      </c>
      <c r="AC10" s="11"/>
      <c r="AD10" s="11"/>
      <c r="AE10" s="11"/>
      <c r="AF10" s="11"/>
      <c r="AG10" s="59">
        <f t="shared" si="1"/>
        <v>10.32</v>
      </c>
      <c r="AH10" s="11">
        <v>0</v>
      </c>
      <c r="AI10" s="11">
        <v>1.5999999999999999</v>
      </c>
      <c r="AJ10" s="11">
        <v>0</v>
      </c>
      <c r="AK10" s="11">
        <v>0</v>
      </c>
      <c r="AL10" s="11">
        <v>0.65</v>
      </c>
      <c r="AM10" s="11">
        <v>7.5699999999999994</v>
      </c>
      <c r="AN10" s="11">
        <v>0.5</v>
      </c>
      <c r="AO10" s="11">
        <v>0</v>
      </c>
      <c r="AP10" s="108">
        <v>3370</v>
      </c>
      <c r="AQ10" s="32">
        <f t="shared" ref="AQ10:AQ21" si="3">$W10/C10</f>
        <v>0.63322024445787051</v>
      </c>
      <c r="AR10" s="186">
        <f t="shared" ref="AR10:AR22" si="4">IF(H10=0,"-",AB10/H10)</f>
        <v>0</v>
      </c>
      <c r="AS10" s="186">
        <f t="shared" ref="AS10:AS22" si="5">AG10/M10</f>
        <v>0.5650769315008487</v>
      </c>
      <c r="AT10" s="10">
        <f>W10-'06-8'!W10</f>
        <v>0</v>
      </c>
      <c r="AU10" s="10">
        <f>AB10-'06-8'!AB10</f>
        <v>0</v>
      </c>
      <c r="AV10" s="10">
        <f>AG10-'06-8'!AG10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7.0139999999999993</v>
      </c>
      <c r="X11" s="106">
        <v>0</v>
      </c>
      <c r="Y11" s="106">
        <v>2.125</v>
      </c>
      <c r="Z11" s="106">
        <v>3.786</v>
      </c>
      <c r="AA11" s="106">
        <v>1.103</v>
      </c>
      <c r="AB11" s="59">
        <f t="shared" ref="AB11:AB21" si="10">SUM(AC11:AF11)</f>
        <v>5.1100000000000003</v>
      </c>
      <c r="AC11" s="11">
        <v>0</v>
      </c>
      <c r="AD11" s="11">
        <v>5.1100000000000003</v>
      </c>
      <c r="AE11" s="11">
        <v>0</v>
      </c>
      <c r="AF11" s="11">
        <v>0</v>
      </c>
      <c r="AG11" s="59">
        <f t="shared" si="1"/>
        <v>2.3250000000000002</v>
      </c>
      <c r="AH11" s="11"/>
      <c r="AI11" s="11"/>
      <c r="AJ11" s="11"/>
      <c r="AK11" s="11"/>
      <c r="AL11" s="11">
        <v>2.3250000000000002</v>
      </c>
      <c r="AM11" s="11"/>
      <c r="AN11" s="11"/>
      <c r="AO11" s="11"/>
      <c r="AP11" s="109">
        <v>1824</v>
      </c>
      <c r="AQ11" s="32">
        <f t="shared" si="3"/>
        <v>0.56761349842194697</v>
      </c>
      <c r="AR11" s="186">
        <f t="shared" si="4"/>
        <v>0.42625959292625965</v>
      </c>
      <c r="AS11" s="186">
        <f t="shared" si="5"/>
        <v>0.46076099881093935</v>
      </c>
      <c r="AT11" s="10">
        <f>W11-'06-8'!W11</f>
        <v>0.89900000000000002</v>
      </c>
      <c r="AU11" s="10">
        <f>AB11-'06-8'!AB11</f>
        <v>0</v>
      </c>
      <c r="AV11" s="10">
        <f>AG11-'06-8'!AG11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53.301000000000002</v>
      </c>
      <c r="X12" s="106">
        <v>1.52</v>
      </c>
      <c r="Y12" s="106">
        <v>5.5039999999999996</v>
      </c>
      <c r="Z12" s="106">
        <v>30.563000000000002</v>
      </c>
      <c r="AA12" s="106">
        <v>15.714000000000002</v>
      </c>
      <c r="AB12" s="59">
        <f t="shared" si="10"/>
        <v>6.35</v>
      </c>
      <c r="AC12" s="11">
        <v>1.5</v>
      </c>
      <c r="AD12" s="11">
        <v>4.8499999999999996</v>
      </c>
      <c r="AE12" s="106">
        <v>0</v>
      </c>
      <c r="AF12" s="106">
        <v>0</v>
      </c>
      <c r="AG12" s="43">
        <f t="shared" si="1"/>
        <v>2.4210000000000003</v>
      </c>
      <c r="AH12" s="106">
        <v>0.375</v>
      </c>
      <c r="AI12" s="106">
        <v>0.22</v>
      </c>
      <c r="AJ12" s="106">
        <v>0</v>
      </c>
      <c r="AK12" s="106">
        <v>0</v>
      </c>
      <c r="AL12" s="106">
        <v>0.19</v>
      </c>
      <c r="AM12" s="106">
        <v>0.86599999999999988</v>
      </c>
      <c r="AN12" s="106">
        <v>0.47000000000000003</v>
      </c>
      <c r="AO12" s="106">
        <v>0.30000000000000004</v>
      </c>
      <c r="AP12" s="109">
        <v>7705</v>
      </c>
      <c r="AQ12" s="185">
        <f t="shared" si="3"/>
        <v>0.57798726231474984</v>
      </c>
      <c r="AR12" s="186">
        <f t="shared" si="4"/>
        <v>0.1877087705814538</v>
      </c>
      <c r="AS12" s="186">
        <f t="shared" si="5"/>
        <v>0.14274764150943398</v>
      </c>
      <c r="AT12" s="10">
        <f>W12-'06-8'!W12</f>
        <v>5.0559999999999974</v>
      </c>
      <c r="AU12" s="10">
        <f>AB12-'06-8'!AB12</f>
        <v>0</v>
      </c>
      <c r="AV12" s="10">
        <f>AG12-'06-8'!AG12</f>
        <v>0.40000000000000036</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29.973000000000003</v>
      </c>
      <c r="X13" s="11">
        <v>1.6970000000000001</v>
      </c>
      <c r="Y13" s="11">
        <v>6.9079999999999995</v>
      </c>
      <c r="Z13" s="11">
        <v>21.168000000000003</v>
      </c>
      <c r="AA13" s="11">
        <v>0.2</v>
      </c>
      <c r="AB13" s="59">
        <f t="shared" si="10"/>
        <v>3.5</v>
      </c>
      <c r="AC13" s="12"/>
      <c r="AD13" s="12">
        <v>3.5</v>
      </c>
      <c r="AE13" s="12"/>
      <c r="AF13" s="12"/>
      <c r="AG13" s="59">
        <f t="shared" si="1"/>
        <v>10.763999999999999</v>
      </c>
      <c r="AH13" s="11">
        <v>0.95</v>
      </c>
      <c r="AI13" s="11">
        <v>0</v>
      </c>
      <c r="AJ13" s="11">
        <v>0.3</v>
      </c>
      <c r="AK13" s="11">
        <v>0</v>
      </c>
      <c r="AL13" s="11">
        <v>2.6880000000000002</v>
      </c>
      <c r="AM13" s="11">
        <v>0</v>
      </c>
      <c r="AN13" s="11">
        <v>5.6099999999999994</v>
      </c>
      <c r="AO13" s="11">
        <v>1.216</v>
      </c>
      <c r="AP13" s="108">
        <v>5171</v>
      </c>
      <c r="AQ13" s="185">
        <f t="shared" si="3"/>
        <v>0.76712223587223605</v>
      </c>
      <c r="AR13" s="186">
        <f t="shared" si="4"/>
        <v>0.34999999999999992</v>
      </c>
      <c r="AS13" s="186">
        <f t="shared" si="5"/>
        <v>0.76313364055299537</v>
      </c>
      <c r="AT13" s="10">
        <f>W13-'06-8'!W13</f>
        <v>0</v>
      </c>
      <c r="AU13" s="10">
        <f>AB13-'06-8'!AB13</f>
        <v>0</v>
      </c>
      <c r="AV13" s="10">
        <f>AG13-'06-8'!AG13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10.161000000000001</v>
      </c>
      <c r="X14" s="17">
        <v>0</v>
      </c>
      <c r="Y14" s="17">
        <v>0.43099999999999999</v>
      </c>
      <c r="Z14" s="17">
        <v>3.9729999999999999</v>
      </c>
      <c r="AA14" s="17">
        <v>5.7570000000000006</v>
      </c>
      <c r="AB14" s="59">
        <f t="shared" si="10"/>
        <v>0</v>
      </c>
      <c r="AC14" s="12"/>
      <c r="AD14" s="12"/>
      <c r="AE14" s="12"/>
      <c r="AF14" s="12"/>
      <c r="AG14" s="59">
        <f t="shared" si="1"/>
        <v>1.3980000000000001</v>
      </c>
      <c r="AH14" s="11">
        <v>0</v>
      </c>
      <c r="AI14" s="11">
        <v>0</v>
      </c>
      <c r="AJ14" s="11">
        <v>0.13</v>
      </c>
      <c r="AK14" s="11">
        <v>0</v>
      </c>
      <c r="AL14" s="11">
        <v>0</v>
      </c>
      <c r="AM14" s="11">
        <v>0.68500000000000005</v>
      </c>
      <c r="AN14" s="11">
        <v>0.14000000000000001</v>
      </c>
      <c r="AO14" s="11">
        <v>0.443</v>
      </c>
      <c r="AP14" s="108">
        <v>1154.8</v>
      </c>
      <c r="AQ14" s="185">
        <f t="shared" si="3"/>
        <v>0.81418269230769236</v>
      </c>
      <c r="AR14" s="186"/>
      <c r="AS14" s="186">
        <f t="shared" si="5"/>
        <v>0.64335020708697643</v>
      </c>
      <c r="AT14" s="10">
        <f>W14-'06-8'!W14</f>
        <v>0</v>
      </c>
      <c r="AU14" s="10">
        <f>AB14-'06-8'!AB14</f>
        <v>0</v>
      </c>
      <c r="AV14" s="10">
        <f>AG14-'06-8'!AG14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12</v>
      </c>
      <c r="X15" s="104"/>
      <c r="Y15" s="104">
        <v>0.8</v>
      </c>
      <c r="Z15" s="104">
        <v>10.959999999999999</v>
      </c>
      <c r="AA15" s="104">
        <v>0.24</v>
      </c>
      <c r="AB15" s="43">
        <f t="shared" si="10"/>
        <v>0</v>
      </c>
      <c r="AC15" s="12"/>
      <c r="AD15" s="12"/>
      <c r="AE15" s="12"/>
      <c r="AF15" s="12"/>
      <c r="AG15" s="59">
        <f t="shared" si="1"/>
        <v>0.5</v>
      </c>
      <c r="AH15" s="11">
        <v>0</v>
      </c>
      <c r="AI15" s="11">
        <v>0</v>
      </c>
      <c r="AJ15" s="11">
        <v>0</v>
      </c>
      <c r="AK15" s="11">
        <v>0</v>
      </c>
      <c r="AL15" s="11">
        <v>0.5</v>
      </c>
      <c r="AM15" s="11">
        <v>0</v>
      </c>
      <c r="AN15" s="11"/>
      <c r="AO15" s="11"/>
      <c r="AP15" s="109">
        <v>1363</v>
      </c>
      <c r="AQ15" s="185">
        <f t="shared" si="3"/>
        <v>0.59999999999999976</v>
      </c>
      <c r="AR15" s="186">
        <f t="shared" si="4"/>
        <v>0</v>
      </c>
      <c r="AS15" s="186">
        <f t="shared" si="5"/>
        <v>0.25</v>
      </c>
      <c r="AT15" s="10">
        <f>W15-'06-8'!W15</f>
        <v>0.76999999999999957</v>
      </c>
      <c r="AU15" s="10">
        <f>AB15-'06-8'!AB15</f>
        <v>0</v>
      </c>
      <c r="AV15" s="10">
        <f>AG15-'06-8'!AG15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34.964999999999996</v>
      </c>
      <c r="X16" s="17">
        <v>0</v>
      </c>
      <c r="Y16" s="17">
        <v>4.0650000000000004</v>
      </c>
      <c r="Z16" s="17">
        <v>28.9</v>
      </c>
      <c r="AA16" s="17">
        <v>2</v>
      </c>
      <c r="AB16" s="59">
        <f t="shared" si="10"/>
        <v>0</v>
      </c>
      <c r="AC16" s="12"/>
      <c r="AD16" s="12"/>
      <c r="AE16" s="12"/>
      <c r="AF16" s="12"/>
      <c r="AG16" s="59">
        <f t="shared" si="1"/>
        <v>21.37</v>
      </c>
      <c r="AH16" s="11"/>
      <c r="AI16" s="11"/>
      <c r="AJ16" s="11"/>
      <c r="AK16" s="11"/>
      <c r="AL16" s="11">
        <v>21.37</v>
      </c>
      <c r="AM16" s="11"/>
      <c r="AN16" s="11"/>
      <c r="AO16" s="11"/>
      <c r="AP16" s="108">
        <v>5319</v>
      </c>
      <c r="AQ16" s="185">
        <f t="shared" si="3"/>
        <v>0.52810838569357177</v>
      </c>
      <c r="AR16" s="186"/>
      <c r="AS16" s="186">
        <f t="shared" si="5"/>
        <v>0.40528751327567902</v>
      </c>
      <c r="AT16" s="10">
        <f>W16-'06-8'!W16</f>
        <v>0</v>
      </c>
      <c r="AU16" s="10">
        <f>AB16-'06-8'!AB16</f>
        <v>0</v>
      </c>
      <c r="AV16" s="10">
        <f>AG16-'06-8'!AG16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5.49</v>
      </c>
      <c r="X17" s="17">
        <v>0.2</v>
      </c>
      <c r="Y17" s="17">
        <v>1.2</v>
      </c>
      <c r="Z17" s="17">
        <v>3.41</v>
      </c>
      <c r="AA17" s="17">
        <v>0.68</v>
      </c>
      <c r="AB17" s="59">
        <f t="shared" si="10"/>
        <v>2.7</v>
      </c>
      <c r="AC17" s="12"/>
      <c r="AD17" s="12">
        <v>2.7</v>
      </c>
      <c r="AE17" s="12"/>
      <c r="AF17" s="12"/>
      <c r="AG17" s="59">
        <f t="shared" si="1"/>
        <v>2.25</v>
      </c>
      <c r="AH17" s="11">
        <v>0</v>
      </c>
      <c r="AI17" s="11">
        <v>0</v>
      </c>
      <c r="AJ17" s="11">
        <v>0</v>
      </c>
      <c r="AK17" s="11">
        <v>0</v>
      </c>
      <c r="AL17" s="11">
        <v>2.25</v>
      </c>
      <c r="AM17" s="11">
        <v>0</v>
      </c>
      <c r="AN17" s="11">
        <v>0</v>
      </c>
      <c r="AO17" s="11">
        <v>0</v>
      </c>
      <c r="AP17" s="108">
        <v>806</v>
      </c>
      <c r="AQ17" s="185">
        <f t="shared" si="3"/>
        <v>0.28084714548802947</v>
      </c>
      <c r="AR17" s="186">
        <f t="shared" si="4"/>
        <v>0.15936725298075788</v>
      </c>
      <c r="AS17" s="186">
        <f t="shared" si="5"/>
        <v>0.32656023222060954</v>
      </c>
      <c r="AT17" s="10">
        <f>W17-'06-8'!W17</f>
        <v>0</v>
      </c>
      <c r="AU17" s="10">
        <f>AB17-'06-8'!AB17</f>
        <v>0</v>
      </c>
      <c r="AV17" s="10">
        <f>AG17-'06-8'!AG17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4.2690000000000001</v>
      </c>
      <c r="X18" s="11">
        <v>0</v>
      </c>
      <c r="Y18" s="11">
        <v>1.1499999999999999</v>
      </c>
      <c r="Z18" s="11">
        <v>3.1190000000000002</v>
      </c>
      <c r="AA18" s="11">
        <v>0</v>
      </c>
      <c r="AB18" s="68">
        <f t="shared" si="10"/>
        <v>0</v>
      </c>
      <c r="AC18" s="12"/>
      <c r="AD18" s="12"/>
      <c r="AE18" s="12"/>
      <c r="AF18" s="12"/>
      <c r="AG18" s="59">
        <f t="shared" si="1"/>
        <v>9.9000000000000005E-2</v>
      </c>
      <c r="AH18" s="11">
        <v>9.9000000000000005E-2</v>
      </c>
      <c r="AI18" s="11">
        <v>0</v>
      </c>
      <c r="AJ18" s="11">
        <v>0</v>
      </c>
      <c r="AK18" s="11">
        <v>0</v>
      </c>
      <c r="AL18" s="11">
        <v>0</v>
      </c>
      <c r="AM18" s="11">
        <v>0</v>
      </c>
      <c r="AN18" s="11">
        <v>0</v>
      </c>
      <c r="AO18" s="11">
        <v>0</v>
      </c>
      <c r="AP18" s="108">
        <v>376</v>
      </c>
      <c r="AQ18" s="185">
        <f t="shared" si="3"/>
        <v>0.26153280646939908</v>
      </c>
      <c r="AR18" s="186">
        <f t="shared" si="4"/>
        <v>0</v>
      </c>
      <c r="AS18" s="186">
        <f t="shared" si="5"/>
        <v>1.2993831211445072E-2</v>
      </c>
      <c r="AT18" s="10">
        <f>W18-'06-8'!W18</f>
        <v>0</v>
      </c>
      <c r="AU18" s="10">
        <f>AB18-'06-8'!AB18</f>
        <v>0</v>
      </c>
      <c r="AV18" s="10">
        <f>AG18-'06-8'!AG18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2.9619999999999997</v>
      </c>
      <c r="X19" s="11">
        <v>0</v>
      </c>
      <c r="Y19" s="11">
        <v>2.9619999999999997</v>
      </c>
      <c r="Z19" s="11">
        <v>0</v>
      </c>
      <c r="AA19" s="11">
        <v>0</v>
      </c>
      <c r="AB19" s="59">
        <f t="shared" si="10"/>
        <v>0</v>
      </c>
      <c r="AC19" s="11"/>
      <c r="AD19" s="11"/>
      <c r="AE19" s="11"/>
      <c r="AF19" s="11"/>
      <c r="AG19" s="59">
        <f>SUM(AH19:AO19)</f>
        <v>3.0900000000000003</v>
      </c>
      <c r="AH19" s="11">
        <v>0</v>
      </c>
      <c r="AI19" s="11">
        <v>0</v>
      </c>
      <c r="AJ19" s="11">
        <v>0</v>
      </c>
      <c r="AK19" s="11">
        <v>0</v>
      </c>
      <c r="AL19" s="11">
        <v>0</v>
      </c>
      <c r="AM19" s="11">
        <v>0</v>
      </c>
      <c r="AN19" s="11">
        <v>3.0900000000000003</v>
      </c>
      <c r="AO19" s="11">
        <v>0</v>
      </c>
      <c r="AP19" s="108">
        <v>1022</v>
      </c>
      <c r="AQ19" s="185">
        <f t="shared" si="3"/>
        <v>0.70373010216203369</v>
      </c>
      <c r="AR19" s="186">
        <f t="shared" si="4"/>
        <v>0</v>
      </c>
      <c r="AS19" s="186">
        <f t="shared" si="5"/>
        <v>0.41582559547840131</v>
      </c>
      <c r="AT19" s="10">
        <f>W19-'06-8'!W19</f>
        <v>0</v>
      </c>
      <c r="AU19" s="10">
        <f>AB19-'06-8'!AB19</f>
        <v>0</v>
      </c>
      <c r="AV19" s="10">
        <f>AG19-'06-8'!AG19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25.371999999999996</v>
      </c>
      <c r="X20" s="106">
        <v>0.63100000000000001</v>
      </c>
      <c r="Y20" s="106">
        <v>3.5430000000000001</v>
      </c>
      <c r="Z20" s="106">
        <v>17.894999999999996</v>
      </c>
      <c r="AA20" s="106">
        <v>3.3030000000000004</v>
      </c>
      <c r="AB20" s="43">
        <v>0</v>
      </c>
      <c r="AC20" s="105"/>
      <c r="AD20" s="105"/>
      <c r="AE20" s="105"/>
      <c r="AF20" s="105"/>
      <c r="AG20" s="43">
        <f>SUM(AH20:AO20)</f>
        <v>4.05</v>
      </c>
      <c r="AH20" s="106">
        <v>0</v>
      </c>
      <c r="AI20" s="106">
        <v>0.38</v>
      </c>
      <c r="AJ20" s="106">
        <v>0</v>
      </c>
      <c r="AK20" s="106">
        <v>0</v>
      </c>
      <c r="AL20" s="106">
        <v>0.12</v>
      </c>
      <c r="AM20" s="106">
        <v>2.5</v>
      </c>
      <c r="AN20" s="106">
        <v>0</v>
      </c>
      <c r="AO20" s="106">
        <v>1.05</v>
      </c>
      <c r="AP20" s="109">
        <v>3476</v>
      </c>
      <c r="AQ20" s="185">
        <f t="shared" si="3"/>
        <v>0.69638249986276546</v>
      </c>
      <c r="AR20" s="186">
        <f t="shared" si="4"/>
        <v>0</v>
      </c>
      <c r="AS20" s="186">
        <f t="shared" si="5"/>
        <v>0.49031476997578693</v>
      </c>
      <c r="AT20" s="10">
        <f>W20-'06-8'!W20</f>
        <v>1.8990000000000009</v>
      </c>
      <c r="AU20" s="10">
        <f>AB20-'06-8'!AB20</f>
        <v>0</v>
      </c>
      <c r="AV20" s="10">
        <f>AG20-'06-8'!AG20</f>
        <v>0.39999999999999947</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5.4450000000000003</v>
      </c>
      <c r="X21" s="11"/>
      <c r="Y21" s="11">
        <v>1.5</v>
      </c>
      <c r="Z21" s="11">
        <v>3.1250000000000004</v>
      </c>
      <c r="AA21" s="11">
        <v>0.82000000000000006</v>
      </c>
      <c r="AB21" s="59">
        <f t="shared" si="10"/>
        <v>0</v>
      </c>
      <c r="AC21" s="12"/>
      <c r="AD21" s="12"/>
      <c r="AE21" s="12"/>
      <c r="AF21" s="12"/>
      <c r="AG21" s="59">
        <f>SUM(AH21:AO21)</f>
        <v>0.4</v>
      </c>
      <c r="AH21" s="11"/>
      <c r="AI21" s="11"/>
      <c r="AJ21" s="11">
        <v>0.4</v>
      </c>
      <c r="AK21" s="11"/>
      <c r="AL21" s="11"/>
      <c r="AM21" s="11"/>
      <c r="AN21" s="11"/>
      <c r="AO21" s="11"/>
      <c r="AP21" s="108">
        <v>746</v>
      </c>
      <c r="AQ21" s="185">
        <f t="shared" si="3"/>
        <v>0.80132450331125837</v>
      </c>
      <c r="AR21" s="186" t="str">
        <f t="shared" si="4"/>
        <v>-</v>
      </c>
      <c r="AS21" s="186">
        <f t="shared" si="5"/>
        <v>0.34188034188034194</v>
      </c>
      <c r="AT21" s="10">
        <f>W21-'06-8'!W21</f>
        <v>0</v>
      </c>
      <c r="AU21" s="10">
        <f>AB21-'06-8'!AB21</f>
        <v>0</v>
      </c>
      <c r="AV21" s="10">
        <f>AG21-'06-8'!AG21</f>
        <v>0</v>
      </c>
      <c r="AY21" s="19"/>
    </row>
    <row r="22" spans="1:51" s="41" customFormat="1" ht="13.15">
      <c r="A22" s="22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260.98399999999998</v>
      </c>
      <c r="X22" s="34">
        <f>SUM(X9:X21)</f>
        <v>4.3980000000000006</v>
      </c>
      <c r="Y22" s="34">
        <f>SUM(Y9:Y21)</f>
        <v>44.672999999999995</v>
      </c>
      <c r="Z22" s="34">
        <f>SUM(Z9:Z21)</f>
        <v>172.88799999999998</v>
      </c>
      <c r="AA22" s="34">
        <f t="shared" si="12"/>
        <v>39.024999999999999</v>
      </c>
      <c r="AB22" s="34">
        <f t="shared" si="12"/>
        <v>17.66</v>
      </c>
      <c r="AC22" s="34">
        <f t="shared" si="12"/>
        <v>1.5</v>
      </c>
      <c r="AD22" s="34">
        <f t="shared" si="12"/>
        <v>16.16</v>
      </c>
      <c r="AE22" s="34">
        <f t="shared" si="12"/>
        <v>0</v>
      </c>
      <c r="AF22" s="34">
        <f t="shared" si="12"/>
        <v>0</v>
      </c>
      <c r="AG22" s="34">
        <f>SUM(AG9:AG21)</f>
        <v>86.368000000000009</v>
      </c>
      <c r="AH22" s="34">
        <f t="shared" si="12"/>
        <v>1.4239999999999999</v>
      </c>
      <c r="AI22" s="34">
        <f t="shared" si="12"/>
        <v>2.1999999999999997</v>
      </c>
      <c r="AJ22" s="34">
        <f t="shared" si="12"/>
        <v>0.83000000000000007</v>
      </c>
      <c r="AK22" s="34">
        <f t="shared" si="12"/>
        <v>2.4690000000000003</v>
      </c>
      <c r="AL22" s="34">
        <f t="shared" si="12"/>
        <v>30.613000000000003</v>
      </c>
      <c r="AM22" s="34">
        <f t="shared" si="12"/>
        <v>23.401</v>
      </c>
      <c r="AN22" s="34">
        <f t="shared" si="12"/>
        <v>9.8099999999999987</v>
      </c>
      <c r="AO22" s="34">
        <f t="shared" si="12"/>
        <v>15.621</v>
      </c>
      <c r="AP22" s="138">
        <f t="shared" si="12"/>
        <v>37695.800000000003</v>
      </c>
      <c r="AQ22" s="187">
        <f>$W22/C22</f>
        <v>0.60371137051301271</v>
      </c>
      <c r="AR22" s="187">
        <f t="shared" si="4"/>
        <v>0.16512852160415906</v>
      </c>
      <c r="AS22" s="187">
        <f t="shared" si="5"/>
        <v>0.49702766316201408</v>
      </c>
      <c r="AT22" s="38">
        <f t="shared" ref="AT22:AV22" si="13">SUM(AT9:AT21)</f>
        <v>12.991999999999997</v>
      </c>
      <c r="AU22" s="38">
        <f t="shared" si="13"/>
        <v>0</v>
      </c>
      <c r="AV22" s="38">
        <f t="shared" si="13"/>
        <v>3.9520000000000008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188"/>
      <c r="AR23" s="188"/>
      <c r="AS23" s="188"/>
      <c r="AT23" s="23"/>
      <c r="AU23" s="23"/>
      <c r="AV23" s="23"/>
    </row>
    <row r="24" spans="1:51" s="25" customFormat="1">
      <c r="A24" s="201" t="s">
        <v>97</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4"/>
      <c r="AR24" s="204"/>
      <c r="AS24" s="204"/>
      <c r="AT24" s="22"/>
      <c r="AU24" s="22"/>
      <c r="AV24" s="22"/>
    </row>
    <row r="25" spans="1:51" ht="15.4">
      <c r="A25" s="1" t="s">
        <v>100</v>
      </c>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83"/>
      <c r="AR25" s="183"/>
      <c r="AS25" s="183"/>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184">
        <v>43</v>
      </c>
      <c r="AR28" s="184">
        <v>44</v>
      </c>
      <c r="AS28" s="184">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185">
        <f>$W29/C29</f>
        <v>0.1093396860301753</v>
      </c>
      <c r="AR29" s="186" t="str">
        <f>IF(H29=0,"-",AB29/H29)</f>
        <v>-</v>
      </c>
      <c r="AS29" s="186">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185">
        <f t="shared" ref="AQ30:AQ41" si="14">$W30/C30</f>
        <v>0.15018277563332397</v>
      </c>
      <c r="AR30" s="186">
        <f t="shared" ref="AR30:AR42" si="15">IF(H30=0,"-",AB30/H30)</f>
        <v>0</v>
      </c>
      <c r="AS30" s="186">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185">
        <f t="shared" si="14"/>
        <v>0.12048192771084336</v>
      </c>
      <c r="AR31" s="186">
        <f t="shared" si="15"/>
        <v>0</v>
      </c>
      <c r="AS31" s="186">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185">
        <f t="shared" si="14"/>
        <v>0.30186434692094649</v>
      </c>
      <c r="AR32" s="186" t="str">
        <f t="shared" si="15"/>
        <v>-</v>
      </c>
      <c r="AS32" s="186">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185">
        <f t="shared" si="14"/>
        <v>0.12920651142419157</v>
      </c>
      <c r="AR33" s="186">
        <f t="shared" si="15"/>
        <v>0</v>
      </c>
      <c r="AS33" s="186">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185">
        <f t="shared" si="14"/>
        <v>3.6179450072358899E-2</v>
      </c>
      <c r="AR34" s="186" t="str">
        <f t="shared" si="15"/>
        <v>-</v>
      </c>
      <c r="AS34" s="186">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185">
        <f t="shared" si="14"/>
        <v>0.1677142857142857</v>
      </c>
      <c r="AR35" s="186" t="str">
        <f t="shared" si="15"/>
        <v>-</v>
      </c>
      <c r="AS35" s="186">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185">
        <f t="shared" si="14"/>
        <v>0.10362204724409448</v>
      </c>
      <c r="AR36" s="186">
        <f t="shared" si="15"/>
        <v>0</v>
      </c>
      <c r="AS36" s="186">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185">
        <f t="shared" si="14"/>
        <v>8.7713527618797013E-3</v>
      </c>
      <c r="AR37" s="186">
        <f t="shared" si="15"/>
        <v>0</v>
      </c>
      <c r="AS37" s="186">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185">
        <f t="shared" si="14"/>
        <v>0.10965737951807231</v>
      </c>
      <c r="AR38" s="186">
        <f t="shared" si="15"/>
        <v>0</v>
      </c>
      <c r="AS38" s="186">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185">
        <f t="shared" si="14"/>
        <v>0.16158205715663815</v>
      </c>
      <c r="AR39" s="186">
        <f t="shared" si="15"/>
        <v>0.12734082397003746</v>
      </c>
      <c r="AS39" s="186">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185">
        <f t="shared" si="14"/>
        <v>6.340483990277924E-3</v>
      </c>
      <c r="AR40" s="186">
        <f t="shared" si="15"/>
        <v>0</v>
      </c>
      <c r="AS40" s="186">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185">
        <f t="shared" si="14"/>
        <v>0.19226204604794683</v>
      </c>
      <c r="AR41" s="186" t="str">
        <f t="shared" si="15"/>
        <v>-</v>
      </c>
      <c r="AS41" s="186">
        <f t="shared" si="16"/>
        <v>0</v>
      </c>
      <c r="AT41" s="10">
        <f>W41-'09-4'!W40</f>
        <v>1.62</v>
      </c>
      <c r="AU41" s="10">
        <f>AB41-'09-4'!AB40</f>
        <v>0</v>
      </c>
      <c r="AV41" s="10">
        <f>AG41-'09-4'!AG40</f>
        <v>0</v>
      </c>
      <c r="AY41" s="19"/>
    </row>
    <row r="42" spans="1:51" s="41" customFormat="1" ht="20.25" hidden="1" customHeight="1">
      <c r="A42" s="226"/>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187">
        <f>$W42/C42</f>
        <v>0.13856981135062815</v>
      </c>
      <c r="AR42" s="187">
        <f t="shared" si="15"/>
        <v>3.5282885724959531E-3</v>
      </c>
      <c r="AS42" s="187">
        <f t="shared" si="16"/>
        <v>0.21316999737594436</v>
      </c>
      <c r="AT42" s="38">
        <f t="shared" ref="AT42:AV42" si="20">SUM(AT29:AT41)</f>
        <v>87.52000000000001</v>
      </c>
      <c r="AU42" s="38">
        <f t="shared" si="20"/>
        <v>0.17</v>
      </c>
      <c r="AV42" s="38">
        <f t="shared" si="20"/>
        <v>61.740000000000009</v>
      </c>
      <c r="AY42" s="33"/>
    </row>
    <row r="43" spans="1:51" ht="15" customHeight="1">
      <c r="AP43" s="67">
        <f>+AP22/V22</f>
        <v>0.6055647480280808</v>
      </c>
    </row>
    <row r="47" spans="1:51" ht="15" customHeight="1">
      <c r="AR47" s="190"/>
      <c r="AS47" s="190"/>
    </row>
    <row r="53" spans="31:31" ht="15" customHeight="1">
      <c r="AE53" s="5">
        <f>3+4.5+4.14+9.73</f>
        <v>21.37</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6:AS26"/>
    <mergeCell ref="A27:AS27"/>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99" orientation="landscape" r:id="rId1"/>
  <colBreaks count="1" manualBreakCount="1">
    <brk id="22" max="1048575" man="1"/>
  </colBreaks>
  <ignoredErrors>
    <ignoredError sqref="M9:AR12 M16:AR19 M15:W15 AB15:AO15 X22:AP23 AQ15:AR15 M21:AR21 M20:W20 AB20:AG20 AQ20:AR20 M14:AR14 M13:AA13 AE13:AR13 AC13" formulaRange="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3"/>
  <sheetViews>
    <sheetView topLeftCell="A4" zoomScale="85" zoomScaleNormal="85" zoomScaleSheetLayoutView="70" workbookViewId="0">
      <selection activeCell="W9" sqref="W9:AV22"/>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101</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28"/>
      <c r="AU4" s="228"/>
      <c r="AV4" s="228"/>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27" t="s">
        <v>19</v>
      </c>
      <c r="E7" s="7" t="s">
        <v>20</v>
      </c>
      <c r="F7" s="227" t="s">
        <v>21</v>
      </c>
      <c r="G7" s="227" t="s">
        <v>22</v>
      </c>
      <c r="H7" s="404"/>
      <c r="I7" s="227" t="s">
        <v>19</v>
      </c>
      <c r="J7" s="227" t="s">
        <v>20</v>
      </c>
      <c r="K7" s="227" t="s">
        <v>21</v>
      </c>
      <c r="L7" s="227" t="s">
        <v>22</v>
      </c>
      <c r="M7" s="404"/>
      <c r="N7" s="227" t="s">
        <v>23</v>
      </c>
      <c r="O7" s="227" t="s">
        <v>24</v>
      </c>
      <c r="P7" s="227" t="s">
        <v>25</v>
      </c>
      <c r="Q7" s="227" t="s">
        <v>26</v>
      </c>
      <c r="R7" s="227" t="s">
        <v>23</v>
      </c>
      <c r="S7" s="227" t="s">
        <v>24</v>
      </c>
      <c r="T7" s="227" t="s">
        <v>25</v>
      </c>
      <c r="U7" s="227" t="s">
        <v>26</v>
      </c>
      <c r="V7" s="404"/>
      <c r="W7" s="404"/>
      <c r="X7" s="227" t="s">
        <v>19</v>
      </c>
      <c r="Y7" s="227" t="s">
        <v>20</v>
      </c>
      <c r="Z7" s="227" t="s">
        <v>21</v>
      </c>
      <c r="AA7" s="227" t="s">
        <v>22</v>
      </c>
      <c r="AB7" s="404"/>
      <c r="AC7" s="227" t="s">
        <v>19</v>
      </c>
      <c r="AD7" s="227" t="s">
        <v>20</v>
      </c>
      <c r="AE7" s="227" t="s">
        <v>21</v>
      </c>
      <c r="AF7" s="227" t="s">
        <v>22</v>
      </c>
      <c r="AG7" s="404"/>
      <c r="AH7" s="227" t="s">
        <v>23</v>
      </c>
      <c r="AI7" s="227" t="s">
        <v>24</v>
      </c>
      <c r="AJ7" s="227" t="s">
        <v>25</v>
      </c>
      <c r="AK7" s="227" t="s">
        <v>26</v>
      </c>
      <c r="AL7" s="227" t="s">
        <v>23</v>
      </c>
      <c r="AM7" s="227" t="s">
        <v>24</v>
      </c>
      <c r="AN7" s="227" t="s">
        <v>25</v>
      </c>
      <c r="AO7" s="227"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30.312000000000005</v>
      </c>
      <c r="X9" s="106">
        <v>0.35</v>
      </c>
      <c r="Y9" s="106">
        <v>5.29</v>
      </c>
      <c r="Z9" s="106">
        <v>21.867000000000004</v>
      </c>
      <c r="AA9" s="106">
        <v>2.8049999999999997</v>
      </c>
      <c r="AB9" s="43">
        <f>SUM(AC9:AF9)</f>
        <v>0</v>
      </c>
      <c r="AC9" s="105"/>
      <c r="AD9" s="105"/>
      <c r="AE9" s="105"/>
      <c r="AF9" s="105"/>
      <c r="AG9" s="43">
        <f t="shared" ref="AG9:AG18" si="1">SUM(AH9:AO9)</f>
        <v>28.151</v>
      </c>
      <c r="AH9" s="106">
        <v>0</v>
      </c>
      <c r="AI9" s="106">
        <v>0</v>
      </c>
      <c r="AJ9" s="106">
        <v>0</v>
      </c>
      <c r="AK9" s="106">
        <v>2.4690000000000003</v>
      </c>
      <c r="AL9" s="106">
        <v>0.52</v>
      </c>
      <c r="AM9" s="106">
        <v>11.98</v>
      </c>
      <c r="AN9" s="106">
        <v>0</v>
      </c>
      <c r="AO9" s="106">
        <v>13.181999999999999</v>
      </c>
      <c r="AP9" s="109">
        <v>5548</v>
      </c>
      <c r="AQ9" s="32">
        <f>$W9/C9</f>
        <v>0.71993159794793848</v>
      </c>
      <c r="AR9" s="31">
        <f>IF(H9=0,"-",AB9/H9)</f>
        <v>0</v>
      </c>
      <c r="AS9" s="31">
        <f>AG9/M9</f>
        <v>0.9044788587585143</v>
      </c>
      <c r="AT9" s="10">
        <f>W9-'13-8'!W9</f>
        <v>1.1550000000000047</v>
      </c>
      <c r="AU9" s="10">
        <f>AB9-'13-8'!AB9</f>
        <v>0</v>
      </c>
      <c r="AV9" s="10">
        <f>AG9-'13-8'!AG9</f>
        <v>0.76999999999999957</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41.575000000000003</v>
      </c>
      <c r="X10" s="123">
        <v>0</v>
      </c>
      <c r="Y10" s="123">
        <v>9.245000000000001</v>
      </c>
      <c r="Z10" s="123">
        <v>25.927000000000003</v>
      </c>
      <c r="AA10" s="123">
        <v>6.4029999999999996</v>
      </c>
      <c r="AB10" s="161">
        <f>SUM(AC10:AF10)</f>
        <v>0</v>
      </c>
      <c r="AC10" s="106"/>
      <c r="AD10" s="106"/>
      <c r="AE10" s="106"/>
      <c r="AF10" s="106"/>
      <c r="AG10" s="59">
        <f t="shared" si="1"/>
        <v>10.32</v>
      </c>
      <c r="AH10" s="11">
        <v>0</v>
      </c>
      <c r="AI10" s="11">
        <v>1.5999999999999999</v>
      </c>
      <c r="AJ10" s="11">
        <v>0</v>
      </c>
      <c r="AK10" s="11">
        <v>0</v>
      </c>
      <c r="AL10" s="11">
        <v>0.65</v>
      </c>
      <c r="AM10" s="11">
        <v>7.5699999999999994</v>
      </c>
      <c r="AN10" s="11">
        <v>0.5</v>
      </c>
      <c r="AO10" s="11">
        <v>0</v>
      </c>
      <c r="AP10" s="109">
        <v>3597</v>
      </c>
      <c r="AQ10" s="32">
        <f t="shared" ref="AQ10:AQ21" si="3">$W10/C10</f>
        <v>0.64406438320088</v>
      </c>
      <c r="AR10" s="31">
        <f t="shared" ref="AR10:AR22" si="4">IF(H10=0,"-",AB10/H10)</f>
        <v>0</v>
      </c>
      <c r="AS10" s="31">
        <f t="shared" ref="AS10:AS22" si="5">AG10/M10</f>
        <v>0.5650769315008487</v>
      </c>
      <c r="AT10" s="10">
        <f>W10-'13-8'!W10</f>
        <v>0.70000000000000284</v>
      </c>
      <c r="AU10" s="10">
        <f>AB10-'13-8'!AB10</f>
        <v>0</v>
      </c>
      <c r="AV10" s="10">
        <f>AG10-'13-8'!AG10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200">
        <f t="shared" ref="W11:W21" si="9">SUM(X11:AA11)</f>
        <v>7.0139999999999993</v>
      </c>
      <c r="X11" s="234">
        <v>0</v>
      </c>
      <c r="Y11" s="234">
        <v>2.125</v>
      </c>
      <c r="Z11" s="234">
        <v>3.786</v>
      </c>
      <c r="AA11" s="234">
        <v>1.103</v>
      </c>
      <c r="AB11" s="200">
        <f t="shared" ref="AB11:AB21" si="10">SUM(AC11:AF11)</f>
        <v>5.1100000000000003</v>
      </c>
      <c r="AC11" s="234">
        <v>0</v>
      </c>
      <c r="AD11" s="234">
        <v>5.1100000000000003</v>
      </c>
      <c r="AE11" s="234">
        <v>0</v>
      </c>
      <c r="AF11" s="234">
        <v>0</v>
      </c>
      <c r="AG11" s="200">
        <f t="shared" si="1"/>
        <v>2.3250000000000002</v>
      </c>
      <c r="AH11" s="234"/>
      <c r="AI11" s="234"/>
      <c r="AJ11" s="234"/>
      <c r="AK11" s="234"/>
      <c r="AL11" s="234">
        <v>2.3250000000000002</v>
      </c>
      <c r="AM11" s="234"/>
      <c r="AN11" s="234"/>
      <c r="AO11" s="234"/>
      <c r="AP11" s="235">
        <v>1824</v>
      </c>
      <c r="AQ11" s="32">
        <f t="shared" si="3"/>
        <v>0.56761349842194697</v>
      </c>
      <c r="AR11" s="31">
        <f t="shared" si="4"/>
        <v>0.42625959292625965</v>
      </c>
      <c r="AS11" s="31">
        <f t="shared" si="5"/>
        <v>0.46076099881093935</v>
      </c>
      <c r="AT11" s="10">
        <f>W11-'13-8'!W11</f>
        <v>0</v>
      </c>
      <c r="AU11" s="10">
        <f>AB11-'13-8'!AB11</f>
        <v>0</v>
      </c>
      <c r="AV11" s="10">
        <f>AG11-'13-8'!AG11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60.997999999999998</v>
      </c>
      <c r="X12" s="106">
        <v>2.3200000000000003</v>
      </c>
      <c r="Y12" s="106">
        <v>6.5039999999999996</v>
      </c>
      <c r="Z12" s="106">
        <v>35.213999999999999</v>
      </c>
      <c r="AA12" s="106">
        <v>16.96</v>
      </c>
      <c r="AB12" s="43">
        <f t="shared" si="10"/>
        <v>6.6499999999999995</v>
      </c>
      <c r="AC12" s="106">
        <v>1.8</v>
      </c>
      <c r="AD12" s="106">
        <v>4.8499999999999996</v>
      </c>
      <c r="AE12" s="106">
        <v>0</v>
      </c>
      <c r="AF12" s="106">
        <v>0</v>
      </c>
      <c r="AG12" s="43">
        <f t="shared" si="1"/>
        <v>3.3810000000000002</v>
      </c>
      <c r="AH12" s="106">
        <v>0.375</v>
      </c>
      <c r="AI12" s="106">
        <v>0.62</v>
      </c>
      <c r="AJ12" s="106">
        <v>0</v>
      </c>
      <c r="AK12" s="106">
        <v>0</v>
      </c>
      <c r="AL12" s="106">
        <v>0.19</v>
      </c>
      <c r="AM12" s="106">
        <v>1.4260000000000002</v>
      </c>
      <c r="AN12" s="106">
        <v>0.47000000000000003</v>
      </c>
      <c r="AO12" s="106">
        <v>0.30000000000000004</v>
      </c>
      <c r="AP12" s="109">
        <v>8484</v>
      </c>
      <c r="AQ12" s="32">
        <f t="shared" si="3"/>
        <v>0.66145226218410746</v>
      </c>
      <c r="AR12" s="31">
        <f t="shared" si="4"/>
        <v>0.19657690147506579</v>
      </c>
      <c r="AS12" s="31">
        <f t="shared" si="5"/>
        <v>0.19935141509433962</v>
      </c>
      <c r="AT12" s="10">
        <f>W12-'13-8'!W12</f>
        <v>7.6969999999999956</v>
      </c>
      <c r="AU12" s="10">
        <f>AB12-'13-8'!AB12</f>
        <v>0.29999999999999982</v>
      </c>
      <c r="AV12" s="10">
        <f>AG12-'13-8'!AG12</f>
        <v>0.96</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32.009</v>
      </c>
      <c r="X13" s="106">
        <v>1.6970000000000001</v>
      </c>
      <c r="Y13" s="106">
        <v>7.2080000000000002</v>
      </c>
      <c r="Z13" s="106">
        <v>22.904</v>
      </c>
      <c r="AA13" s="106">
        <v>0.2</v>
      </c>
      <c r="AB13" s="43">
        <f t="shared" si="10"/>
        <v>9.0299999999999994</v>
      </c>
      <c r="AC13" s="105"/>
      <c r="AD13" s="105">
        <v>9.0299999999999994</v>
      </c>
      <c r="AE13" s="105"/>
      <c r="AF13" s="105"/>
      <c r="AG13" s="43">
        <f t="shared" si="1"/>
        <v>11.933999999999999</v>
      </c>
      <c r="AH13" s="106">
        <v>0.95</v>
      </c>
      <c r="AI13" s="106">
        <v>0</v>
      </c>
      <c r="AJ13" s="106">
        <v>0.7</v>
      </c>
      <c r="AK13" s="106">
        <v>0</v>
      </c>
      <c r="AL13" s="106">
        <v>2.8280000000000003</v>
      </c>
      <c r="AM13" s="106">
        <v>0</v>
      </c>
      <c r="AN13" s="106">
        <v>6.24</v>
      </c>
      <c r="AO13" s="106">
        <v>1.216</v>
      </c>
      <c r="AP13" s="109">
        <v>5171</v>
      </c>
      <c r="AQ13" s="32">
        <f t="shared" si="3"/>
        <v>0.81923116298116305</v>
      </c>
      <c r="AR13" s="31">
        <f t="shared" si="4"/>
        <v>0.9029999999999998</v>
      </c>
      <c r="AS13" s="31">
        <f t="shared" si="5"/>
        <v>0.84608294930875572</v>
      </c>
      <c r="AT13" s="10">
        <f>W13-'13-8'!W13</f>
        <v>2.0359999999999978</v>
      </c>
      <c r="AU13" s="10">
        <f>AB13-'13-8'!AB13</f>
        <v>5.5299999999999994</v>
      </c>
      <c r="AV13" s="10">
        <f>AG13-'13-8'!AG13</f>
        <v>1.17</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10.407</v>
      </c>
      <c r="X14" s="104">
        <v>0</v>
      </c>
      <c r="Y14" s="104">
        <v>0.43099999999999999</v>
      </c>
      <c r="Z14" s="104">
        <v>4.0490000000000004</v>
      </c>
      <c r="AA14" s="104">
        <v>5.9270000000000005</v>
      </c>
      <c r="AB14" s="43">
        <f t="shared" si="10"/>
        <v>0</v>
      </c>
      <c r="AC14" s="105"/>
      <c r="AD14" s="105"/>
      <c r="AE14" s="105"/>
      <c r="AF14" s="105"/>
      <c r="AG14" s="43">
        <f t="shared" si="1"/>
        <v>2.198</v>
      </c>
      <c r="AH14" s="106">
        <v>0</v>
      </c>
      <c r="AI14" s="106">
        <v>0</v>
      </c>
      <c r="AJ14" s="106">
        <v>0.6</v>
      </c>
      <c r="AK14" s="106">
        <v>0</v>
      </c>
      <c r="AL14" s="106">
        <v>0</v>
      </c>
      <c r="AM14" s="106">
        <v>0.68500000000000005</v>
      </c>
      <c r="AN14" s="106">
        <v>0.47</v>
      </c>
      <c r="AO14" s="106">
        <v>0.443</v>
      </c>
      <c r="AP14" s="109">
        <v>1265.3499999999999</v>
      </c>
      <c r="AQ14" s="32">
        <f t="shared" si="3"/>
        <v>0.83389423076923075</v>
      </c>
      <c r="AR14" s="31"/>
      <c r="AS14" s="31">
        <f t="shared" si="5"/>
        <v>1.0115048320294522</v>
      </c>
      <c r="AT14" s="10">
        <f>W14-'13-8'!W14</f>
        <v>0.24599999999999866</v>
      </c>
      <c r="AU14" s="10">
        <f>AB14-'13-8'!AB14</f>
        <v>0</v>
      </c>
      <c r="AV14" s="10">
        <f>AG14-'13-8'!AG14</f>
        <v>0.79999999999999982</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12</v>
      </c>
      <c r="X15" s="17"/>
      <c r="Y15" s="17">
        <v>0.8</v>
      </c>
      <c r="Z15" s="17">
        <v>10.959999999999999</v>
      </c>
      <c r="AA15" s="17">
        <v>0.24</v>
      </c>
      <c r="AB15" s="59">
        <f t="shared" si="10"/>
        <v>0</v>
      </c>
      <c r="AC15" s="12"/>
      <c r="AD15" s="12"/>
      <c r="AE15" s="12"/>
      <c r="AF15" s="12"/>
      <c r="AG15" s="59">
        <f t="shared" si="1"/>
        <v>0.5</v>
      </c>
      <c r="AH15" s="11">
        <v>0</v>
      </c>
      <c r="AI15" s="11">
        <v>0</v>
      </c>
      <c r="AJ15" s="11">
        <v>0</v>
      </c>
      <c r="AK15" s="11">
        <v>0</v>
      </c>
      <c r="AL15" s="11">
        <v>0.5</v>
      </c>
      <c r="AM15" s="11">
        <v>0</v>
      </c>
      <c r="AN15" s="11"/>
      <c r="AO15" s="11"/>
      <c r="AP15" s="108">
        <v>1363</v>
      </c>
      <c r="AQ15" s="32">
        <f t="shared" si="3"/>
        <v>0.59999999999999976</v>
      </c>
      <c r="AR15" s="31">
        <f t="shared" si="4"/>
        <v>0</v>
      </c>
      <c r="AS15" s="31">
        <f t="shared" si="5"/>
        <v>0.25</v>
      </c>
      <c r="AT15" s="10">
        <f>W15-'13-8'!W15</f>
        <v>0</v>
      </c>
      <c r="AU15" s="10">
        <f>AB15-'13-8'!AB15</f>
        <v>0</v>
      </c>
      <c r="AV15" s="10">
        <f>AG15-'13-8'!AG15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39.265000000000008</v>
      </c>
      <c r="X16" s="104">
        <v>0</v>
      </c>
      <c r="Y16" s="104">
        <v>4.6149999999999993</v>
      </c>
      <c r="Z16" s="104">
        <v>32.650000000000006</v>
      </c>
      <c r="AA16" s="104">
        <v>2</v>
      </c>
      <c r="AB16" s="43">
        <f t="shared" si="10"/>
        <v>0</v>
      </c>
      <c r="AC16" s="105"/>
      <c r="AD16" s="105"/>
      <c r="AE16" s="105"/>
      <c r="AF16" s="105"/>
      <c r="AG16" s="43">
        <f t="shared" si="1"/>
        <v>24.1</v>
      </c>
      <c r="AH16" s="106"/>
      <c r="AI16" s="106"/>
      <c r="AJ16" s="106"/>
      <c r="AK16" s="106"/>
      <c r="AL16" s="106">
        <v>24.1</v>
      </c>
      <c r="AM16" s="106"/>
      <c r="AN16" s="106"/>
      <c r="AO16" s="106"/>
      <c r="AP16" s="109">
        <v>6241</v>
      </c>
      <c r="AQ16" s="32">
        <f t="shared" si="3"/>
        <v>0.59305521991300159</v>
      </c>
      <c r="AR16" s="31"/>
      <c r="AS16" s="31">
        <f t="shared" si="5"/>
        <v>0.45706266120467309</v>
      </c>
      <c r="AT16" s="10">
        <f>W16-'13-8'!W16</f>
        <v>4.3000000000000114</v>
      </c>
      <c r="AU16" s="10">
        <f>AB16-'13-8'!AB16</f>
        <v>0</v>
      </c>
      <c r="AV16" s="10">
        <f>AG16-'13-8'!AG16</f>
        <v>2.7300000000000004</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5.49</v>
      </c>
      <c r="X17" s="17">
        <v>0.2</v>
      </c>
      <c r="Y17" s="17">
        <v>1.2</v>
      </c>
      <c r="Z17" s="17">
        <v>3.41</v>
      </c>
      <c r="AA17" s="17">
        <v>0.68</v>
      </c>
      <c r="AB17" s="59">
        <f t="shared" si="10"/>
        <v>2.7</v>
      </c>
      <c r="AC17" s="12"/>
      <c r="AD17" s="12">
        <v>2.7</v>
      </c>
      <c r="AE17" s="12"/>
      <c r="AF17" s="12"/>
      <c r="AG17" s="59">
        <f t="shared" si="1"/>
        <v>2.25</v>
      </c>
      <c r="AH17" s="11">
        <v>0</v>
      </c>
      <c r="AI17" s="11">
        <v>0</v>
      </c>
      <c r="AJ17" s="11">
        <v>0</v>
      </c>
      <c r="AK17" s="11">
        <v>0</v>
      </c>
      <c r="AL17" s="11">
        <v>2.25</v>
      </c>
      <c r="AM17" s="11">
        <v>0</v>
      </c>
      <c r="AN17" s="11">
        <v>0</v>
      </c>
      <c r="AO17" s="11">
        <v>0</v>
      </c>
      <c r="AP17" s="108">
        <v>806</v>
      </c>
      <c r="AQ17" s="32">
        <f t="shared" si="3"/>
        <v>0.28084714548802947</v>
      </c>
      <c r="AR17" s="31">
        <f t="shared" si="4"/>
        <v>0.15936725298075788</v>
      </c>
      <c r="AS17" s="31">
        <f t="shared" si="5"/>
        <v>0.32656023222060954</v>
      </c>
      <c r="AT17" s="10">
        <f>W17-'13-8'!W17</f>
        <v>0</v>
      </c>
      <c r="AU17" s="10">
        <f>AB17-'13-8'!AB17</f>
        <v>0</v>
      </c>
      <c r="AV17" s="10">
        <f>AG17-'13-8'!AG17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4.2690000000000001</v>
      </c>
      <c r="X18" s="11">
        <v>0</v>
      </c>
      <c r="Y18" s="11">
        <v>1.1499999999999999</v>
      </c>
      <c r="Z18" s="11">
        <v>3.1190000000000002</v>
      </c>
      <c r="AA18" s="11">
        <v>0</v>
      </c>
      <c r="AB18" s="68">
        <f t="shared" si="10"/>
        <v>0</v>
      </c>
      <c r="AC18" s="12"/>
      <c r="AD18" s="12"/>
      <c r="AE18" s="12"/>
      <c r="AF18" s="12"/>
      <c r="AG18" s="59">
        <f t="shared" si="1"/>
        <v>9.9000000000000005E-2</v>
      </c>
      <c r="AH18" s="11">
        <v>9.9000000000000005E-2</v>
      </c>
      <c r="AI18" s="11">
        <v>0</v>
      </c>
      <c r="AJ18" s="11">
        <v>0</v>
      </c>
      <c r="AK18" s="11">
        <v>0</v>
      </c>
      <c r="AL18" s="11">
        <v>0</v>
      </c>
      <c r="AM18" s="11">
        <v>0</v>
      </c>
      <c r="AN18" s="11">
        <v>0</v>
      </c>
      <c r="AO18" s="11">
        <v>0</v>
      </c>
      <c r="AP18" s="108">
        <v>376</v>
      </c>
      <c r="AQ18" s="32">
        <f t="shared" si="3"/>
        <v>0.26153280646939908</v>
      </c>
      <c r="AR18" s="31">
        <f t="shared" si="4"/>
        <v>0</v>
      </c>
      <c r="AS18" s="31">
        <f t="shared" si="5"/>
        <v>1.2993831211445072E-2</v>
      </c>
      <c r="AT18" s="10">
        <f>W18-'13-8'!W18</f>
        <v>0</v>
      </c>
      <c r="AU18" s="10">
        <f>AB18-'13-8'!AB18</f>
        <v>0</v>
      </c>
      <c r="AV18" s="10">
        <f>AG18-'13-8'!AG18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43">
        <f t="shared" si="9"/>
        <v>3.3839999999999999</v>
      </c>
      <c r="X19" s="106">
        <v>0</v>
      </c>
      <c r="Y19" s="106">
        <v>3.3839999999999999</v>
      </c>
      <c r="Z19" s="106">
        <v>0</v>
      </c>
      <c r="AA19" s="106">
        <v>0</v>
      </c>
      <c r="AB19" s="43">
        <f t="shared" si="10"/>
        <v>0</v>
      </c>
      <c r="AC19" s="106"/>
      <c r="AD19" s="106"/>
      <c r="AE19" s="106"/>
      <c r="AF19" s="106"/>
      <c r="AG19" s="43">
        <f>SUM(AH19:AO19)</f>
        <v>5.0780000000000003</v>
      </c>
      <c r="AH19" s="106">
        <v>0</v>
      </c>
      <c r="AI19" s="106">
        <v>0</v>
      </c>
      <c r="AJ19" s="106">
        <v>0</v>
      </c>
      <c r="AK19" s="106">
        <v>0</v>
      </c>
      <c r="AL19" s="106">
        <v>0</v>
      </c>
      <c r="AM19" s="106">
        <v>0</v>
      </c>
      <c r="AN19" s="106">
        <v>5.0780000000000003</v>
      </c>
      <c r="AO19" s="106">
        <v>0</v>
      </c>
      <c r="AP19" s="109">
        <v>897</v>
      </c>
      <c r="AQ19" s="32">
        <f t="shared" si="3"/>
        <v>0.80399144689950108</v>
      </c>
      <c r="AR19" s="31">
        <f t="shared" si="4"/>
        <v>0</v>
      </c>
      <c r="AS19" s="31">
        <f t="shared" si="5"/>
        <v>0.68335351904185171</v>
      </c>
      <c r="AT19" s="10">
        <f>W19-'13-8'!W19</f>
        <v>0.42200000000000015</v>
      </c>
      <c r="AU19" s="10">
        <f>AB19-'13-8'!AB19</f>
        <v>0</v>
      </c>
      <c r="AV19" s="10">
        <f>AG19-'13-8'!AG19</f>
        <v>1.988</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25.371999999999996</v>
      </c>
      <c r="X20" s="11">
        <v>0.63100000000000001</v>
      </c>
      <c r="Y20" s="11">
        <v>3.5430000000000001</v>
      </c>
      <c r="Z20" s="11">
        <v>17.894999999999996</v>
      </c>
      <c r="AA20" s="11">
        <v>3.3030000000000004</v>
      </c>
      <c r="AB20" s="59">
        <v>0</v>
      </c>
      <c r="AC20" s="12"/>
      <c r="AD20" s="12"/>
      <c r="AE20" s="12"/>
      <c r="AF20" s="12"/>
      <c r="AG20" s="59">
        <f>SUM(AH20:AO20)</f>
        <v>4.05</v>
      </c>
      <c r="AH20" s="11">
        <v>0</v>
      </c>
      <c r="AI20" s="11">
        <v>0.38</v>
      </c>
      <c r="AJ20" s="11">
        <v>0</v>
      </c>
      <c r="AK20" s="11">
        <v>0</v>
      </c>
      <c r="AL20" s="11">
        <v>0.12</v>
      </c>
      <c r="AM20" s="11">
        <v>2.5</v>
      </c>
      <c r="AN20" s="11">
        <v>0</v>
      </c>
      <c r="AO20" s="11">
        <v>1.05</v>
      </c>
      <c r="AP20" s="108">
        <v>3476</v>
      </c>
      <c r="AQ20" s="32">
        <f t="shared" si="3"/>
        <v>0.69638249986276546</v>
      </c>
      <c r="AR20" s="31">
        <f t="shared" si="4"/>
        <v>0</v>
      </c>
      <c r="AS20" s="31">
        <f t="shared" si="5"/>
        <v>0.49031476997578693</v>
      </c>
      <c r="AT20" s="10">
        <f>W20-'13-8'!W20</f>
        <v>0</v>
      </c>
      <c r="AU20" s="10">
        <f>AB20-'13-8'!AB20</f>
        <v>0</v>
      </c>
      <c r="AV20" s="10">
        <f>AG20-'13-8'!AG20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5.4450000000000003</v>
      </c>
      <c r="X21" s="11"/>
      <c r="Y21" s="11">
        <v>1.5</v>
      </c>
      <c r="Z21" s="11">
        <v>3.1250000000000004</v>
      </c>
      <c r="AA21" s="11">
        <v>0.82000000000000006</v>
      </c>
      <c r="AB21" s="59">
        <f t="shared" si="10"/>
        <v>0</v>
      </c>
      <c r="AC21" s="12"/>
      <c r="AD21" s="12"/>
      <c r="AE21" s="12"/>
      <c r="AF21" s="12"/>
      <c r="AG21" s="59">
        <f>SUM(AH21:AO21)</f>
        <v>0.4</v>
      </c>
      <c r="AH21" s="11"/>
      <c r="AI21" s="11"/>
      <c r="AJ21" s="11">
        <v>0.4</v>
      </c>
      <c r="AK21" s="11"/>
      <c r="AL21" s="11"/>
      <c r="AM21" s="11"/>
      <c r="AN21" s="11"/>
      <c r="AO21" s="11"/>
      <c r="AP21" s="108">
        <v>746</v>
      </c>
      <c r="AQ21" s="32">
        <f t="shared" si="3"/>
        <v>0.80132450331125837</v>
      </c>
      <c r="AR21" s="31" t="str">
        <f t="shared" si="4"/>
        <v>-</v>
      </c>
      <c r="AS21" s="31">
        <f t="shared" si="5"/>
        <v>0.34188034188034194</v>
      </c>
      <c r="AT21" s="10">
        <f>W21-'13-8'!W21</f>
        <v>0</v>
      </c>
      <c r="AU21" s="10">
        <f>AB21-'13-8'!AB21</f>
        <v>0</v>
      </c>
      <c r="AV21" s="10">
        <f>AG21-'13-8'!AG21</f>
        <v>0</v>
      </c>
      <c r="AY21" s="19"/>
    </row>
    <row r="22" spans="1:51" s="41" customFormat="1" ht="13.15">
      <c r="A22" s="229"/>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277.54000000000002</v>
      </c>
      <c r="X22" s="34">
        <f>SUM(X9:X21)</f>
        <v>5.1980000000000013</v>
      </c>
      <c r="Y22" s="34">
        <f>SUM(Y9:Y21)</f>
        <v>46.995000000000005</v>
      </c>
      <c r="Z22" s="34">
        <f>SUM(Z9:Z21)</f>
        <v>184.90600000000001</v>
      </c>
      <c r="AA22" s="34">
        <f t="shared" si="12"/>
        <v>40.441000000000003</v>
      </c>
      <c r="AB22" s="34">
        <f t="shared" si="12"/>
        <v>23.49</v>
      </c>
      <c r="AC22" s="34">
        <f t="shared" si="12"/>
        <v>1.8</v>
      </c>
      <c r="AD22" s="34">
        <f t="shared" si="12"/>
        <v>21.69</v>
      </c>
      <c r="AE22" s="34">
        <f t="shared" si="12"/>
        <v>0</v>
      </c>
      <c r="AF22" s="34">
        <f t="shared" si="12"/>
        <v>0</v>
      </c>
      <c r="AG22" s="34">
        <f>SUM(AG9:AG21)</f>
        <v>94.786000000000016</v>
      </c>
      <c r="AH22" s="34">
        <f t="shared" si="12"/>
        <v>1.4239999999999999</v>
      </c>
      <c r="AI22" s="34">
        <f t="shared" si="12"/>
        <v>2.5999999999999996</v>
      </c>
      <c r="AJ22" s="34">
        <f t="shared" si="12"/>
        <v>1.6999999999999997</v>
      </c>
      <c r="AK22" s="34">
        <f t="shared" si="12"/>
        <v>2.4690000000000003</v>
      </c>
      <c r="AL22" s="34">
        <f t="shared" si="12"/>
        <v>33.482999999999997</v>
      </c>
      <c r="AM22" s="34">
        <f t="shared" si="12"/>
        <v>24.160999999999998</v>
      </c>
      <c r="AN22" s="34">
        <f t="shared" si="12"/>
        <v>12.757999999999999</v>
      </c>
      <c r="AO22" s="34">
        <f t="shared" si="12"/>
        <v>16.190999999999999</v>
      </c>
      <c r="AP22" s="138">
        <f t="shared" si="12"/>
        <v>39794.35</v>
      </c>
      <c r="AQ22" s="39">
        <f>$W22/C22</f>
        <v>0.64200891155082906</v>
      </c>
      <c r="AR22" s="39">
        <f t="shared" si="4"/>
        <v>0.2196415046705377</v>
      </c>
      <c r="AS22" s="39">
        <f t="shared" si="5"/>
        <v>0.54547128659312094</v>
      </c>
      <c r="AT22" s="38">
        <f t="shared" ref="AT22:AV22" si="13">SUM(AT9:AT21)</f>
        <v>16.556000000000012</v>
      </c>
      <c r="AU22" s="38">
        <f t="shared" si="13"/>
        <v>5.8299999999999992</v>
      </c>
      <c r="AV22" s="38">
        <f t="shared" si="13"/>
        <v>8.4179999999999993</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c r="A24" s="201" t="s">
        <v>97</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30"/>
      <c r="AR24" s="230"/>
      <c r="AS24" s="230"/>
      <c r="AT24" s="22"/>
      <c r="AU24" s="22"/>
      <c r="AV24" s="22"/>
    </row>
    <row r="25" spans="1:51" ht="15.4">
      <c r="A25" s="1" t="s">
        <v>102</v>
      </c>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29"/>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0.63927693617568149</v>
      </c>
    </row>
    <row r="47" spans="1:51" ht="15" customHeight="1">
      <c r="AR47" s="168"/>
      <c r="AS47" s="168"/>
    </row>
    <row r="53" spans="31:31" ht="15" customHeight="1">
      <c r="AE53" s="5">
        <f>3+4.5+4.14+9.73</f>
        <v>21.37</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6:AS26"/>
    <mergeCell ref="A27:AS27"/>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99" orientation="landscape" r:id="rId1"/>
  <colBreaks count="1" manualBreakCount="1">
    <brk id="22" max="1048575" man="1"/>
  </colBreaks>
  <ignoredErrors>
    <ignoredError sqref="M9:M21 AG9:AG22"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3"/>
  <sheetViews>
    <sheetView topLeftCell="A3" zoomScale="85" zoomScaleNormal="85" zoomScaleSheetLayoutView="70" workbookViewId="0">
      <selection activeCell="W9" sqref="W9:AV22"/>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5" width="7.59765625" style="5" customWidth="1"/>
    <col min="46" max="48" width="7.59765625" style="5" hidden="1"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103</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31"/>
      <c r="AU4" s="231"/>
      <c r="AV4" s="231"/>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33" t="s">
        <v>19</v>
      </c>
      <c r="E7" s="7" t="s">
        <v>20</v>
      </c>
      <c r="F7" s="233" t="s">
        <v>21</v>
      </c>
      <c r="G7" s="233" t="s">
        <v>22</v>
      </c>
      <c r="H7" s="404"/>
      <c r="I7" s="233" t="s">
        <v>19</v>
      </c>
      <c r="J7" s="233" t="s">
        <v>20</v>
      </c>
      <c r="K7" s="233" t="s">
        <v>21</v>
      </c>
      <c r="L7" s="233" t="s">
        <v>22</v>
      </c>
      <c r="M7" s="404"/>
      <c r="N7" s="233" t="s">
        <v>23</v>
      </c>
      <c r="O7" s="233" t="s">
        <v>24</v>
      </c>
      <c r="P7" s="233" t="s">
        <v>25</v>
      </c>
      <c r="Q7" s="233" t="s">
        <v>26</v>
      </c>
      <c r="R7" s="233" t="s">
        <v>23</v>
      </c>
      <c r="S7" s="233" t="s">
        <v>24</v>
      </c>
      <c r="T7" s="233" t="s">
        <v>25</v>
      </c>
      <c r="U7" s="233" t="s">
        <v>26</v>
      </c>
      <c r="V7" s="404"/>
      <c r="W7" s="404"/>
      <c r="X7" s="233" t="s">
        <v>19</v>
      </c>
      <c r="Y7" s="233" t="s">
        <v>20</v>
      </c>
      <c r="Z7" s="233" t="s">
        <v>21</v>
      </c>
      <c r="AA7" s="233" t="s">
        <v>22</v>
      </c>
      <c r="AB7" s="404"/>
      <c r="AC7" s="233" t="s">
        <v>19</v>
      </c>
      <c r="AD7" s="233" t="s">
        <v>20</v>
      </c>
      <c r="AE7" s="233" t="s">
        <v>21</v>
      </c>
      <c r="AF7" s="233" t="s">
        <v>22</v>
      </c>
      <c r="AG7" s="404"/>
      <c r="AH7" s="233" t="s">
        <v>23</v>
      </c>
      <c r="AI7" s="233" t="s">
        <v>24</v>
      </c>
      <c r="AJ7" s="233" t="s">
        <v>25</v>
      </c>
      <c r="AK7" s="233" t="s">
        <v>26</v>
      </c>
      <c r="AL7" s="233" t="s">
        <v>23</v>
      </c>
      <c r="AM7" s="233" t="s">
        <v>24</v>
      </c>
      <c r="AN7" s="233" t="s">
        <v>25</v>
      </c>
      <c r="AO7" s="233"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30.312000000000005</v>
      </c>
      <c r="X9" s="11">
        <v>0.35</v>
      </c>
      <c r="Y9" s="11">
        <v>5.29</v>
      </c>
      <c r="Z9" s="11">
        <v>21.867000000000004</v>
      </c>
      <c r="AA9" s="11">
        <v>2.8049999999999997</v>
      </c>
      <c r="AB9" s="59">
        <f>SUM(AC9:AF9)</f>
        <v>0</v>
      </c>
      <c r="AC9" s="12"/>
      <c r="AD9" s="12"/>
      <c r="AE9" s="12"/>
      <c r="AF9" s="12"/>
      <c r="AG9" s="59">
        <f t="shared" ref="AG9:AG18" si="1">SUM(AH9:AO9)</f>
        <v>28.151</v>
      </c>
      <c r="AH9" s="11">
        <v>0</v>
      </c>
      <c r="AI9" s="11">
        <v>0</v>
      </c>
      <c r="AJ9" s="11">
        <v>0</v>
      </c>
      <c r="AK9" s="11">
        <v>2.4690000000000003</v>
      </c>
      <c r="AL9" s="11">
        <v>0.52</v>
      </c>
      <c r="AM9" s="11">
        <v>11.98</v>
      </c>
      <c r="AN9" s="11">
        <v>0</v>
      </c>
      <c r="AO9" s="11">
        <v>13.181999999999999</v>
      </c>
      <c r="AP9" s="108">
        <v>5548</v>
      </c>
      <c r="AQ9" s="32">
        <f>$W9/C9</f>
        <v>0.71993159794793848</v>
      </c>
      <c r="AR9" s="31">
        <f>IF(H9=0,"-",AB9/H9)</f>
        <v>0</v>
      </c>
      <c r="AS9" s="31">
        <f>AG9/M9</f>
        <v>0.9044788587585143</v>
      </c>
      <c r="AT9" s="10">
        <f>W9-'20-8'!W9</f>
        <v>0</v>
      </c>
      <c r="AU9" s="10">
        <f>AB9-'20-8'!AB9</f>
        <v>0</v>
      </c>
      <c r="AV9" s="10">
        <f>AG9-'20-8'!AG9</f>
        <v>0</v>
      </c>
      <c r="AW9" s="5">
        <v>5</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41.575000000000003</v>
      </c>
      <c r="X10" s="199">
        <v>0</v>
      </c>
      <c r="Y10" s="199">
        <v>9.245000000000001</v>
      </c>
      <c r="Z10" s="199">
        <v>25.927000000000003</v>
      </c>
      <c r="AA10" s="199">
        <v>6.4029999999999996</v>
      </c>
      <c r="AB10" s="10">
        <f>SUM(AC10:AF10)</f>
        <v>0</v>
      </c>
      <c r="AC10" s="11"/>
      <c r="AD10" s="11"/>
      <c r="AE10" s="11"/>
      <c r="AF10" s="11"/>
      <c r="AG10" s="59">
        <f t="shared" si="1"/>
        <v>10.32</v>
      </c>
      <c r="AH10" s="11">
        <v>0</v>
      </c>
      <c r="AI10" s="11">
        <v>1.5999999999999999</v>
      </c>
      <c r="AJ10" s="11">
        <v>0</v>
      </c>
      <c r="AK10" s="11">
        <v>0</v>
      </c>
      <c r="AL10" s="11">
        <v>0.65</v>
      </c>
      <c r="AM10" s="11">
        <v>7.5699999999999994</v>
      </c>
      <c r="AN10" s="11">
        <v>0.5</v>
      </c>
      <c r="AO10" s="11">
        <v>0</v>
      </c>
      <c r="AP10" s="108">
        <v>3597</v>
      </c>
      <c r="AQ10" s="32">
        <f t="shared" ref="AQ10:AQ21" si="3">$W10/C10</f>
        <v>0.64406438320088</v>
      </c>
      <c r="AR10" s="31">
        <f t="shared" ref="AR10:AR22" si="4">IF(H10=0,"-",AB10/H10)</f>
        <v>0</v>
      </c>
      <c r="AS10" s="31">
        <f t="shared" ref="AS10:AS22" si="5">AG10/M10</f>
        <v>0.5650769315008487</v>
      </c>
      <c r="AT10" s="10">
        <f>W10-'20-8'!W10</f>
        <v>0</v>
      </c>
      <c r="AU10" s="10">
        <f>AB10-'20-8'!AB10</f>
        <v>0</v>
      </c>
      <c r="AV10" s="10">
        <f>AG10-'20-8'!AG10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7.359</v>
      </c>
      <c r="X11" s="106">
        <v>0</v>
      </c>
      <c r="Y11" s="106">
        <v>2.125</v>
      </c>
      <c r="Z11" s="106">
        <v>4.1310000000000002</v>
      </c>
      <c r="AA11" s="106">
        <v>1.103</v>
      </c>
      <c r="AB11" s="43">
        <f>+AD11</f>
        <v>5.82</v>
      </c>
      <c r="AC11" s="106">
        <v>0</v>
      </c>
      <c r="AD11" s="106">
        <v>5.82</v>
      </c>
      <c r="AE11" s="106">
        <v>0</v>
      </c>
      <c r="AF11" s="106">
        <v>0</v>
      </c>
      <c r="AG11" s="43">
        <f t="shared" si="1"/>
        <v>2.4860000000000002</v>
      </c>
      <c r="AH11" s="106"/>
      <c r="AI11" s="106"/>
      <c r="AJ11" s="106"/>
      <c r="AK11" s="106"/>
      <c r="AL11" s="106">
        <v>2.4860000000000002</v>
      </c>
      <c r="AM11" s="11"/>
      <c r="AN11" s="11"/>
      <c r="AO11" s="11"/>
      <c r="AP11" s="109">
        <v>1942</v>
      </c>
      <c r="AQ11" s="32">
        <f t="shared" si="3"/>
        <v>0.59553289633406159</v>
      </c>
      <c r="AR11" s="31">
        <f t="shared" si="4"/>
        <v>0.48548548548548554</v>
      </c>
      <c r="AS11" s="31">
        <f t="shared" si="5"/>
        <v>0.49266745937376138</v>
      </c>
      <c r="AT11" s="10">
        <f>W11-'20-8'!W11</f>
        <v>0.34500000000000064</v>
      </c>
      <c r="AU11" s="10">
        <f>AB11-'20-8'!AB11</f>
        <v>0.71</v>
      </c>
      <c r="AV11" s="10">
        <f>AG11-'20-8'!AG11</f>
        <v>0.16100000000000003</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64.69</v>
      </c>
      <c r="X12" s="106">
        <v>2.3200000000000003</v>
      </c>
      <c r="Y12" s="106">
        <v>6.8769999999999998</v>
      </c>
      <c r="Z12" s="106">
        <v>38.213000000000001</v>
      </c>
      <c r="AA12" s="106">
        <v>17.28</v>
      </c>
      <c r="AB12" s="43">
        <f t="shared" ref="AB12:AB19" si="10">SUM(AC12:AF12)</f>
        <v>7.85</v>
      </c>
      <c r="AC12" s="106">
        <v>3</v>
      </c>
      <c r="AD12" s="106">
        <v>4.8499999999999996</v>
      </c>
      <c r="AE12" s="106">
        <v>0</v>
      </c>
      <c r="AF12" s="106">
        <v>0</v>
      </c>
      <c r="AG12" s="43">
        <f t="shared" si="1"/>
        <v>3.7010000000000005</v>
      </c>
      <c r="AH12" s="106">
        <v>0.375</v>
      </c>
      <c r="AI12" s="106">
        <v>0.62</v>
      </c>
      <c r="AJ12" s="106">
        <v>0</v>
      </c>
      <c r="AK12" s="106">
        <v>0</v>
      </c>
      <c r="AL12" s="106">
        <v>0.41000000000000003</v>
      </c>
      <c r="AM12" s="106">
        <v>1.526</v>
      </c>
      <c r="AN12" s="106">
        <v>0.47000000000000003</v>
      </c>
      <c r="AO12" s="106">
        <v>0.30000000000000004</v>
      </c>
      <c r="AP12" s="109">
        <v>9499</v>
      </c>
      <c r="AQ12" s="32">
        <f t="shared" si="3"/>
        <v>0.70148770190317566</v>
      </c>
      <c r="AR12" s="31">
        <f t="shared" si="4"/>
        <v>0.23204942504951376</v>
      </c>
      <c r="AS12" s="31">
        <f t="shared" si="5"/>
        <v>0.21821933962264153</v>
      </c>
      <c r="AT12" s="10">
        <f>W12-'20-8'!W12</f>
        <v>3.6920000000000002</v>
      </c>
      <c r="AU12" s="10">
        <f>AB12-'20-8'!AB12</f>
        <v>1.2000000000000002</v>
      </c>
      <c r="AV12" s="10">
        <f>AG12-'20-8'!AG12</f>
        <v>0.32000000000000028</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32.359000000000009</v>
      </c>
      <c r="X13" s="106">
        <v>1.6970000000000001</v>
      </c>
      <c r="Y13" s="106">
        <v>7.2080000000000002</v>
      </c>
      <c r="Z13" s="106">
        <v>23.254000000000001</v>
      </c>
      <c r="AA13" s="106">
        <v>0.2</v>
      </c>
      <c r="AB13" s="59">
        <f t="shared" si="10"/>
        <v>9.0299999999999994</v>
      </c>
      <c r="AC13" s="12"/>
      <c r="AD13" s="12">
        <v>9.0299999999999994</v>
      </c>
      <c r="AE13" s="12"/>
      <c r="AF13" s="12"/>
      <c r="AG13" s="59">
        <f t="shared" si="1"/>
        <v>12.234</v>
      </c>
      <c r="AH13" s="106">
        <v>0.95</v>
      </c>
      <c r="AI13" s="106">
        <v>0</v>
      </c>
      <c r="AJ13" s="106">
        <v>1</v>
      </c>
      <c r="AK13" s="106">
        <v>0</v>
      </c>
      <c r="AL13" s="106">
        <v>2.8280000000000003</v>
      </c>
      <c r="AM13" s="106">
        <v>0</v>
      </c>
      <c r="AN13" s="106">
        <v>6.24</v>
      </c>
      <c r="AO13" s="106">
        <v>1.216</v>
      </c>
      <c r="AP13" s="109">
        <v>6007</v>
      </c>
      <c r="AQ13" s="32">
        <f t="shared" si="3"/>
        <v>0.82818898443898481</v>
      </c>
      <c r="AR13" s="31">
        <f t="shared" si="4"/>
        <v>0.9029999999999998</v>
      </c>
      <c r="AS13" s="31">
        <f t="shared" si="5"/>
        <v>0.86735200283587377</v>
      </c>
      <c r="AT13" s="10">
        <f>W13-'20-8'!W13</f>
        <v>0.35000000000000853</v>
      </c>
      <c r="AU13" s="10">
        <f>AB13-'20-8'!AB13</f>
        <v>0</v>
      </c>
      <c r="AV13" s="10">
        <f>AG13-'20-8'!AG13</f>
        <v>0.30000000000000071</v>
      </c>
      <c r="AW13" s="5">
        <v>2</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10.407</v>
      </c>
      <c r="X14" s="17">
        <v>0</v>
      </c>
      <c r="Y14" s="17">
        <v>0.43099999999999999</v>
      </c>
      <c r="Z14" s="17">
        <v>4.0490000000000004</v>
      </c>
      <c r="AA14" s="17">
        <v>5.9270000000000005</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1265.3499999999999</v>
      </c>
      <c r="AQ14" s="32">
        <f t="shared" si="3"/>
        <v>0.83389423076923075</v>
      </c>
      <c r="AR14" s="31"/>
      <c r="AS14" s="31">
        <f t="shared" si="5"/>
        <v>1.0115048320294522</v>
      </c>
      <c r="AT14" s="10">
        <f>W14-'20-8'!W14</f>
        <v>0</v>
      </c>
      <c r="AU14" s="10">
        <f>AB14-'20-8'!AB14</f>
        <v>0</v>
      </c>
      <c r="AV14" s="10">
        <f>AG14-'20-8'!AG14</f>
        <v>0</v>
      </c>
      <c r="AW14" s="5">
        <v>1</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13.809999999999999</v>
      </c>
      <c r="X15" s="104"/>
      <c r="Y15" s="104">
        <v>0.95</v>
      </c>
      <c r="Z15" s="104">
        <v>12.469999999999999</v>
      </c>
      <c r="AA15" s="104">
        <v>0.39</v>
      </c>
      <c r="AB15" s="43">
        <f t="shared" si="10"/>
        <v>0</v>
      </c>
      <c r="AC15" s="105"/>
      <c r="AD15" s="105"/>
      <c r="AE15" s="105"/>
      <c r="AF15" s="105"/>
      <c r="AG15" s="43">
        <f t="shared" si="1"/>
        <v>0.5</v>
      </c>
      <c r="AH15" s="106">
        <v>0</v>
      </c>
      <c r="AI15" s="106">
        <v>0</v>
      </c>
      <c r="AJ15" s="106">
        <v>0</v>
      </c>
      <c r="AK15" s="106">
        <v>0</v>
      </c>
      <c r="AL15" s="106">
        <v>0.5</v>
      </c>
      <c r="AM15" s="106">
        <v>0</v>
      </c>
      <c r="AN15" s="106"/>
      <c r="AO15" s="106"/>
      <c r="AP15" s="109">
        <v>1566</v>
      </c>
      <c r="AQ15" s="32">
        <f t="shared" si="3"/>
        <v>0.69049999999999967</v>
      </c>
      <c r="AR15" s="31">
        <f t="shared" si="4"/>
        <v>0</v>
      </c>
      <c r="AS15" s="31">
        <f t="shared" si="5"/>
        <v>0.25</v>
      </c>
      <c r="AT15" s="10">
        <f>W15-'20-8'!W15</f>
        <v>1.8099999999999987</v>
      </c>
      <c r="AU15" s="10">
        <f>AB15-'20-8'!AB15</f>
        <v>0</v>
      </c>
      <c r="AV15" s="10">
        <f>AG15-'20-8'!AG15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42.174999999999997</v>
      </c>
      <c r="X16" s="104">
        <v>0</v>
      </c>
      <c r="Y16" s="104">
        <v>6.4649999999999999</v>
      </c>
      <c r="Z16" s="104">
        <v>33.71</v>
      </c>
      <c r="AA16" s="104">
        <v>2</v>
      </c>
      <c r="AB16" s="43">
        <f t="shared" si="10"/>
        <v>0</v>
      </c>
      <c r="AC16" s="105"/>
      <c r="AD16" s="105"/>
      <c r="AE16" s="105"/>
      <c r="AF16" s="105"/>
      <c r="AG16" s="43">
        <f t="shared" si="1"/>
        <v>26.55</v>
      </c>
      <c r="AH16" s="106"/>
      <c r="AI16" s="106"/>
      <c r="AJ16" s="106"/>
      <c r="AK16" s="106"/>
      <c r="AL16" s="106">
        <v>26.55</v>
      </c>
      <c r="AM16" s="11"/>
      <c r="AN16" s="11"/>
      <c r="AO16" s="11"/>
      <c r="AP16" s="109">
        <v>6521</v>
      </c>
      <c r="AQ16" s="32">
        <f t="shared" si="3"/>
        <v>0.63700761237312709</v>
      </c>
      <c r="AR16" s="31"/>
      <c r="AS16" s="31">
        <f t="shared" si="5"/>
        <v>0.50352753755120627</v>
      </c>
      <c r="AT16" s="10">
        <f>W16-'20-8'!W16</f>
        <v>2.9099999999999895</v>
      </c>
      <c r="AU16" s="10">
        <f>AB16-'20-8'!AB16</f>
        <v>0</v>
      </c>
      <c r="AV16" s="10">
        <f>AG16-'20-8'!AG16</f>
        <v>2.4499999999999993</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5.49</v>
      </c>
      <c r="X17" s="17">
        <v>0.2</v>
      </c>
      <c r="Y17" s="17">
        <v>1.2</v>
      </c>
      <c r="Z17" s="17">
        <v>3.41</v>
      </c>
      <c r="AA17" s="17">
        <v>0.68</v>
      </c>
      <c r="AB17" s="59">
        <f t="shared" si="10"/>
        <v>2.7</v>
      </c>
      <c r="AC17" s="12"/>
      <c r="AD17" s="12">
        <v>2.7</v>
      </c>
      <c r="AE17" s="12"/>
      <c r="AF17" s="12"/>
      <c r="AG17" s="59">
        <f t="shared" si="1"/>
        <v>2.25</v>
      </c>
      <c r="AH17" s="11">
        <v>0</v>
      </c>
      <c r="AI17" s="11">
        <v>0</v>
      </c>
      <c r="AJ17" s="11">
        <v>0</v>
      </c>
      <c r="AK17" s="11">
        <v>0</v>
      </c>
      <c r="AL17" s="11">
        <v>2.25</v>
      </c>
      <c r="AM17" s="11">
        <v>0</v>
      </c>
      <c r="AN17" s="11">
        <v>0</v>
      </c>
      <c r="AO17" s="11">
        <v>0</v>
      </c>
      <c r="AP17" s="108">
        <v>806</v>
      </c>
      <c r="AQ17" s="32">
        <f t="shared" si="3"/>
        <v>0.28084714548802947</v>
      </c>
      <c r="AR17" s="31">
        <f t="shared" si="4"/>
        <v>0.15936725298075788</v>
      </c>
      <c r="AS17" s="31">
        <f t="shared" si="5"/>
        <v>0.32656023222060954</v>
      </c>
      <c r="AT17" s="10">
        <f>W17-'20-8'!W17</f>
        <v>0</v>
      </c>
      <c r="AU17" s="10">
        <f>AB17-'20-8'!AB17</f>
        <v>0</v>
      </c>
      <c r="AV17" s="10">
        <f>AG17-'20-8'!AG17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4.2690000000000001</v>
      </c>
      <c r="X18" s="11">
        <v>0</v>
      </c>
      <c r="Y18" s="11">
        <v>1.1499999999999999</v>
      </c>
      <c r="Z18" s="11">
        <v>3.1190000000000002</v>
      </c>
      <c r="AA18" s="11">
        <v>0</v>
      </c>
      <c r="AB18" s="68">
        <f t="shared" si="10"/>
        <v>0</v>
      </c>
      <c r="AC18" s="12"/>
      <c r="AD18" s="12"/>
      <c r="AE18" s="12"/>
      <c r="AF18" s="12"/>
      <c r="AG18" s="59">
        <f t="shared" si="1"/>
        <v>9.9000000000000005E-2</v>
      </c>
      <c r="AH18" s="11">
        <v>9.9000000000000005E-2</v>
      </c>
      <c r="AI18" s="11">
        <v>0</v>
      </c>
      <c r="AJ18" s="11">
        <v>0</v>
      </c>
      <c r="AK18" s="11">
        <v>0</v>
      </c>
      <c r="AL18" s="11">
        <v>0</v>
      </c>
      <c r="AM18" s="11">
        <v>0</v>
      </c>
      <c r="AN18" s="11">
        <v>0</v>
      </c>
      <c r="AO18" s="11">
        <v>0</v>
      </c>
      <c r="AP18" s="108">
        <v>376</v>
      </c>
      <c r="AQ18" s="32">
        <f t="shared" si="3"/>
        <v>0.26153280646939908</v>
      </c>
      <c r="AR18" s="31">
        <f t="shared" si="4"/>
        <v>0</v>
      </c>
      <c r="AS18" s="31">
        <f t="shared" si="5"/>
        <v>1.2993831211445072E-2</v>
      </c>
      <c r="AT18" s="10">
        <f>W18-'20-8'!W18</f>
        <v>0</v>
      </c>
      <c r="AU18" s="10">
        <f>AB18-'20-8'!AB18</f>
        <v>0</v>
      </c>
      <c r="AV18" s="10">
        <f>AG18-'20-8'!AG18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200">
        <f t="shared" si="9"/>
        <v>3.3839999999999999</v>
      </c>
      <c r="X19" s="234">
        <v>0</v>
      </c>
      <c r="Y19" s="234">
        <v>3.3839999999999999</v>
      </c>
      <c r="Z19" s="234">
        <v>0</v>
      </c>
      <c r="AA19" s="234">
        <v>0</v>
      </c>
      <c r="AB19" s="200">
        <f t="shared" si="10"/>
        <v>0</v>
      </c>
      <c r="AC19" s="234"/>
      <c r="AD19" s="234"/>
      <c r="AE19" s="234"/>
      <c r="AF19" s="234"/>
      <c r="AG19" s="200">
        <f>SUM(AH19:AO19)</f>
        <v>5.0780000000000003</v>
      </c>
      <c r="AH19" s="234">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W19-'20-8'!W19</f>
        <v>0</v>
      </c>
      <c r="AU19" s="10">
        <f>AB19-'20-8'!AB19</f>
        <v>0</v>
      </c>
      <c r="AV19" s="10">
        <f>AG19-'20-8'!AG19</f>
        <v>0</v>
      </c>
      <c r="AW19" s="5">
        <v>3</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26.811999999999998</v>
      </c>
      <c r="X20" s="106">
        <v>0.88100000000000001</v>
      </c>
      <c r="Y20" s="106">
        <v>3.9130000000000003</v>
      </c>
      <c r="Z20" s="106">
        <v>18.474999999999998</v>
      </c>
      <c r="AA20" s="106">
        <v>3.5430000000000001</v>
      </c>
      <c r="AB20" s="43">
        <v>0</v>
      </c>
      <c r="AC20" s="105"/>
      <c r="AD20" s="105"/>
      <c r="AE20" s="105"/>
      <c r="AF20" s="105"/>
      <c r="AG20" s="43">
        <f>SUM(AH20:AO20)</f>
        <v>4.2</v>
      </c>
      <c r="AH20" s="106">
        <v>0</v>
      </c>
      <c r="AI20" s="106">
        <v>0.38</v>
      </c>
      <c r="AJ20" s="106">
        <v>0</v>
      </c>
      <c r="AK20" s="106">
        <v>0</v>
      </c>
      <c r="AL20" s="106">
        <v>0.12</v>
      </c>
      <c r="AM20" s="106">
        <v>2.65</v>
      </c>
      <c r="AN20" s="106">
        <v>0</v>
      </c>
      <c r="AO20" s="106">
        <v>1.05</v>
      </c>
      <c r="AP20" s="109">
        <v>3663</v>
      </c>
      <c r="AQ20" s="32">
        <f t="shared" si="3"/>
        <v>0.73590602184772469</v>
      </c>
      <c r="AR20" s="31">
        <f t="shared" si="4"/>
        <v>0</v>
      </c>
      <c r="AS20" s="31">
        <f t="shared" si="5"/>
        <v>0.50847457627118653</v>
      </c>
      <c r="AT20" s="10">
        <f>W20-'20-8'!W20</f>
        <v>1.4400000000000013</v>
      </c>
      <c r="AU20" s="10">
        <f>AB20-'20-8'!AB20</f>
        <v>0</v>
      </c>
      <c r="AV20" s="10">
        <f>AG20-'20-8'!AG20</f>
        <v>0.15000000000000036</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45">
        <f t="shared" si="9"/>
        <v>6.0450000000000008</v>
      </c>
      <c r="X21" s="106"/>
      <c r="Y21" s="106">
        <v>1.7</v>
      </c>
      <c r="Z21" s="106">
        <v>3.5250000000000004</v>
      </c>
      <c r="AA21" s="106">
        <v>0.82000000000000006</v>
      </c>
      <c r="AB21" s="43"/>
      <c r="AC21" s="105"/>
      <c r="AD21" s="105"/>
      <c r="AE21" s="105"/>
      <c r="AF21" s="105"/>
      <c r="AG21" s="43">
        <f>SUM(AH21:AO21)</f>
        <v>0.4</v>
      </c>
      <c r="AH21" s="106"/>
      <c r="AI21" s="106"/>
      <c r="AJ21" s="106">
        <v>0.4</v>
      </c>
      <c r="AK21" s="106"/>
      <c r="AL21" s="106"/>
      <c r="AM21" s="106"/>
      <c r="AN21" s="106"/>
      <c r="AO21" s="106"/>
      <c r="AP21" s="109">
        <v>803</v>
      </c>
      <c r="AQ21" s="32">
        <f t="shared" si="3"/>
        <v>0.88962472406181026</v>
      </c>
      <c r="AR21" s="31" t="str">
        <f t="shared" si="4"/>
        <v>-</v>
      </c>
      <c r="AS21" s="31">
        <f t="shared" si="5"/>
        <v>0.34188034188034194</v>
      </c>
      <c r="AT21" s="10">
        <f>W21-'20-8'!W21</f>
        <v>0.60000000000000053</v>
      </c>
      <c r="AU21" s="10">
        <f>AB21-'20-8'!AB21</f>
        <v>0</v>
      </c>
      <c r="AV21" s="10">
        <f>AG21-'20-8'!AG21</f>
        <v>0</v>
      </c>
      <c r="AW21" s="5">
        <v>4</v>
      </c>
      <c r="AY21" s="19"/>
    </row>
    <row r="22" spans="1:51" s="41" customFormat="1" ht="13.15">
      <c r="A22" s="23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288.68700000000001</v>
      </c>
      <c r="X22" s="34">
        <f>SUM(X9:X21)</f>
        <v>5.4480000000000013</v>
      </c>
      <c r="Y22" s="34">
        <f>SUM(Y9:Y21)</f>
        <v>49.938000000000002</v>
      </c>
      <c r="Z22" s="34">
        <f>SUM(Z9:Z21)</f>
        <v>192.15</v>
      </c>
      <c r="AA22" s="34">
        <f t="shared" si="12"/>
        <v>41.151000000000003</v>
      </c>
      <c r="AB22" s="34">
        <f t="shared" si="12"/>
        <v>25.4</v>
      </c>
      <c r="AC22" s="34">
        <f t="shared" si="12"/>
        <v>3</v>
      </c>
      <c r="AD22" s="34">
        <f t="shared" si="12"/>
        <v>22.4</v>
      </c>
      <c r="AE22" s="34">
        <f t="shared" si="12"/>
        <v>0</v>
      </c>
      <c r="AF22" s="34">
        <f t="shared" si="12"/>
        <v>0</v>
      </c>
      <c r="AG22" s="34">
        <f>SUM(AG9:AG21)</f>
        <v>98.167000000000016</v>
      </c>
      <c r="AH22" s="34">
        <f t="shared" si="12"/>
        <v>1.4239999999999999</v>
      </c>
      <c r="AI22" s="34">
        <f t="shared" si="12"/>
        <v>2.5999999999999996</v>
      </c>
      <c r="AJ22" s="34">
        <f t="shared" si="12"/>
        <v>2</v>
      </c>
      <c r="AK22" s="34">
        <f t="shared" si="12"/>
        <v>2.4690000000000003</v>
      </c>
      <c r="AL22" s="34">
        <f t="shared" si="12"/>
        <v>36.314</v>
      </c>
      <c r="AM22" s="34">
        <f t="shared" si="12"/>
        <v>24.410999999999998</v>
      </c>
      <c r="AN22" s="34">
        <f t="shared" si="12"/>
        <v>12.757999999999999</v>
      </c>
      <c r="AO22" s="34">
        <f t="shared" si="12"/>
        <v>16.190999999999999</v>
      </c>
      <c r="AP22" s="138">
        <f t="shared" si="12"/>
        <v>42490.35</v>
      </c>
      <c r="AQ22" s="39">
        <f>$W22/C22</f>
        <v>0.66779428784634354</v>
      </c>
      <c r="AR22" s="39">
        <f t="shared" si="4"/>
        <v>0.23750081816226723</v>
      </c>
      <c r="AS22" s="39">
        <f t="shared" si="5"/>
        <v>0.56492815174168021</v>
      </c>
      <c r="AT22" s="38">
        <f t="shared" ref="AT22:AV22" si="13">SUM(AT9:AT21)</f>
        <v>11.146999999999998</v>
      </c>
      <c r="AU22" s="38">
        <f t="shared" si="13"/>
        <v>1.9100000000000001</v>
      </c>
      <c r="AV22" s="38">
        <f t="shared" si="13"/>
        <v>3.3810000000000007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c r="A24" s="201"/>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30"/>
      <c r="AR24" s="230"/>
      <c r="AS24" s="230"/>
      <c r="AT24" s="22"/>
      <c r="AU24" s="22"/>
      <c r="AV24" s="22"/>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32"/>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0.68258686886536324</v>
      </c>
    </row>
    <row r="44" spans="1:51" ht="15" customHeight="1">
      <c r="W44" s="236">
        <f>+W22-'30-7'!W22</f>
        <v>42.015000000000015</v>
      </c>
      <c r="AB44" s="236">
        <f>+AB22-'30-7'!AB22</f>
        <v>7.7399999999999984</v>
      </c>
      <c r="AG44" s="236">
        <f>+AG22-'30-7'!AG22</f>
        <v>17.449999999999989</v>
      </c>
      <c r="AP44" s="27">
        <f>+AP22-'30-7'!AP22</f>
        <v>7300.6500000000015</v>
      </c>
    </row>
    <row r="45" spans="1:51" ht="15" customHeight="1">
      <c r="AS45" s="5">
        <f>8/12</f>
        <v>0.66666666666666663</v>
      </c>
    </row>
    <row r="47" spans="1:51" ht="15" customHeight="1">
      <c r="AR47" s="168"/>
      <c r="AS47" s="168"/>
    </row>
    <row r="53" spans="31:31" ht="15" customHeight="1">
      <c r="AE53" s="5">
        <f>3+4.5+4.14+9.73</f>
        <v>21.37</v>
      </c>
    </row>
  </sheetData>
  <mergeCells count="36">
    <mergeCell ref="A26:AS26"/>
    <mergeCell ref="A27:AS27"/>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03" bottom="0.15748031496063" header="0.31496062992126" footer="0.118110236220472"/>
  <pageSetup paperSize="9" orientation="landscape" r:id="rId1"/>
  <colBreaks count="1" manualBreakCount="1">
    <brk id="22" max="1048575" man="1"/>
  </colBreaks>
  <ignoredErrors>
    <ignoredError sqref="AG9:AG22 M9:M22" formulaRange="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topLeftCell="A6" zoomScale="85" zoomScaleNormal="85" zoomScaleSheetLayoutView="70" workbookViewId="0">
      <selection activeCell="W10" sqref="W1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hidden="1"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104</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38"/>
      <c r="AU4" s="238"/>
      <c r="AV4" s="238"/>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37" t="s">
        <v>19</v>
      </c>
      <c r="E7" s="7" t="s">
        <v>20</v>
      </c>
      <c r="F7" s="237" t="s">
        <v>21</v>
      </c>
      <c r="G7" s="237" t="s">
        <v>22</v>
      </c>
      <c r="H7" s="404"/>
      <c r="I7" s="237" t="s">
        <v>19</v>
      </c>
      <c r="J7" s="237" t="s">
        <v>20</v>
      </c>
      <c r="K7" s="237" t="s">
        <v>21</v>
      </c>
      <c r="L7" s="237" t="s">
        <v>22</v>
      </c>
      <c r="M7" s="404"/>
      <c r="N7" s="237" t="s">
        <v>23</v>
      </c>
      <c r="O7" s="237" t="s">
        <v>24</v>
      </c>
      <c r="P7" s="237" t="s">
        <v>25</v>
      </c>
      <c r="Q7" s="237" t="s">
        <v>26</v>
      </c>
      <c r="R7" s="237" t="s">
        <v>23</v>
      </c>
      <c r="S7" s="237" t="s">
        <v>24</v>
      </c>
      <c r="T7" s="237" t="s">
        <v>25</v>
      </c>
      <c r="U7" s="237" t="s">
        <v>26</v>
      </c>
      <c r="V7" s="404"/>
      <c r="W7" s="404"/>
      <c r="X7" s="237" t="s">
        <v>19</v>
      </c>
      <c r="Y7" s="237" t="s">
        <v>20</v>
      </c>
      <c r="Z7" s="237" t="s">
        <v>21</v>
      </c>
      <c r="AA7" s="237" t="s">
        <v>22</v>
      </c>
      <c r="AB7" s="404"/>
      <c r="AC7" s="237" t="s">
        <v>19</v>
      </c>
      <c r="AD7" s="237" t="s">
        <v>20</v>
      </c>
      <c r="AE7" s="237" t="s">
        <v>21</v>
      </c>
      <c r="AF7" s="237" t="s">
        <v>22</v>
      </c>
      <c r="AG7" s="404"/>
      <c r="AH7" s="237" t="s">
        <v>23</v>
      </c>
      <c r="AI7" s="237" t="s">
        <v>24</v>
      </c>
      <c r="AJ7" s="237" t="s">
        <v>25</v>
      </c>
      <c r="AK7" s="237" t="s">
        <v>26</v>
      </c>
      <c r="AL7" s="237" t="s">
        <v>23</v>
      </c>
      <c r="AM7" s="237" t="s">
        <v>24</v>
      </c>
      <c r="AN7" s="237" t="s">
        <v>25</v>
      </c>
      <c r="AO7" s="237"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34.082500000000003</v>
      </c>
      <c r="X9" s="106">
        <v>0.35</v>
      </c>
      <c r="Y9" s="106">
        <v>6.2700000000000005</v>
      </c>
      <c r="Z9" s="106">
        <v>24.337500000000002</v>
      </c>
      <c r="AA9" s="106">
        <v>3.125</v>
      </c>
      <c r="AB9" s="43">
        <f>SUM(AC9:AF9)</f>
        <v>0</v>
      </c>
      <c r="AC9" s="105"/>
      <c r="AD9" s="105"/>
      <c r="AE9" s="105"/>
      <c r="AF9" s="105"/>
      <c r="AG9" s="43">
        <f t="shared" ref="AG9:AG18" si="1">SUM(AH9:AO9)</f>
        <v>30.207000000000001</v>
      </c>
      <c r="AH9" s="106">
        <v>0</v>
      </c>
      <c r="AI9" s="106">
        <v>0</v>
      </c>
      <c r="AJ9" s="106">
        <v>0</v>
      </c>
      <c r="AK9" s="106">
        <v>3.0550000000000002</v>
      </c>
      <c r="AL9" s="106">
        <v>0.71</v>
      </c>
      <c r="AM9" s="106">
        <v>12.58</v>
      </c>
      <c r="AN9" s="106">
        <v>0</v>
      </c>
      <c r="AO9" s="106">
        <v>13.862</v>
      </c>
      <c r="AP9" s="109">
        <v>5776</v>
      </c>
      <c r="AQ9" s="32">
        <f>$W9/C9</f>
        <v>0.80948365950978529</v>
      </c>
      <c r="AR9" s="31">
        <f>IF(H9=0,"-",AB9/H9)</f>
        <v>0</v>
      </c>
      <c r="AS9" s="31">
        <f>AG9/M9</f>
        <v>0.9705372060146511</v>
      </c>
      <c r="AT9" s="10">
        <f>W9-'27-8'!W9</f>
        <v>3.7704999999999984</v>
      </c>
      <c r="AU9" s="10">
        <f>AB9-'27-8'!AB9</f>
        <v>0</v>
      </c>
      <c r="AV9" s="10">
        <f>AG9-'27-8'!AG9</f>
        <v>2.0560000000000009</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41.775000000000006</v>
      </c>
      <c r="X10" s="123">
        <v>0</v>
      </c>
      <c r="Y10" s="123">
        <v>9.245000000000001</v>
      </c>
      <c r="Z10" s="123">
        <v>26.127000000000006</v>
      </c>
      <c r="AA10" s="123">
        <v>6.4029999999999996</v>
      </c>
      <c r="AB10" s="161">
        <f>SUM(AC10:AF10)</f>
        <v>0</v>
      </c>
      <c r="AC10" s="106"/>
      <c r="AD10" s="106"/>
      <c r="AE10" s="106"/>
      <c r="AF10" s="106"/>
      <c r="AG10" s="43">
        <f t="shared" si="1"/>
        <v>10.32</v>
      </c>
      <c r="AH10" s="106">
        <v>0</v>
      </c>
      <c r="AI10" s="106">
        <v>1.5999999999999999</v>
      </c>
      <c r="AJ10" s="106">
        <v>0</v>
      </c>
      <c r="AK10" s="106">
        <v>0</v>
      </c>
      <c r="AL10" s="106">
        <v>0.65</v>
      </c>
      <c r="AM10" s="106">
        <v>7.5699999999999994</v>
      </c>
      <c r="AN10" s="106">
        <v>0.5</v>
      </c>
      <c r="AO10" s="106">
        <v>0</v>
      </c>
      <c r="AP10" s="109">
        <v>5774</v>
      </c>
      <c r="AQ10" s="32">
        <f t="shared" ref="AQ10:AQ21" si="3">$W10/C10</f>
        <v>0.64716270855602553</v>
      </c>
      <c r="AR10" s="31">
        <f t="shared" ref="AR10:AR22" si="4">IF(H10=0,"-",AB10/H10)</f>
        <v>0</v>
      </c>
      <c r="AS10" s="31">
        <f t="shared" ref="AS10:AS22" si="5">AG10/M10</f>
        <v>0.5650769315008487</v>
      </c>
      <c r="AT10" s="10">
        <f>W10-'27-8'!W10</f>
        <v>0.20000000000000284</v>
      </c>
      <c r="AU10" s="10">
        <f>AB10-'27-8'!AB10</f>
        <v>0</v>
      </c>
      <c r="AV10" s="10">
        <f>AG10-'27-8'!AG10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7.359</v>
      </c>
      <c r="X11" s="11">
        <v>0</v>
      </c>
      <c r="Y11" s="11">
        <v>2.125</v>
      </c>
      <c r="Z11" s="11">
        <v>4.1310000000000002</v>
      </c>
      <c r="AA11" s="11">
        <v>1.103</v>
      </c>
      <c r="AB11" s="59">
        <f>+AD11</f>
        <v>5.82</v>
      </c>
      <c r="AC11" s="11">
        <v>0</v>
      </c>
      <c r="AD11" s="11">
        <v>5.82</v>
      </c>
      <c r="AE11" s="11">
        <v>0</v>
      </c>
      <c r="AF11" s="11">
        <v>0</v>
      </c>
      <c r="AG11" s="59">
        <f t="shared" si="1"/>
        <v>2.4860000000000002</v>
      </c>
      <c r="AH11" s="11"/>
      <c r="AI11" s="11"/>
      <c r="AJ11" s="11"/>
      <c r="AK11" s="11"/>
      <c r="AL11" s="11">
        <v>2.4860000000000002</v>
      </c>
      <c r="AM11" s="11"/>
      <c r="AN11" s="11"/>
      <c r="AO11" s="11"/>
      <c r="AP11" s="108">
        <v>1942</v>
      </c>
      <c r="AQ11" s="32">
        <f t="shared" si="3"/>
        <v>0.59553289633406159</v>
      </c>
      <c r="AR11" s="31">
        <f t="shared" si="4"/>
        <v>0.48548548548548554</v>
      </c>
      <c r="AS11" s="31">
        <f t="shared" si="5"/>
        <v>0.49266745937376138</v>
      </c>
      <c r="AT11" s="10">
        <f>W11-'27-8'!W11</f>
        <v>0</v>
      </c>
      <c r="AU11" s="10">
        <f>AB11-'27-8'!AB11</f>
        <v>0</v>
      </c>
      <c r="AV11" s="10">
        <f>AG11-'27-8'!AG11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66.37</v>
      </c>
      <c r="X12" s="106">
        <v>2.3200000000000003</v>
      </c>
      <c r="Y12" s="106">
        <v>7.1769999999999996</v>
      </c>
      <c r="Z12" s="106">
        <v>39.222999999999999</v>
      </c>
      <c r="AA12" s="106">
        <v>17.650000000000002</v>
      </c>
      <c r="AB12" s="43">
        <f t="shared" ref="AB12:AB19" si="10">SUM(AC12:AF12)</f>
        <v>7.85</v>
      </c>
      <c r="AC12" s="106">
        <v>3</v>
      </c>
      <c r="AD12" s="106">
        <v>4.8499999999999996</v>
      </c>
      <c r="AE12" s="106">
        <v>0</v>
      </c>
      <c r="AF12" s="106">
        <v>0</v>
      </c>
      <c r="AG12" s="43">
        <f t="shared" si="1"/>
        <v>3.9710000000000001</v>
      </c>
      <c r="AH12" s="106">
        <v>0.375</v>
      </c>
      <c r="AI12" s="106">
        <v>0.74</v>
      </c>
      <c r="AJ12" s="106">
        <v>0</v>
      </c>
      <c r="AK12" s="106">
        <v>0</v>
      </c>
      <c r="AL12" s="106">
        <v>0.41000000000000003</v>
      </c>
      <c r="AM12" s="106">
        <v>1.6759999999999999</v>
      </c>
      <c r="AN12" s="106">
        <v>0.47000000000000003</v>
      </c>
      <c r="AO12" s="106">
        <v>0.30000000000000004</v>
      </c>
      <c r="AP12" s="109">
        <v>9679</v>
      </c>
      <c r="AQ12" s="32">
        <f t="shared" si="3"/>
        <v>0.7197053451122859</v>
      </c>
      <c r="AR12" s="31">
        <f t="shared" si="4"/>
        <v>0.23204942504951376</v>
      </c>
      <c r="AS12" s="31">
        <f t="shared" si="5"/>
        <v>0.23413915094339621</v>
      </c>
      <c r="AT12" s="10">
        <f>W12-'27-8'!W12</f>
        <v>1.6800000000000068</v>
      </c>
      <c r="AU12" s="10">
        <f>AB12-'27-8'!AB12</f>
        <v>0</v>
      </c>
      <c r="AV12" s="10">
        <f>AG12-'27-8'!AG12</f>
        <v>0.26999999999999957</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32.888000000000005</v>
      </c>
      <c r="X13" s="106">
        <v>1.6970000000000001</v>
      </c>
      <c r="Y13" s="106">
        <v>7.25</v>
      </c>
      <c r="Z13" s="106">
        <v>23.741</v>
      </c>
      <c r="AA13" s="106">
        <v>0.2</v>
      </c>
      <c r="AB13" s="43">
        <f t="shared" si="10"/>
        <v>9.0299999999999994</v>
      </c>
      <c r="AC13" s="105"/>
      <c r="AD13" s="105">
        <v>9.0299999999999994</v>
      </c>
      <c r="AE13" s="105"/>
      <c r="AF13" s="105"/>
      <c r="AG13" s="43">
        <f t="shared" si="1"/>
        <v>12.625</v>
      </c>
      <c r="AH13" s="106">
        <v>0.95</v>
      </c>
      <c r="AI13" s="106">
        <v>0</v>
      </c>
      <c r="AJ13" s="106">
        <v>1</v>
      </c>
      <c r="AK13" s="106">
        <v>0</v>
      </c>
      <c r="AL13" s="106">
        <v>3.2190000000000003</v>
      </c>
      <c r="AM13" s="106">
        <v>0</v>
      </c>
      <c r="AN13" s="106">
        <v>6.24</v>
      </c>
      <c r="AO13" s="106">
        <v>1.216</v>
      </c>
      <c r="AP13" s="109">
        <v>6260</v>
      </c>
      <c r="AQ13" s="32">
        <f t="shared" si="3"/>
        <v>0.84172809172809193</v>
      </c>
      <c r="AR13" s="31">
        <f t="shared" si="4"/>
        <v>0.9029999999999998</v>
      </c>
      <c r="AS13" s="31">
        <f t="shared" si="5"/>
        <v>0.89507266926621765</v>
      </c>
      <c r="AT13" s="10">
        <f>W13-'27-8'!W13</f>
        <v>0.52899999999999636</v>
      </c>
      <c r="AU13" s="10">
        <f>AB13-'27-8'!AB13</f>
        <v>0</v>
      </c>
      <c r="AV13" s="10">
        <f>AG13-'27-8'!AG13</f>
        <v>0.39100000000000001</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11.513400000000001</v>
      </c>
      <c r="X14" s="104">
        <v>0</v>
      </c>
      <c r="Y14" s="104">
        <v>0.89659999999999995</v>
      </c>
      <c r="Z14" s="104">
        <v>4.6898</v>
      </c>
      <c r="AA14" s="104">
        <v>5.9270000000000005</v>
      </c>
      <c r="AB14" s="43"/>
      <c r="AC14" s="12"/>
      <c r="AD14" s="12"/>
      <c r="AE14" s="12"/>
      <c r="AF14" s="12"/>
      <c r="AG14" s="59">
        <f t="shared" si="1"/>
        <v>2.198</v>
      </c>
      <c r="AH14" s="11">
        <v>0</v>
      </c>
      <c r="AI14" s="11">
        <v>0</v>
      </c>
      <c r="AJ14" s="11">
        <v>0.6</v>
      </c>
      <c r="AK14" s="11">
        <v>0</v>
      </c>
      <c r="AL14" s="11">
        <v>0</v>
      </c>
      <c r="AM14" s="11">
        <v>0.68500000000000005</v>
      </c>
      <c r="AN14" s="11">
        <v>0.47</v>
      </c>
      <c r="AO14" s="11">
        <v>0.443</v>
      </c>
      <c r="AP14" s="109">
        <v>1385</v>
      </c>
      <c r="AQ14" s="32">
        <f t="shared" si="3"/>
        <v>0.92254807692307694</v>
      </c>
      <c r="AR14" s="31"/>
      <c r="AS14" s="31">
        <f t="shared" si="5"/>
        <v>1.0115048320294522</v>
      </c>
      <c r="AT14" s="10">
        <f>W14-'27-8'!W14</f>
        <v>1.1064000000000007</v>
      </c>
      <c r="AU14" s="10">
        <f>AB14-'27-8'!AB14</f>
        <v>0</v>
      </c>
      <c r="AV14" s="10">
        <f>AG14-'27-8'!AG14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13.809999999999999</v>
      </c>
      <c r="X15" s="17"/>
      <c r="Y15" s="17">
        <v>0.95</v>
      </c>
      <c r="Z15" s="17">
        <v>12.469999999999999</v>
      </c>
      <c r="AA15" s="17">
        <v>0.39</v>
      </c>
      <c r="AB15" s="59">
        <f t="shared" si="10"/>
        <v>0</v>
      </c>
      <c r="AC15" s="12"/>
      <c r="AD15" s="12"/>
      <c r="AE15" s="12"/>
      <c r="AF15" s="12"/>
      <c r="AG15" s="59">
        <f t="shared" si="1"/>
        <v>0.5</v>
      </c>
      <c r="AH15" s="11">
        <v>0</v>
      </c>
      <c r="AI15" s="11">
        <v>0</v>
      </c>
      <c r="AJ15" s="11">
        <v>0</v>
      </c>
      <c r="AK15" s="11">
        <v>0</v>
      </c>
      <c r="AL15" s="11">
        <v>0.5</v>
      </c>
      <c r="AM15" s="11">
        <v>0</v>
      </c>
      <c r="AN15" s="11"/>
      <c r="AO15" s="11"/>
      <c r="AP15" s="108">
        <v>1566</v>
      </c>
      <c r="AQ15" s="32">
        <f t="shared" si="3"/>
        <v>0.69049999999999967</v>
      </c>
      <c r="AR15" s="31">
        <f t="shared" si="4"/>
        <v>0</v>
      </c>
      <c r="AS15" s="31">
        <f t="shared" si="5"/>
        <v>0.25</v>
      </c>
      <c r="AT15" s="10">
        <f>W15-'27-8'!W15</f>
        <v>0</v>
      </c>
      <c r="AU15" s="10">
        <f>AB15-'27-8'!AB15</f>
        <v>0</v>
      </c>
      <c r="AV15" s="10">
        <f>AG15-'27-8'!AG15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42.174999999999997</v>
      </c>
      <c r="X16" s="17">
        <v>0</v>
      </c>
      <c r="Y16" s="17">
        <v>6.4649999999999999</v>
      </c>
      <c r="Z16" s="17">
        <v>33.71</v>
      </c>
      <c r="AA16" s="17">
        <v>2</v>
      </c>
      <c r="AB16" s="59">
        <f t="shared" si="10"/>
        <v>0</v>
      </c>
      <c r="AC16" s="12"/>
      <c r="AD16" s="12"/>
      <c r="AE16" s="12"/>
      <c r="AF16" s="12"/>
      <c r="AG16" s="59">
        <f t="shared" si="1"/>
        <v>26.55</v>
      </c>
      <c r="AH16" s="11"/>
      <c r="AI16" s="11"/>
      <c r="AJ16" s="11"/>
      <c r="AK16" s="11"/>
      <c r="AL16" s="11">
        <v>26.55</v>
      </c>
      <c r="AM16" s="11"/>
      <c r="AN16" s="11"/>
      <c r="AO16" s="11"/>
      <c r="AP16" s="108">
        <v>6521</v>
      </c>
      <c r="AQ16" s="32">
        <f t="shared" si="3"/>
        <v>0.63700761237312709</v>
      </c>
      <c r="AR16" s="31"/>
      <c r="AS16" s="31">
        <f t="shared" si="5"/>
        <v>0.50352753755120627</v>
      </c>
      <c r="AT16" s="10">
        <f>W16-'27-8'!W16</f>
        <v>0</v>
      </c>
      <c r="AU16" s="10">
        <f>AB16-'27-8'!AB16</f>
        <v>0</v>
      </c>
      <c r="AV16" s="10">
        <f>AG16-'27-8'!AG16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43">
        <f t="shared" si="9"/>
        <v>9.43</v>
      </c>
      <c r="X17" s="104">
        <v>0.2</v>
      </c>
      <c r="Y17" s="104">
        <v>2.17</v>
      </c>
      <c r="Z17" s="104">
        <v>6.38</v>
      </c>
      <c r="AA17" s="104">
        <v>0.68</v>
      </c>
      <c r="AB17" s="43">
        <f t="shared" si="10"/>
        <v>6.1529999999999996</v>
      </c>
      <c r="AC17" s="105">
        <v>0</v>
      </c>
      <c r="AD17" s="105">
        <v>5.4329999999999998</v>
      </c>
      <c r="AE17" s="105">
        <v>0.72</v>
      </c>
      <c r="AF17" s="105">
        <v>0</v>
      </c>
      <c r="AG17" s="59">
        <f t="shared" si="1"/>
        <v>2.25</v>
      </c>
      <c r="AH17" s="11">
        <v>0</v>
      </c>
      <c r="AI17" s="11">
        <v>0</v>
      </c>
      <c r="AJ17" s="11">
        <v>0</v>
      </c>
      <c r="AK17" s="11">
        <v>0</v>
      </c>
      <c r="AL17" s="11">
        <v>2.25</v>
      </c>
      <c r="AM17" s="11">
        <v>0</v>
      </c>
      <c r="AN17" s="11">
        <v>0</v>
      </c>
      <c r="AO17" s="11">
        <v>0</v>
      </c>
      <c r="AP17" s="109">
        <v>1343</v>
      </c>
      <c r="AQ17" s="32">
        <f t="shared" si="3"/>
        <v>0.4824022917945569</v>
      </c>
      <c r="AR17" s="31">
        <f t="shared" si="4"/>
        <v>0.36318026207059378</v>
      </c>
      <c r="AS17" s="31">
        <f t="shared" si="5"/>
        <v>0.32656023222060954</v>
      </c>
      <c r="AT17" s="10">
        <f>W17-'27-8'!W17</f>
        <v>3.9399999999999995</v>
      </c>
      <c r="AU17" s="10">
        <f>AB17-'27-8'!AB17</f>
        <v>3.4529999999999994</v>
      </c>
      <c r="AV17" s="10">
        <f>AG17-'27-8'!AG17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9.1010000000000009</v>
      </c>
      <c r="X18" s="106">
        <v>0</v>
      </c>
      <c r="Y18" s="106">
        <v>1.37</v>
      </c>
      <c r="Z18" s="106">
        <v>7.7310000000000008</v>
      </c>
      <c r="AA18" s="106">
        <v>0</v>
      </c>
      <c r="AB18" s="44">
        <f t="shared" si="10"/>
        <v>0</v>
      </c>
      <c r="AC18" s="105"/>
      <c r="AD18" s="105"/>
      <c r="AE18" s="105"/>
      <c r="AF18" s="105"/>
      <c r="AG18" s="43">
        <f t="shared" si="1"/>
        <v>2.7210000000000001</v>
      </c>
      <c r="AH18" s="106">
        <v>0.66100000000000003</v>
      </c>
      <c r="AI18" s="106">
        <v>1.1679999999999999</v>
      </c>
      <c r="AJ18" s="106">
        <v>0</v>
      </c>
      <c r="AK18" s="106">
        <v>0.28000000000000003</v>
      </c>
      <c r="AL18" s="106">
        <v>0</v>
      </c>
      <c r="AM18" s="106">
        <v>0.61199999999999999</v>
      </c>
      <c r="AN18" s="106">
        <v>0</v>
      </c>
      <c r="AO18" s="106">
        <v>0</v>
      </c>
      <c r="AP18" s="109">
        <v>1161</v>
      </c>
      <c r="AQ18" s="32">
        <f t="shared" si="3"/>
        <v>0.55755682166268472</v>
      </c>
      <c r="AR18" s="31">
        <f t="shared" si="4"/>
        <v>0</v>
      </c>
      <c r="AS18" s="31">
        <f t="shared" si="5"/>
        <v>0.35713348208426304</v>
      </c>
      <c r="AT18" s="10">
        <f>W18-'27-8'!W18</f>
        <v>4.8320000000000007</v>
      </c>
      <c r="AU18" s="10">
        <f>AB18-'27-8'!AB18</f>
        <v>0</v>
      </c>
      <c r="AV18" s="10">
        <f>AG18-'27-8'!AG18</f>
        <v>2.6219999999999999</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W19-'27-8'!W19</f>
        <v>0</v>
      </c>
      <c r="AU19" s="10">
        <f>AB19-'27-8'!AB19</f>
        <v>0</v>
      </c>
      <c r="AV19" s="10">
        <f>AG19-'27-8'!AG19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26.811999999999998</v>
      </c>
      <c r="X20" s="11">
        <v>0.88100000000000001</v>
      </c>
      <c r="Y20" s="11">
        <v>3.9130000000000003</v>
      </c>
      <c r="Z20" s="11">
        <v>18.474999999999998</v>
      </c>
      <c r="AA20" s="11">
        <v>3.5430000000000001</v>
      </c>
      <c r="AB20" s="59">
        <v>0</v>
      </c>
      <c r="AC20" s="12"/>
      <c r="AD20" s="12"/>
      <c r="AE20" s="12"/>
      <c r="AF20" s="12"/>
      <c r="AG20" s="59">
        <f>SUM(AH20:AO20)</f>
        <v>4.2</v>
      </c>
      <c r="AH20" s="11">
        <v>0</v>
      </c>
      <c r="AI20" s="11">
        <v>0.38</v>
      </c>
      <c r="AJ20" s="11">
        <v>0</v>
      </c>
      <c r="AK20" s="11">
        <v>0</v>
      </c>
      <c r="AL20" s="11">
        <v>0.12</v>
      </c>
      <c r="AM20" s="11">
        <v>2.65</v>
      </c>
      <c r="AN20" s="11">
        <v>0</v>
      </c>
      <c r="AO20" s="11">
        <v>1.05</v>
      </c>
      <c r="AP20" s="108">
        <v>3663</v>
      </c>
      <c r="AQ20" s="32">
        <f t="shared" si="3"/>
        <v>0.73590602184772469</v>
      </c>
      <c r="AR20" s="31">
        <f t="shared" si="4"/>
        <v>0</v>
      </c>
      <c r="AS20" s="31">
        <f t="shared" si="5"/>
        <v>0.50847457627118653</v>
      </c>
      <c r="AT20" s="10">
        <f>W20-'27-8'!W20</f>
        <v>0</v>
      </c>
      <c r="AU20" s="10">
        <f>AB20-'27-8'!AB20</f>
        <v>0</v>
      </c>
      <c r="AV20" s="10">
        <f>AG20-'27-8'!AG20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6.0450000000000008</v>
      </c>
      <c r="X21" s="11"/>
      <c r="Y21" s="11">
        <v>1.7</v>
      </c>
      <c r="Z21" s="11">
        <v>3.5250000000000004</v>
      </c>
      <c r="AA21" s="11">
        <v>0.82000000000000006</v>
      </c>
      <c r="AB21" s="59"/>
      <c r="AC21" s="12"/>
      <c r="AD21" s="12"/>
      <c r="AE21" s="12"/>
      <c r="AF21" s="12"/>
      <c r="AG21" s="59">
        <f>SUM(AH21:AO21)</f>
        <v>0.4</v>
      </c>
      <c r="AH21" s="11"/>
      <c r="AI21" s="11"/>
      <c r="AJ21" s="11">
        <v>0.4</v>
      </c>
      <c r="AK21" s="11"/>
      <c r="AL21" s="11"/>
      <c r="AM21" s="11"/>
      <c r="AN21" s="11"/>
      <c r="AO21" s="11"/>
      <c r="AP21" s="108">
        <v>803</v>
      </c>
      <c r="AQ21" s="32">
        <f t="shared" si="3"/>
        <v>0.88962472406181026</v>
      </c>
      <c r="AR21" s="31" t="str">
        <f t="shared" si="4"/>
        <v>-</v>
      </c>
      <c r="AS21" s="31">
        <f t="shared" si="5"/>
        <v>0.34188034188034194</v>
      </c>
      <c r="AT21" s="10">
        <f>W21-'27-8'!W21</f>
        <v>0</v>
      </c>
      <c r="AU21" s="10">
        <f>AB21-'27-8'!AB21</f>
        <v>0</v>
      </c>
      <c r="AV21" s="10">
        <f>AG21-'27-8'!AG21</f>
        <v>0</v>
      </c>
      <c r="AY21" s="19"/>
    </row>
    <row r="22" spans="1:51" s="41" customFormat="1" ht="13.15">
      <c r="A22" s="239"/>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304.74490000000003</v>
      </c>
      <c r="X22" s="34">
        <f>SUM(X9:X21)</f>
        <v>5.4480000000000013</v>
      </c>
      <c r="Y22" s="34">
        <f>SUM(Y9:Y21)</f>
        <v>52.915600000000012</v>
      </c>
      <c r="Z22" s="34">
        <f>SUM(Z9:Z21)</f>
        <v>204.5403</v>
      </c>
      <c r="AA22" s="34">
        <f t="shared" si="12"/>
        <v>41.841000000000001</v>
      </c>
      <c r="AB22" s="34">
        <f t="shared" si="12"/>
        <v>28.852999999999998</v>
      </c>
      <c r="AC22" s="34">
        <f t="shared" si="12"/>
        <v>3</v>
      </c>
      <c r="AD22" s="34">
        <f t="shared" si="12"/>
        <v>25.132999999999999</v>
      </c>
      <c r="AE22" s="34">
        <f t="shared" si="12"/>
        <v>0.72</v>
      </c>
      <c r="AF22" s="34">
        <f t="shared" si="12"/>
        <v>0</v>
      </c>
      <c r="AG22" s="34">
        <f>SUM(AG9:AG21)</f>
        <v>103.50600000000001</v>
      </c>
      <c r="AH22" s="34">
        <f t="shared" si="12"/>
        <v>1.986</v>
      </c>
      <c r="AI22" s="34">
        <f t="shared" si="12"/>
        <v>3.8879999999999999</v>
      </c>
      <c r="AJ22" s="34">
        <f t="shared" si="12"/>
        <v>2</v>
      </c>
      <c r="AK22" s="34">
        <f t="shared" si="12"/>
        <v>3.335</v>
      </c>
      <c r="AL22" s="34">
        <f t="shared" si="12"/>
        <v>36.894999999999996</v>
      </c>
      <c r="AM22" s="34">
        <f t="shared" si="12"/>
        <v>25.772999999999993</v>
      </c>
      <c r="AN22" s="34">
        <f t="shared" si="12"/>
        <v>12.757999999999999</v>
      </c>
      <c r="AO22" s="34">
        <f t="shared" si="12"/>
        <v>16.870999999999999</v>
      </c>
      <c r="AP22" s="138">
        <f t="shared" si="12"/>
        <v>46770</v>
      </c>
      <c r="AQ22" s="39">
        <f>$W22/C22</f>
        <v>0.70493961789171378</v>
      </c>
      <c r="AR22" s="39">
        <f t="shared" si="4"/>
        <v>0.26978783883605895</v>
      </c>
      <c r="AS22" s="39">
        <f t="shared" si="5"/>
        <v>0.5956528494725758</v>
      </c>
      <c r="AT22" s="38">
        <f t="shared" ref="AT22:AV22" si="13">SUM(AT9:AT21)</f>
        <v>16.057900000000004</v>
      </c>
      <c r="AU22" s="38">
        <f t="shared" si="13"/>
        <v>3.4529999999999994</v>
      </c>
      <c r="AV22" s="38">
        <f t="shared" si="13"/>
        <v>5.3390000000000004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15.4">
      <c r="A24" s="240" t="s">
        <v>105</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30"/>
      <c r="AR24" s="230"/>
      <c r="AS24" s="230"/>
      <c r="AT24" s="22"/>
      <c r="AU24" s="22"/>
      <c r="AV24" s="22"/>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39"/>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0.75133737088145991</v>
      </c>
    </row>
    <row r="44" spans="1:51" ht="15" customHeight="1">
      <c r="W44" s="236"/>
      <c r="AB44" s="236"/>
      <c r="AG44" s="236"/>
    </row>
    <row r="47" spans="1:51" ht="15" customHeight="1">
      <c r="AR47" s="168"/>
      <c r="AS47" s="168"/>
    </row>
    <row r="58" spans="51:51" ht="15" customHeight="1">
      <c r="AY58" s="5">
        <f>11+7+5+1</f>
        <v>24</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6:AS26"/>
    <mergeCell ref="A27:AS27"/>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03" bottom="0.15748031496063" header="0.31496062992126" footer="0.118110236220472"/>
  <pageSetup paperSize="9" orientation="landscape" r:id="rId1"/>
  <colBreaks count="1" manualBreakCount="1">
    <brk id="22" max="1048575" man="1"/>
  </colBreaks>
  <ignoredErrors>
    <ignoredError sqref="AG9:AG12 M9:M21 AG13:AG22 V13:AF13 AH13:AQ13 V15:AF22 V14:W14 AB14:AF14 AH15:AQ22 AH14:AO14 AQ14" formulaRange="1"/>
    <ignoredError sqref="AB11"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topLeftCell="A3" zoomScale="85" zoomScaleNormal="85" zoomScaleSheetLayoutView="70" workbookViewId="0">
      <selection activeCell="W10" sqref="W1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106</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41"/>
      <c r="AU4" s="241"/>
      <c r="AV4" s="241"/>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43" t="s">
        <v>19</v>
      </c>
      <c r="E7" s="7" t="s">
        <v>20</v>
      </c>
      <c r="F7" s="243" t="s">
        <v>21</v>
      </c>
      <c r="G7" s="243" t="s">
        <v>22</v>
      </c>
      <c r="H7" s="404"/>
      <c r="I7" s="243" t="s">
        <v>19</v>
      </c>
      <c r="J7" s="243" t="s">
        <v>20</v>
      </c>
      <c r="K7" s="243" t="s">
        <v>21</v>
      </c>
      <c r="L7" s="243" t="s">
        <v>22</v>
      </c>
      <c r="M7" s="404"/>
      <c r="N7" s="243" t="s">
        <v>23</v>
      </c>
      <c r="O7" s="243" t="s">
        <v>24</v>
      </c>
      <c r="P7" s="243" t="s">
        <v>25</v>
      </c>
      <c r="Q7" s="243" t="s">
        <v>26</v>
      </c>
      <c r="R7" s="243" t="s">
        <v>23</v>
      </c>
      <c r="S7" s="243" t="s">
        <v>24</v>
      </c>
      <c r="T7" s="243" t="s">
        <v>25</v>
      </c>
      <c r="U7" s="243" t="s">
        <v>26</v>
      </c>
      <c r="V7" s="404"/>
      <c r="W7" s="404"/>
      <c r="X7" s="243" t="s">
        <v>19</v>
      </c>
      <c r="Y7" s="243" t="s">
        <v>20</v>
      </c>
      <c r="Z7" s="243" t="s">
        <v>21</v>
      </c>
      <c r="AA7" s="243" t="s">
        <v>22</v>
      </c>
      <c r="AB7" s="404"/>
      <c r="AC7" s="243" t="s">
        <v>19</v>
      </c>
      <c r="AD7" s="243" t="s">
        <v>20</v>
      </c>
      <c r="AE7" s="243" t="s">
        <v>21</v>
      </c>
      <c r="AF7" s="243" t="s">
        <v>22</v>
      </c>
      <c r="AG7" s="404"/>
      <c r="AH7" s="243" t="s">
        <v>23</v>
      </c>
      <c r="AI7" s="243" t="s">
        <v>24</v>
      </c>
      <c r="AJ7" s="243" t="s">
        <v>25</v>
      </c>
      <c r="AK7" s="243" t="s">
        <v>26</v>
      </c>
      <c r="AL7" s="243" t="s">
        <v>23</v>
      </c>
      <c r="AM7" s="243" t="s">
        <v>24</v>
      </c>
      <c r="AN7" s="243" t="s">
        <v>25</v>
      </c>
      <c r="AO7" s="243"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35.085500000000003</v>
      </c>
      <c r="X9" s="106">
        <v>0.35</v>
      </c>
      <c r="Y9" s="106">
        <v>6.6559999999999997</v>
      </c>
      <c r="Z9" s="106">
        <v>24.934500000000003</v>
      </c>
      <c r="AA9" s="106">
        <v>3.145</v>
      </c>
      <c r="AB9" s="43">
        <f>SUM(AC9:AF9)</f>
        <v>0.85</v>
      </c>
      <c r="AC9" s="105"/>
      <c r="AD9" s="105">
        <v>0.85</v>
      </c>
      <c r="AE9" s="105"/>
      <c r="AF9" s="105"/>
      <c r="AG9" s="43">
        <f t="shared" ref="AG9:AG18" si="1">SUM(AH9:AO9)</f>
        <v>31.323</v>
      </c>
      <c r="AH9" s="106">
        <v>0</v>
      </c>
      <c r="AI9" s="106">
        <v>0</v>
      </c>
      <c r="AJ9" s="106">
        <v>0</v>
      </c>
      <c r="AK9" s="106">
        <v>3.2300000000000004</v>
      </c>
      <c r="AL9" s="106">
        <v>0.71</v>
      </c>
      <c r="AM9" s="106">
        <v>12.63</v>
      </c>
      <c r="AN9" s="106">
        <v>0</v>
      </c>
      <c r="AO9" s="106">
        <v>14.753</v>
      </c>
      <c r="AP9" s="109">
        <v>5962</v>
      </c>
      <c r="AQ9" s="32">
        <f>$W9/C9</f>
        <v>0.833305624168725</v>
      </c>
      <c r="AR9" s="31">
        <f>IF(H9=0,"-",AB9/H9)</f>
        <v>0.17819706498951782</v>
      </c>
      <c r="AS9" s="31">
        <f>AG9/M9</f>
        <v>1.0063937797198304</v>
      </c>
      <c r="AT9" s="10">
        <f>W9-'03-9'!W9</f>
        <v>1.0030000000000001</v>
      </c>
      <c r="AU9" s="10">
        <f>AB9-'03-9'!AB9</f>
        <v>0.85</v>
      </c>
      <c r="AV9" s="10">
        <f>AG9-'03-9'!AG9</f>
        <v>1.1159999999999997</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46.394999999999996</v>
      </c>
      <c r="X10" s="123">
        <v>0</v>
      </c>
      <c r="Y10" s="123">
        <v>11.647999999999998</v>
      </c>
      <c r="Z10" s="123">
        <v>28.827999999999999</v>
      </c>
      <c r="AA10" s="123">
        <v>5.9189999999999987</v>
      </c>
      <c r="AB10" s="43">
        <f>SUM(AC10:AF10)</f>
        <v>1.6</v>
      </c>
      <c r="AC10" s="106">
        <v>1.6</v>
      </c>
      <c r="AD10" s="106"/>
      <c r="AE10" s="106"/>
      <c r="AF10" s="106"/>
      <c r="AG10" s="43">
        <f t="shared" si="1"/>
        <v>10.350999999999999</v>
      </c>
      <c r="AH10" s="106">
        <v>0</v>
      </c>
      <c r="AI10" s="106">
        <v>1.5999999999999999</v>
      </c>
      <c r="AJ10" s="106">
        <v>0</v>
      </c>
      <c r="AK10" s="106">
        <v>0</v>
      </c>
      <c r="AL10" s="106">
        <v>0.65</v>
      </c>
      <c r="AM10" s="106">
        <v>7.6009999999999991</v>
      </c>
      <c r="AN10" s="106">
        <v>0.5</v>
      </c>
      <c r="AO10" s="106">
        <v>0</v>
      </c>
      <c r="AP10" s="109">
        <v>7500</v>
      </c>
      <c r="AQ10" s="32">
        <f t="shared" ref="AQ10:AQ21" si="3">$W10/C10</f>
        <v>0.71873402425988742</v>
      </c>
      <c r="AR10" s="31">
        <f t="shared" ref="AR10:AR22" si="4">IF(H10=0,"-",AB10/H10)</f>
        <v>0.17797552836484987</v>
      </c>
      <c r="AS10" s="31">
        <f t="shared" ref="AS10:AS22" si="5">AG10/M10</f>
        <v>0.56677435251601593</v>
      </c>
      <c r="AT10" s="10">
        <f>W10-'03-9'!W10</f>
        <v>4.6199999999999903</v>
      </c>
      <c r="AU10" s="10">
        <f>AB10-'03-9'!AB10</f>
        <v>1.6</v>
      </c>
      <c r="AV10" s="10">
        <f>AG10-'03-9'!AG10</f>
        <v>3.0999999999998806E-2</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7.359</v>
      </c>
      <c r="X11" s="11">
        <v>0</v>
      </c>
      <c r="Y11" s="11">
        <v>2.125</v>
      </c>
      <c r="Z11" s="11">
        <v>4.1310000000000002</v>
      </c>
      <c r="AA11" s="11">
        <v>1.103</v>
      </c>
      <c r="AB11" s="59">
        <f>+AD11</f>
        <v>5.82</v>
      </c>
      <c r="AC11" s="11">
        <v>0</v>
      </c>
      <c r="AD11" s="11">
        <v>5.82</v>
      </c>
      <c r="AE11" s="11">
        <v>0</v>
      </c>
      <c r="AF11" s="11">
        <v>0</v>
      </c>
      <c r="AG11" s="59">
        <f t="shared" si="1"/>
        <v>2.4860000000000002</v>
      </c>
      <c r="AH11" s="11"/>
      <c r="AI11" s="11"/>
      <c r="AJ11" s="11"/>
      <c r="AK11" s="11"/>
      <c r="AL11" s="11">
        <v>2.4860000000000002</v>
      </c>
      <c r="AM11" s="11"/>
      <c r="AN11" s="11"/>
      <c r="AO11" s="11"/>
      <c r="AP11" s="108">
        <v>1942</v>
      </c>
      <c r="AQ11" s="32">
        <f t="shared" si="3"/>
        <v>0.59553289633406159</v>
      </c>
      <c r="AR11" s="31">
        <f t="shared" si="4"/>
        <v>0.48548548548548554</v>
      </c>
      <c r="AS11" s="31">
        <f t="shared" si="5"/>
        <v>0.49266745937376138</v>
      </c>
      <c r="AT11" s="10">
        <f>W11-'03-9'!W11</f>
        <v>0</v>
      </c>
      <c r="AU11" s="10">
        <f>AB11-'03-9'!AB11</f>
        <v>0</v>
      </c>
      <c r="AV11" s="10">
        <f>AG11-'03-9'!AG11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69.364000000000004</v>
      </c>
      <c r="X12" s="106">
        <v>2.9249999999999998</v>
      </c>
      <c r="Y12" s="106">
        <v>7.335</v>
      </c>
      <c r="Z12" s="106">
        <v>41.134</v>
      </c>
      <c r="AA12" s="106">
        <v>17.970000000000002</v>
      </c>
      <c r="AB12" s="59">
        <f t="shared" ref="AB12:AB19" si="10">SUM(AC12:AF12)</f>
        <v>7.85</v>
      </c>
      <c r="AC12" s="11">
        <v>3</v>
      </c>
      <c r="AD12" s="11">
        <v>4.8499999999999996</v>
      </c>
      <c r="AE12" s="11">
        <v>0</v>
      </c>
      <c r="AF12" s="11">
        <v>0</v>
      </c>
      <c r="AG12" s="59">
        <f t="shared" si="1"/>
        <v>3.9710000000000001</v>
      </c>
      <c r="AH12" s="11">
        <v>0.375</v>
      </c>
      <c r="AI12" s="11">
        <v>0.74</v>
      </c>
      <c r="AJ12" s="11">
        <v>0</v>
      </c>
      <c r="AK12" s="11">
        <v>0</v>
      </c>
      <c r="AL12" s="11">
        <v>0.41000000000000003</v>
      </c>
      <c r="AM12" s="11">
        <v>1.6759999999999999</v>
      </c>
      <c r="AN12" s="11">
        <v>0.47000000000000003</v>
      </c>
      <c r="AO12" s="11">
        <v>0.30000000000000004</v>
      </c>
      <c r="AP12" s="109">
        <v>10113</v>
      </c>
      <c r="AQ12" s="32">
        <f t="shared" si="3"/>
        <v>0.75217178783137861</v>
      </c>
      <c r="AR12" s="31">
        <f t="shared" si="4"/>
        <v>0.23204942504951376</v>
      </c>
      <c r="AS12" s="31">
        <f t="shared" si="5"/>
        <v>0.23413915094339621</v>
      </c>
      <c r="AT12" s="10">
        <f>W12-'03-9'!W12</f>
        <v>2.9939999999999998</v>
      </c>
      <c r="AU12" s="10">
        <f>AB12-'03-9'!AB12</f>
        <v>0</v>
      </c>
      <c r="AV12" s="10">
        <f>AG12-'03-9'!AG12</f>
        <v>0</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32.888000000000005</v>
      </c>
      <c r="X13" s="11">
        <v>1.6970000000000001</v>
      </c>
      <c r="Y13" s="11">
        <v>7.25</v>
      </c>
      <c r="Z13" s="11">
        <v>23.741</v>
      </c>
      <c r="AA13" s="11">
        <v>0.2</v>
      </c>
      <c r="AB13" s="59">
        <f t="shared" si="10"/>
        <v>9.0299999999999994</v>
      </c>
      <c r="AC13" s="12"/>
      <c r="AD13" s="12">
        <v>9.0299999999999994</v>
      </c>
      <c r="AE13" s="12"/>
      <c r="AF13" s="12"/>
      <c r="AG13" s="59">
        <f t="shared" si="1"/>
        <v>12.625</v>
      </c>
      <c r="AH13" s="11">
        <v>0.95</v>
      </c>
      <c r="AI13" s="11">
        <v>0</v>
      </c>
      <c r="AJ13" s="11">
        <v>1</v>
      </c>
      <c r="AK13" s="11">
        <v>0</v>
      </c>
      <c r="AL13" s="11">
        <v>3.2190000000000003</v>
      </c>
      <c r="AM13" s="11">
        <v>0</v>
      </c>
      <c r="AN13" s="11">
        <v>6.24</v>
      </c>
      <c r="AO13" s="11">
        <v>1.216</v>
      </c>
      <c r="AP13" s="108">
        <v>6260</v>
      </c>
      <c r="AQ13" s="32">
        <f t="shared" si="3"/>
        <v>0.84172809172809193</v>
      </c>
      <c r="AR13" s="31">
        <f t="shared" si="4"/>
        <v>0.9029999999999998</v>
      </c>
      <c r="AS13" s="31">
        <f t="shared" si="5"/>
        <v>0.89507266926621765</v>
      </c>
      <c r="AT13" s="10">
        <f>W13-'03-9'!W13</f>
        <v>0</v>
      </c>
      <c r="AU13" s="10">
        <f>AB13-'03-9'!AB13</f>
        <v>0</v>
      </c>
      <c r="AV13" s="10">
        <f>AG13-'03-9'!AG13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12.057000000000002</v>
      </c>
      <c r="X14" s="104">
        <v>0</v>
      </c>
      <c r="Y14" s="104">
        <v>1.0129999999999999</v>
      </c>
      <c r="Z14" s="104">
        <v>5.1170000000000009</v>
      </c>
      <c r="AA14" s="104">
        <v>5.9270000000000005</v>
      </c>
      <c r="AB14" s="59"/>
      <c r="AC14" s="12"/>
      <c r="AD14" s="12"/>
      <c r="AE14" s="12"/>
      <c r="AF14" s="12"/>
      <c r="AG14" s="59">
        <f t="shared" si="1"/>
        <v>2.198</v>
      </c>
      <c r="AH14" s="11">
        <v>0</v>
      </c>
      <c r="AI14" s="11">
        <v>0</v>
      </c>
      <c r="AJ14" s="11">
        <v>0.6</v>
      </c>
      <c r="AK14" s="11">
        <v>0</v>
      </c>
      <c r="AL14" s="11">
        <v>0</v>
      </c>
      <c r="AM14" s="11">
        <v>0.68500000000000005</v>
      </c>
      <c r="AN14" s="11">
        <v>0.47</v>
      </c>
      <c r="AO14" s="11">
        <v>0.443</v>
      </c>
      <c r="AP14" s="109">
        <v>1445</v>
      </c>
      <c r="AQ14" s="32">
        <f t="shared" si="3"/>
        <v>0.96610576923076941</v>
      </c>
      <c r="AR14" s="31"/>
      <c r="AS14" s="31">
        <f t="shared" si="5"/>
        <v>1.0115048320294522</v>
      </c>
      <c r="AT14" s="10">
        <f>W14-'03-9'!W14</f>
        <v>0.54360000000000142</v>
      </c>
      <c r="AU14" s="10">
        <f>AB14-'03-9'!AB14</f>
        <v>0</v>
      </c>
      <c r="AV14" s="10">
        <f>AG14-'03-9'!AG14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13.809999999999999</v>
      </c>
      <c r="X15" s="17"/>
      <c r="Y15" s="17">
        <v>0.95</v>
      </c>
      <c r="Z15" s="17">
        <v>12.469999999999999</v>
      </c>
      <c r="AA15" s="17">
        <v>0.39</v>
      </c>
      <c r="AB15" s="59">
        <f t="shared" si="10"/>
        <v>0</v>
      </c>
      <c r="AC15" s="12"/>
      <c r="AD15" s="12"/>
      <c r="AE15" s="12"/>
      <c r="AF15" s="12"/>
      <c r="AG15" s="59">
        <f t="shared" si="1"/>
        <v>0.5</v>
      </c>
      <c r="AH15" s="11">
        <v>0</v>
      </c>
      <c r="AI15" s="11">
        <v>0</v>
      </c>
      <c r="AJ15" s="11">
        <v>0</v>
      </c>
      <c r="AK15" s="11">
        <v>0</v>
      </c>
      <c r="AL15" s="11">
        <v>0.5</v>
      </c>
      <c r="AM15" s="11">
        <v>0</v>
      </c>
      <c r="AN15" s="11"/>
      <c r="AO15" s="11"/>
      <c r="AP15" s="108">
        <v>1566</v>
      </c>
      <c r="AQ15" s="32">
        <f t="shared" si="3"/>
        <v>0.69049999999999967</v>
      </c>
      <c r="AR15" s="31">
        <f t="shared" si="4"/>
        <v>0</v>
      </c>
      <c r="AS15" s="31">
        <f t="shared" si="5"/>
        <v>0.25</v>
      </c>
      <c r="AT15" s="10">
        <f>W15-'03-9'!W15</f>
        <v>0</v>
      </c>
      <c r="AU15" s="10">
        <f>AB15-'03-9'!AB15</f>
        <v>0</v>
      </c>
      <c r="AV15" s="10">
        <f>AG15-'03-9'!AG15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43.96</v>
      </c>
      <c r="X16" s="104">
        <v>0</v>
      </c>
      <c r="Y16" s="104">
        <v>6.8999999999999986</v>
      </c>
      <c r="Z16" s="104">
        <v>35.06</v>
      </c>
      <c r="AA16" s="104">
        <v>2</v>
      </c>
      <c r="AB16" s="43">
        <f t="shared" si="10"/>
        <v>0</v>
      </c>
      <c r="AC16" s="105"/>
      <c r="AD16" s="105"/>
      <c r="AE16" s="105"/>
      <c r="AF16" s="105"/>
      <c r="AG16" s="43">
        <f t="shared" si="1"/>
        <v>27</v>
      </c>
      <c r="AH16" s="106"/>
      <c r="AI16" s="106"/>
      <c r="AJ16" s="106"/>
      <c r="AK16" s="106"/>
      <c r="AL16" s="106">
        <v>27</v>
      </c>
      <c r="AM16" s="106"/>
      <c r="AN16" s="11"/>
      <c r="AO16" s="11"/>
      <c r="AP16" s="109">
        <v>6802</v>
      </c>
      <c r="AQ16" s="32">
        <f t="shared" si="3"/>
        <v>0.66396810053165789</v>
      </c>
      <c r="AR16" s="31"/>
      <c r="AS16" s="31">
        <f t="shared" si="5"/>
        <v>0.51206190259444706</v>
      </c>
      <c r="AT16" s="10">
        <f>W16-'03-9'!W16</f>
        <v>1.7850000000000037</v>
      </c>
      <c r="AU16" s="10">
        <f>AB16-'03-9'!AB16</f>
        <v>0</v>
      </c>
      <c r="AV16" s="10">
        <f>AG16-'03-9'!AG16</f>
        <v>0.44999999999999929</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9.43</v>
      </c>
      <c r="X17" s="17">
        <v>0.2</v>
      </c>
      <c r="Y17" s="17">
        <v>2.17</v>
      </c>
      <c r="Z17" s="17">
        <v>6.38</v>
      </c>
      <c r="AA17" s="17">
        <v>0.68</v>
      </c>
      <c r="AB17" s="59">
        <f t="shared" si="10"/>
        <v>6.1529999999999996</v>
      </c>
      <c r="AC17" s="12">
        <v>0</v>
      </c>
      <c r="AD17" s="12">
        <v>5.4329999999999998</v>
      </c>
      <c r="AE17" s="12">
        <v>0.72</v>
      </c>
      <c r="AF17" s="12">
        <v>0</v>
      </c>
      <c r="AG17" s="59">
        <f t="shared" si="1"/>
        <v>2.25</v>
      </c>
      <c r="AH17" s="11">
        <v>0</v>
      </c>
      <c r="AI17" s="11">
        <v>0</v>
      </c>
      <c r="AJ17" s="11">
        <v>0</v>
      </c>
      <c r="AK17" s="11">
        <v>0</v>
      </c>
      <c r="AL17" s="11">
        <v>2.25</v>
      </c>
      <c r="AM17" s="11">
        <v>0</v>
      </c>
      <c r="AN17" s="11">
        <v>0</v>
      </c>
      <c r="AO17" s="11">
        <v>0</v>
      </c>
      <c r="AP17" s="108">
        <v>1343</v>
      </c>
      <c r="AQ17" s="32">
        <f t="shared" si="3"/>
        <v>0.4824022917945569</v>
      </c>
      <c r="AR17" s="31">
        <f t="shared" si="4"/>
        <v>0.36318026207059378</v>
      </c>
      <c r="AS17" s="31">
        <f t="shared" si="5"/>
        <v>0.32656023222060954</v>
      </c>
      <c r="AT17" s="10">
        <f>W17-'03-9'!W17</f>
        <v>0</v>
      </c>
      <c r="AU17" s="10">
        <f>AB17-'03-9'!AB17</f>
        <v>0</v>
      </c>
      <c r="AV17" s="10">
        <f>AG17-'03-9'!AG17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9.1010000000000009</v>
      </c>
      <c r="X18" s="11">
        <v>0</v>
      </c>
      <c r="Y18" s="11">
        <v>1.37</v>
      </c>
      <c r="Z18" s="11">
        <v>7.7310000000000008</v>
      </c>
      <c r="AA18" s="11">
        <v>0</v>
      </c>
      <c r="AB18" s="68">
        <f t="shared" si="10"/>
        <v>0</v>
      </c>
      <c r="AC18" s="12"/>
      <c r="AD18" s="12"/>
      <c r="AE18" s="12"/>
      <c r="AF18" s="12"/>
      <c r="AG18" s="59">
        <f t="shared" si="1"/>
        <v>2.7210000000000001</v>
      </c>
      <c r="AH18" s="11">
        <v>0.66100000000000003</v>
      </c>
      <c r="AI18" s="11">
        <v>1.1679999999999999</v>
      </c>
      <c r="AJ18" s="11">
        <v>0</v>
      </c>
      <c r="AK18" s="11">
        <v>0.28000000000000003</v>
      </c>
      <c r="AL18" s="11">
        <v>0</v>
      </c>
      <c r="AM18" s="11">
        <v>0.61199999999999999</v>
      </c>
      <c r="AN18" s="11">
        <v>0</v>
      </c>
      <c r="AO18" s="11">
        <v>0</v>
      </c>
      <c r="AP18" s="108">
        <v>1161</v>
      </c>
      <c r="AQ18" s="32">
        <f t="shared" si="3"/>
        <v>0.55755682166268472</v>
      </c>
      <c r="AR18" s="31">
        <f t="shared" si="4"/>
        <v>0</v>
      </c>
      <c r="AS18" s="31">
        <f t="shared" si="5"/>
        <v>0.35713348208426304</v>
      </c>
      <c r="AT18" s="10">
        <f>W18-'03-9'!W18</f>
        <v>0</v>
      </c>
      <c r="AU18" s="10">
        <f>AB18-'03-9'!AB18</f>
        <v>0</v>
      </c>
      <c r="AV18" s="10">
        <f>AG18-'03-9'!AG18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W19-'03-9'!W19</f>
        <v>0</v>
      </c>
      <c r="AU19" s="10">
        <f>AB19-'03-9'!AB19</f>
        <v>0</v>
      </c>
      <c r="AV19" s="10">
        <f>AG19-'03-9'!AG19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26.811999999999998</v>
      </c>
      <c r="X20" s="11">
        <v>0.88100000000000001</v>
      </c>
      <c r="Y20" s="11">
        <v>3.9130000000000003</v>
      </c>
      <c r="Z20" s="11">
        <v>18.474999999999998</v>
      </c>
      <c r="AA20" s="11">
        <v>3.5430000000000001</v>
      </c>
      <c r="AB20" s="59">
        <v>0</v>
      </c>
      <c r="AC20" s="12"/>
      <c r="AD20" s="12"/>
      <c r="AE20" s="12"/>
      <c r="AF20" s="12"/>
      <c r="AG20" s="59">
        <f>SUM(AH20:AO20)</f>
        <v>4.2</v>
      </c>
      <c r="AH20" s="11">
        <v>0</v>
      </c>
      <c r="AI20" s="11">
        <v>0.38</v>
      </c>
      <c r="AJ20" s="11">
        <v>0</v>
      </c>
      <c r="AK20" s="11">
        <v>0</v>
      </c>
      <c r="AL20" s="11">
        <v>0.12</v>
      </c>
      <c r="AM20" s="11">
        <v>2.65</v>
      </c>
      <c r="AN20" s="11">
        <v>0</v>
      </c>
      <c r="AO20" s="11">
        <v>1.05</v>
      </c>
      <c r="AP20" s="108">
        <v>3663</v>
      </c>
      <c r="AQ20" s="32">
        <f t="shared" si="3"/>
        <v>0.73590602184772469</v>
      </c>
      <c r="AR20" s="31">
        <f t="shared" si="4"/>
        <v>0</v>
      </c>
      <c r="AS20" s="31">
        <f t="shared" si="5"/>
        <v>0.50847457627118653</v>
      </c>
      <c r="AT20" s="10">
        <f>W20-'03-9'!W20</f>
        <v>0</v>
      </c>
      <c r="AU20" s="10">
        <f>AB20-'03-9'!AB20</f>
        <v>0</v>
      </c>
      <c r="AV20" s="10">
        <f>AG20-'03-9'!AG20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45">
        <f t="shared" si="9"/>
        <v>6.7949999999999999</v>
      </c>
      <c r="X21" s="106"/>
      <c r="Y21" s="106">
        <v>2</v>
      </c>
      <c r="Z21" s="106">
        <v>3.7750000000000004</v>
      </c>
      <c r="AA21" s="106">
        <v>1.02</v>
      </c>
      <c r="AB21" s="43"/>
      <c r="AC21" s="105"/>
      <c r="AD21" s="105"/>
      <c r="AE21" s="105"/>
      <c r="AF21" s="105"/>
      <c r="AG21" s="43">
        <f>SUM(AH21:AO21)</f>
        <v>1.17</v>
      </c>
      <c r="AH21" s="106">
        <v>0.64</v>
      </c>
      <c r="AI21" s="106"/>
      <c r="AJ21" s="106">
        <v>0.53</v>
      </c>
      <c r="AK21" s="106"/>
      <c r="AL21" s="106"/>
      <c r="AM21" s="106"/>
      <c r="AN21" s="106"/>
      <c r="AO21" s="106"/>
      <c r="AP21" s="109">
        <v>924</v>
      </c>
      <c r="AQ21" s="32">
        <f t="shared" si="3"/>
        <v>1</v>
      </c>
      <c r="AR21" s="31" t="str">
        <f t="shared" si="4"/>
        <v>-</v>
      </c>
      <c r="AS21" s="31">
        <f t="shared" si="5"/>
        <v>1</v>
      </c>
      <c r="AT21" s="10">
        <f>W21-'03-9'!W21</f>
        <v>0.74999999999999911</v>
      </c>
      <c r="AU21" s="10">
        <f>AB21-'03-9'!AB21</f>
        <v>0</v>
      </c>
      <c r="AV21" s="10">
        <f>AG21-'03-9'!AG21</f>
        <v>0.76999999999999991</v>
      </c>
      <c r="AY21" s="19"/>
    </row>
    <row r="22" spans="1:51" s="41" customFormat="1" ht="13.15">
      <c r="A22" s="24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316.44050000000004</v>
      </c>
      <c r="X22" s="34">
        <f>SUM(X9:X21)</f>
        <v>6.0529999999999999</v>
      </c>
      <c r="Y22" s="34">
        <f>SUM(Y9:Y21)</f>
        <v>56.713999999999999</v>
      </c>
      <c r="Z22" s="34">
        <f>SUM(Z9:Z21)</f>
        <v>211.7765</v>
      </c>
      <c r="AA22" s="34">
        <f t="shared" si="12"/>
        <v>41.897000000000006</v>
      </c>
      <c r="AB22" s="34">
        <f t="shared" si="12"/>
        <v>31.302999999999997</v>
      </c>
      <c r="AC22" s="34">
        <f t="shared" si="12"/>
        <v>4.5999999999999996</v>
      </c>
      <c r="AD22" s="34">
        <f t="shared" si="12"/>
        <v>25.982999999999997</v>
      </c>
      <c r="AE22" s="34">
        <f t="shared" si="12"/>
        <v>0.72</v>
      </c>
      <c r="AF22" s="34">
        <f t="shared" si="12"/>
        <v>0</v>
      </c>
      <c r="AG22" s="34">
        <f>SUM(AG9:AG21)</f>
        <v>105.87300000000002</v>
      </c>
      <c r="AH22" s="34">
        <f t="shared" si="12"/>
        <v>2.6259999999999999</v>
      </c>
      <c r="AI22" s="34">
        <f t="shared" si="12"/>
        <v>3.8879999999999999</v>
      </c>
      <c r="AJ22" s="34">
        <f t="shared" si="12"/>
        <v>2.13</v>
      </c>
      <c r="AK22" s="34">
        <f t="shared" si="12"/>
        <v>3.5100000000000007</v>
      </c>
      <c r="AL22" s="34">
        <f t="shared" si="12"/>
        <v>37.344999999999999</v>
      </c>
      <c r="AM22" s="34">
        <f t="shared" si="12"/>
        <v>25.853999999999996</v>
      </c>
      <c r="AN22" s="34">
        <f t="shared" si="12"/>
        <v>12.757999999999999</v>
      </c>
      <c r="AO22" s="34">
        <f t="shared" si="12"/>
        <v>17.762000000000004</v>
      </c>
      <c r="AP22" s="138">
        <f t="shared" si="12"/>
        <v>49578</v>
      </c>
      <c r="AQ22" s="39">
        <f>$W22/C22</f>
        <v>0.73199402239533096</v>
      </c>
      <c r="AR22" s="39">
        <f t="shared" si="4"/>
        <v>0.29269638232021461</v>
      </c>
      <c r="AS22" s="39">
        <f t="shared" si="5"/>
        <v>0.60927438150648294</v>
      </c>
      <c r="AT22" s="38">
        <f t="shared" ref="AT22:AV22" si="13">SUM(AT9:AT21)</f>
        <v>11.695599999999995</v>
      </c>
      <c r="AU22" s="38">
        <f t="shared" si="13"/>
        <v>2.4500000000000002</v>
      </c>
      <c r="AV22" s="38">
        <f t="shared" si="13"/>
        <v>2.3669999999999978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15.4">
      <c r="A24" s="240" t="s">
        <v>107</v>
      </c>
      <c r="B24" s="202"/>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30"/>
      <c r="AR24" s="230"/>
      <c r="AS24" s="230"/>
      <c r="AT24" s="22"/>
      <c r="AU24" s="22"/>
      <c r="AV24" s="22"/>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42"/>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0.79644652926151427</v>
      </c>
    </row>
    <row r="44" spans="1:51" ht="15" customHeight="1">
      <c r="W44" s="236"/>
      <c r="AB44" s="236"/>
      <c r="AG44" s="236"/>
    </row>
    <row r="47" spans="1:51" ht="15" customHeight="1">
      <c r="AR47" s="168"/>
      <c r="AS47" s="168"/>
    </row>
    <row r="58" spans="51:51" ht="15" customHeight="1">
      <c r="AY58" s="5">
        <f>11+7+5+1</f>
        <v>24</v>
      </c>
    </row>
  </sheetData>
  <mergeCells count="36">
    <mergeCell ref="A26:AS26"/>
    <mergeCell ref="A27:AS27"/>
    <mergeCell ref="AL6:AO6"/>
    <mergeCell ref="AP6:AP7"/>
    <mergeCell ref="AQ6:AQ7"/>
    <mergeCell ref="AR6:AR7"/>
    <mergeCell ref="AS6:AS7"/>
    <mergeCell ref="W6:W7"/>
    <mergeCell ref="X6:AA6"/>
    <mergeCell ref="AB6:AB7"/>
    <mergeCell ref="AC6:AF6"/>
    <mergeCell ref="AG6:AG7"/>
    <mergeCell ref="AH6:AK6"/>
    <mergeCell ref="AZ5:BC5"/>
    <mergeCell ref="BF5:BI5"/>
    <mergeCell ref="C6:C7"/>
    <mergeCell ref="D6:G6"/>
    <mergeCell ref="H6:H7"/>
    <mergeCell ref="I6:L6"/>
    <mergeCell ref="M6:M7"/>
    <mergeCell ref="N6:Q6"/>
    <mergeCell ref="R6:U6"/>
    <mergeCell ref="V6:V7"/>
    <mergeCell ref="AU6:AU7"/>
    <mergeCell ref="AV6:AV7"/>
    <mergeCell ref="AT6:AT7"/>
    <mergeCell ref="B1:V1"/>
    <mergeCell ref="B2:V2"/>
    <mergeCell ref="A3:AV3"/>
    <mergeCell ref="A4:AS4"/>
    <mergeCell ref="A5:A7"/>
    <mergeCell ref="B5:B7"/>
    <mergeCell ref="C5:V5"/>
    <mergeCell ref="W5:AP5"/>
    <mergeCell ref="AQ5:AS5"/>
    <mergeCell ref="AT5:AV5"/>
  </mergeCells>
  <printOptions horizontalCentered="1"/>
  <pageMargins left="0" right="0" top="0.35433070866141703" bottom="0.15748031496063" header="0.31496062992126" footer="0.118110236220472"/>
  <pageSetup paperSize="9" orientation="landscape" r:id="rId1"/>
  <colBreaks count="1" manualBreakCount="1">
    <brk id="22"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topLeftCell="A3" zoomScale="85" zoomScaleNormal="85" zoomScaleSheetLayoutView="70" workbookViewId="0">
      <selection activeCell="W10" sqref="W1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108</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45"/>
      <c r="AU4" s="245"/>
      <c r="AV4" s="245"/>
    </row>
    <row r="5" spans="1:61" ht="34.5"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44" t="s">
        <v>19</v>
      </c>
      <c r="E7" s="7" t="s">
        <v>20</v>
      </c>
      <c r="F7" s="244" t="s">
        <v>21</v>
      </c>
      <c r="G7" s="244" t="s">
        <v>22</v>
      </c>
      <c r="H7" s="404"/>
      <c r="I7" s="244" t="s">
        <v>19</v>
      </c>
      <c r="J7" s="244" t="s">
        <v>20</v>
      </c>
      <c r="K7" s="244" t="s">
        <v>21</v>
      </c>
      <c r="L7" s="244" t="s">
        <v>22</v>
      </c>
      <c r="M7" s="404"/>
      <c r="N7" s="244" t="s">
        <v>23</v>
      </c>
      <c r="O7" s="244" t="s">
        <v>24</v>
      </c>
      <c r="P7" s="244" t="s">
        <v>25</v>
      </c>
      <c r="Q7" s="244" t="s">
        <v>26</v>
      </c>
      <c r="R7" s="244" t="s">
        <v>23</v>
      </c>
      <c r="S7" s="244" t="s">
        <v>24</v>
      </c>
      <c r="T7" s="244" t="s">
        <v>25</v>
      </c>
      <c r="U7" s="244" t="s">
        <v>26</v>
      </c>
      <c r="V7" s="404"/>
      <c r="W7" s="404"/>
      <c r="X7" s="244" t="s">
        <v>19</v>
      </c>
      <c r="Y7" s="244" t="s">
        <v>20</v>
      </c>
      <c r="Z7" s="244" t="s">
        <v>21</v>
      </c>
      <c r="AA7" s="244" t="s">
        <v>22</v>
      </c>
      <c r="AB7" s="404"/>
      <c r="AC7" s="244" t="s">
        <v>19</v>
      </c>
      <c r="AD7" s="244" t="s">
        <v>20</v>
      </c>
      <c r="AE7" s="244" t="s">
        <v>21</v>
      </c>
      <c r="AF7" s="244" t="s">
        <v>22</v>
      </c>
      <c r="AG7" s="404"/>
      <c r="AH7" s="244" t="s">
        <v>23</v>
      </c>
      <c r="AI7" s="244" t="s">
        <v>24</v>
      </c>
      <c r="AJ7" s="244" t="s">
        <v>25</v>
      </c>
      <c r="AK7" s="244" t="s">
        <v>26</v>
      </c>
      <c r="AL7" s="244" t="s">
        <v>23</v>
      </c>
      <c r="AM7" s="244" t="s">
        <v>24</v>
      </c>
      <c r="AN7" s="244" t="s">
        <v>25</v>
      </c>
      <c r="AO7" s="244"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35.085500000000003</v>
      </c>
      <c r="X9" s="11">
        <v>0.35</v>
      </c>
      <c r="Y9" s="11">
        <v>6.6559999999999997</v>
      </c>
      <c r="Z9" s="11">
        <v>24.934500000000003</v>
      </c>
      <c r="AA9" s="11">
        <v>3.145</v>
      </c>
      <c r="AB9" s="59">
        <f>SUM(AC9:AF9)</f>
        <v>0.85</v>
      </c>
      <c r="AC9" s="12"/>
      <c r="AD9" s="12">
        <v>0.85</v>
      </c>
      <c r="AE9" s="12"/>
      <c r="AF9" s="12"/>
      <c r="AG9" s="59">
        <f t="shared" ref="AG9:AG18" si="1">SUM(AH9:AO9)</f>
        <v>31.323</v>
      </c>
      <c r="AH9" s="11">
        <v>0</v>
      </c>
      <c r="AI9" s="11">
        <v>0</v>
      </c>
      <c r="AJ9" s="11">
        <v>0</v>
      </c>
      <c r="AK9" s="11">
        <v>3.2300000000000004</v>
      </c>
      <c r="AL9" s="11">
        <v>0.71</v>
      </c>
      <c r="AM9" s="11">
        <v>12.63</v>
      </c>
      <c r="AN9" s="11">
        <v>0</v>
      </c>
      <c r="AO9" s="11">
        <v>14.753</v>
      </c>
      <c r="AP9" s="108">
        <v>5962</v>
      </c>
      <c r="AQ9" s="32">
        <f>$W9/C9</f>
        <v>0.833305624168725</v>
      </c>
      <c r="AR9" s="31">
        <f>IF(H9=0,"-",AB9/H9)</f>
        <v>0.17819706498951782</v>
      </c>
      <c r="AS9" s="31">
        <f>AG9/M9</f>
        <v>1.0063937797198304</v>
      </c>
      <c r="AT9" s="10">
        <f>W9-'10-9'!W9</f>
        <v>0</v>
      </c>
      <c r="AU9" s="10">
        <f>AB9-'10-9'!AB9</f>
        <v>0</v>
      </c>
      <c r="AV9" s="10">
        <f>AG9-'10-9'!AG9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46.394999999999996</v>
      </c>
      <c r="X10" s="199">
        <v>0</v>
      </c>
      <c r="Y10" s="199">
        <v>11.647999999999998</v>
      </c>
      <c r="Z10" s="199">
        <v>28.827999999999999</v>
      </c>
      <c r="AA10" s="199">
        <v>5.9189999999999987</v>
      </c>
      <c r="AB10" s="59">
        <f>SUM(AC10:AF10)</f>
        <v>1.6</v>
      </c>
      <c r="AC10" s="11">
        <v>1.6</v>
      </c>
      <c r="AD10" s="11"/>
      <c r="AE10" s="11"/>
      <c r="AF10" s="11"/>
      <c r="AG10" s="59">
        <f t="shared" si="1"/>
        <v>10.350999999999999</v>
      </c>
      <c r="AH10" s="11">
        <v>0</v>
      </c>
      <c r="AI10" s="11">
        <v>1.5999999999999999</v>
      </c>
      <c r="AJ10" s="11">
        <v>0</v>
      </c>
      <c r="AK10" s="11">
        <v>0</v>
      </c>
      <c r="AL10" s="11">
        <v>0.65</v>
      </c>
      <c r="AM10" s="11">
        <v>7.6009999999999991</v>
      </c>
      <c r="AN10" s="11">
        <v>0.5</v>
      </c>
      <c r="AO10" s="11">
        <v>0</v>
      </c>
      <c r="AP10" s="108">
        <v>7500</v>
      </c>
      <c r="AQ10" s="32">
        <f t="shared" ref="AQ10:AQ21" si="3">$W10/C10</f>
        <v>0.71873402425988742</v>
      </c>
      <c r="AR10" s="31">
        <f t="shared" ref="AR10:AR22" si="4">IF(H10=0,"-",AB10/H10)</f>
        <v>0.17797552836484987</v>
      </c>
      <c r="AS10" s="31">
        <f t="shared" ref="AS10:AS22" si="5">AG10/M10</f>
        <v>0.56677435251601593</v>
      </c>
      <c r="AT10" s="10">
        <f>W10-'10-9'!W10</f>
        <v>0</v>
      </c>
      <c r="AU10" s="10">
        <f>AB10-'10-9'!AB10</f>
        <v>0</v>
      </c>
      <c r="AV10" s="10">
        <f>AG10-'10-9'!AG10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8.4599999999999991</v>
      </c>
      <c r="X11" s="62">
        <v>0</v>
      </c>
      <c r="Y11" s="62">
        <v>2.4529999999999998</v>
      </c>
      <c r="Z11" s="62">
        <v>4.9039999999999999</v>
      </c>
      <c r="AA11" s="62">
        <v>1.103</v>
      </c>
      <c r="AB11" s="61">
        <f>+AD11</f>
        <v>9.6850000000000005</v>
      </c>
      <c r="AC11" s="62">
        <v>0</v>
      </c>
      <c r="AD11" s="62">
        <v>9.6850000000000005</v>
      </c>
      <c r="AE11" s="62">
        <v>0</v>
      </c>
      <c r="AF11" s="62">
        <v>0</v>
      </c>
      <c r="AG11" s="61">
        <f t="shared" si="1"/>
        <v>4.03</v>
      </c>
      <c r="AH11" s="62"/>
      <c r="AI11" s="62"/>
      <c r="AJ11" s="62"/>
      <c r="AK11" s="62"/>
      <c r="AL11" s="62">
        <v>4.03</v>
      </c>
      <c r="AM11" s="11"/>
      <c r="AN11" s="11"/>
      <c r="AO11" s="11"/>
      <c r="AP11" s="180">
        <v>2495</v>
      </c>
      <c r="AQ11" s="32">
        <f t="shared" si="3"/>
        <v>0.68463219227967942</v>
      </c>
      <c r="AR11" s="31">
        <f t="shared" si="4"/>
        <v>0.80789122455789131</v>
      </c>
      <c r="AS11" s="31">
        <f t="shared" si="5"/>
        <v>0.79865239793896159</v>
      </c>
      <c r="AT11" s="10">
        <f>W11-'10-9'!W11</f>
        <v>1.1009999999999991</v>
      </c>
      <c r="AU11" s="10">
        <f>AB11-'10-9'!AB11</f>
        <v>3.8650000000000002</v>
      </c>
      <c r="AV11" s="10">
        <f>AG11-'10-9'!AG11</f>
        <v>1.544</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70.684000000000012</v>
      </c>
      <c r="X12" s="62">
        <v>2.9249999999999998</v>
      </c>
      <c r="Y12" s="62">
        <v>7.335</v>
      </c>
      <c r="Z12" s="62">
        <v>42.454000000000008</v>
      </c>
      <c r="AA12" s="62">
        <v>17.970000000000002</v>
      </c>
      <c r="AB12" s="59">
        <f t="shared" ref="AB12:AB19" si="10">SUM(AC12:AF12)</f>
        <v>7.85</v>
      </c>
      <c r="AC12" s="11">
        <v>3</v>
      </c>
      <c r="AD12" s="11">
        <v>4.8499999999999996</v>
      </c>
      <c r="AE12" s="11">
        <v>0</v>
      </c>
      <c r="AF12" s="11">
        <v>0</v>
      </c>
      <c r="AG12" s="61">
        <f t="shared" si="1"/>
        <v>5.1709999999999994</v>
      </c>
      <c r="AH12" s="62">
        <v>0.375</v>
      </c>
      <c r="AI12" s="62">
        <v>0.74</v>
      </c>
      <c r="AJ12" s="62">
        <v>0</v>
      </c>
      <c r="AK12" s="62">
        <v>0.2</v>
      </c>
      <c r="AL12" s="62">
        <v>0.41000000000000003</v>
      </c>
      <c r="AM12" s="62">
        <v>2.6760000000000002</v>
      </c>
      <c r="AN12" s="62">
        <v>0.47000000000000003</v>
      </c>
      <c r="AO12" s="62">
        <v>0.30000000000000004</v>
      </c>
      <c r="AP12" s="180">
        <v>10393</v>
      </c>
      <c r="AQ12" s="32">
        <f t="shared" si="3"/>
        <v>0.76648565035282235</v>
      </c>
      <c r="AR12" s="31">
        <f t="shared" si="4"/>
        <v>0.23204942504951376</v>
      </c>
      <c r="AS12" s="31">
        <f t="shared" si="5"/>
        <v>0.30489386792452827</v>
      </c>
      <c r="AT12" s="10">
        <f>W12-'10-9'!W12</f>
        <v>1.3200000000000074</v>
      </c>
      <c r="AU12" s="10">
        <f>AB12-'10-9'!AB12</f>
        <v>0</v>
      </c>
      <c r="AV12" s="10">
        <f>AG12-'10-9'!AG12</f>
        <v>1.1999999999999993</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32.888000000000005</v>
      </c>
      <c r="X13" s="11">
        <v>1.6970000000000001</v>
      </c>
      <c r="Y13" s="11">
        <v>7.25</v>
      </c>
      <c r="Z13" s="11">
        <v>23.741</v>
      </c>
      <c r="AA13" s="11">
        <v>0.2</v>
      </c>
      <c r="AB13" s="59">
        <f t="shared" si="10"/>
        <v>9.0299999999999994</v>
      </c>
      <c r="AC13" s="12"/>
      <c r="AD13" s="12">
        <v>9.0299999999999994</v>
      </c>
      <c r="AE13" s="12"/>
      <c r="AF13" s="12"/>
      <c r="AG13" s="59">
        <f t="shared" si="1"/>
        <v>12.625</v>
      </c>
      <c r="AH13" s="11">
        <v>0.95</v>
      </c>
      <c r="AI13" s="11">
        <v>0</v>
      </c>
      <c r="AJ13" s="11">
        <v>1</v>
      </c>
      <c r="AK13" s="11">
        <v>0</v>
      </c>
      <c r="AL13" s="11">
        <v>3.2190000000000003</v>
      </c>
      <c r="AM13" s="11">
        <v>0</v>
      </c>
      <c r="AN13" s="11">
        <v>6.24</v>
      </c>
      <c r="AO13" s="11">
        <v>1.216</v>
      </c>
      <c r="AP13" s="108">
        <v>6260</v>
      </c>
      <c r="AQ13" s="32">
        <f t="shared" si="3"/>
        <v>0.84172809172809193</v>
      </c>
      <c r="AR13" s="31">
        <f t="shared" si="4"/>
        <v>0.9029999999999998</v>
      </c>
      <c r="AS13" s="31">
        <f t="shared" si="5"/>
        <v>0.89507266926621765</v>
      </c>
      <c r="AT13" s="10">
        <f>W13-'10-9'!W13</f>
        <v>0</v>
      </c>
      <c r="AU13" s="10">
        <f>AB13-'10-9'!AB13</f>
        <v>0</v>
      </c>
      <c r="AV13" s="10">
        <f>AG13-'10-9'!AG13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12.057000000000002</v>
      </c>
      <c r="X14" s="17">
        <v>0</v>
      </c>
      <c r="Y14" s="17">
        <v>1.0129999999999999</v>
      </c>
      <c r="Z14" s="17">
        <v>5.1170000000000009</v>
      </c>
      <c r="AA14" s="17">
        <v>5.9270000000000005</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1445</v>
      </c>
      <c r="AQ14" s="32">
        <f t="shared" si="3"/>
        <v>0.96610576923076941</v>
      </c>
      <c r="AR14" s="31"/>
      <c r="AS14" s="31">
        <f t="shared" si="5"/>
        <v>1.0115048320294522</v>
      </c>
      <c r="AT14" s="10">
        <f>W14-'10-9'!W14</f>
        <v>0</v>
      </c>
      <c r="AU14" s="10">
        <f>AB14-'10-9'!AB14</f>
        <v>0</v>
      </c>
      <c r="AV14" s="10">
        <f>AG14-'10-9'!AG14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13.809999999999999</v>
      </c>
      <c r="X15" s="17"/>
      <c r="Y15" s="17">
        <v>0.95</v>
      </c>
      <c r="Z15" s="17">
        <v>12.469999999999999</v>
      </c>
      <c r="AA15" s="17">
        <v>0.39</v>
      </c>
      <c r="AB15" s="59">
        <f t="shared" si="10"/>
        <v>0</v>
      </c>
      <c r="AC15" s="12"/>
      <c r="AD15" s="12"/>
      <c r="AE15" s="12"/>
      <c r="AF15" s="12"/>
      <c r="AG15" s="59">
        <f t="shared" si="1"/>
        <v>0.5</v>
      </c>
      <c r="AH15" s="11">
        <v>0</v>
      </c>
      <c r="AI15" s="11">
        <v>0</v>
      </c>
      <c r="AJ15" s="11">
        <v>0</v>
      </c>
      <c r="AK15" s="11">
        <v>0</v>
      </c>
      <c r="AL15" s="11">
        <v>0.5</v>
      </c>
      <c r="AM15" s="11">
        <v>0</v>
      </c>
      <c r="AN15" s="11"/>
      <c r="AO15" s="11"/>
      <c r="AP15" s="108">
        <v>1566</v>
      </c>
      <c r="AQ15" s="32">
        <f t="shared" si="3"/>
        <v>0.69049999999999967</v>
      </c>
      <c r="AR15" s="31">
        <f t="shared" si="4"/>
        <v>0</v>
      </c>
      <c r="AS15" s="31">
        <f t="shared" si="5"/>
        <v>0.25</v>
      </c>
      <c r="AT15" s="10">
        <f>W15-'10-9'!W15</f>
        <v>0</v>
      </c>
      <c r="AU15" s="10">
        <f>AB15-'10-9'!AB15</f>
        <v>0</v>
      </c>
      <c r="AV15" s="10">
        <f>AG15-'10-9'!AG15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43.96</v>
      </c>
      <c r="X16" s="17">
        <v>0</v>
      </c>
      <c r="Y16" s="17">
        <v>6.8999999999999986</v>
      </c>
      <c r="Z16" s="17">
        <v>35.06</v>
      </c>
      <c r="AA16" s="17">
        <v>2</v>
      </c>
      <c r="AB16" s="59">
        <f t="shared" si="10"/>
        <v>0</v>
      </c>
      <c r="AC16" s="12"/>
      <c r="AD16" s="12"/>
      <c r="AE16" s="12"/>
      <c r="AF16" s="12"/>
      <c r="AG16" s="59">
        <f t="shared" si="1"/>
        <v>27</v>
      </c>
      <c r="AH16" s="11"/>
      <c r="AI16" s="11"/>
      <c r="AJ16" s="11"/>
      <c r="AK16" s="11"/>
      <c r="AL16" s="11">
        <v>27</v>
      </c>
      <c r="AM16" s="11"/>
      <c r="AN16" s="11"/>
      <c r="AO16" s="11"/>
      <c r="AP16" s="108">
        <v>6802</v>
      </c>
      <c r="AQ16" s="32">
        <f t="shared" si="3"/>
        <v>0.66396810053165789</v>
      </c>
      <c r="AR16" s="31"/>
      <c r="AS16" s="31">
        <f t="shared" si="5"/>
        <v>0.51206190259444706</v>
      </c>
      <c r="AT16" s="10">
        <f>W16-'10-9'!W16</f>
        <v>0</v>
      </c>
      <c r="AU16" s="10">
        <f>AB16-'10-9'!AB16</f>
        <v>0</v>
      </c>
      <c r="AV16" s="10">
        <f>AG16-'10-9'!AG16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9.43</v>
      </c>
      <c r="X17" s="17">
        <v>0.2</v>
      </c>
      <c r="Y17" s="17">
        <v>2.17</v>
      </c>
      <c r="Z17" s="17">
        <v>6.38</v>
      </c>
      <c r="AA17" s="17">
        <v>0.68</v>
      </c>
      <c r="AB17" s="59">
        <f t="shared" si="10"/>
        <v>6.1529999999999996</v>
      </c>
      <c r="AC17" s="12">
        <v>0</v>
      </c>
      <c r="AD17" s="12">
        <v>5.4329999999999998</v>
      </c>
      <c r="AE17" s="12">
        <v>0.72</v>
      </c>
      <c r="AF17" s="12">
        <v>0</v>
      </c>
      <c r="AG17" s="59">
        <f t="shared" si="1"/>
        <v>2.25</v>
      </c>
      <c r="AH17" s="11">
        <v>0</v>
      </c>
      <c r="AI17" s="11">
        <v>0</v>
      </c>
      <c r="AJ17" s="11">
        <v>0</v>
      </c>
      <c r="AK17" s="11">
        <v>0</v>
      </c>
      <c r="AL17" s="11">
        <v>2.25</v>
      </c>
      <c r="AM17" s="11">
        <v>0</v>
      </c>
      <c r="AN17" s="11">
        <v>0</v>
      </c>
      <c r="AO17" s="11">
        <v>0</v>
      </c>
      <c r="AP17" s="108">
        <v>1343</v>
      </c>
      <c r="AQ17" s="32">
        <f t="shared" si="3"/>
        <v>0.4824022917945569</v>
      </c>
      <c r="AR17" s="31">
        <f t="shared" si="4"/>
        <v>0.36318026207059378</v>
      </c>
      <c r="AS17" s="31">
        <f t="shared" si="5"/>
        <v>0.32656023222060954</v>
      </c>
      <c r="AT17" s="10">
        <f>W17-'10-9'!W17</f>
        <v>0</v>
      </c>
      <c r="AU17" s="10">
        <f>AB17-'10-9'!AB17</f>
        <v>0</v>
      </c>
      <c r="AV17" s="10">
        <f>AG17-'10-9'!AG17</f>
        <v>0</v>
      </c>
      <c r="AY17" s="19"/>
    </row>
    <row r="18" spans="1:51" ht="13.1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61">
        <f t="shared" si="9"/>
        <v>11.126999999999999</v>
      </c>
      <c r="X18" s="62">
        <v>0</v>
      </c>
      <c r="Y18" s="62">
        <v>1.37</v>
      </c>
      <c r="Z18" s="62">
        <v>9.7569999999999997</v>
      </c>
      <c r="AA18" s="62">
        <v>0</v>
      </c>
      <c r="AB18" s="66">
        <f t="shared" si="10"/>
        <v>0</v>
      </c>
      <c r="AC18" s="64"/>
      <c r="AD18" s="64"/>
      <c r="AE18" s="64"/>
      <c r="AF18" s="64"/>
      <c r="AG18" s="61">
        <f t="shared" si="1"/>
        <v>4.3940000000000001</v>
      </c>
      <c r="AH18" s="62">
        <v>0</v>
      </c>
      <c r="AI18" s="62">
        <v>0</v>
      </c>
      <c r="AJ18" s="62">
        <v>0</v>
      </c>
      <c r="AK18" s="62">
        <v>0</v>
      </c>
      <c r="AL18" s="62">
        <v>0.76100000000000001</v>
      </c>
      <c r="AM18" s="62">
        <v>1.3320000000000001</v>
      </c>
      <c r="AN18" s="62">
        <v>0.83299999999999996</v>
      </c>
      <c r="AO18" s="62">
        <v>1.468</v>
      </c>
      <c r="AP18" s="108">
        <v>1161</v>
      </c>
      <c r="AQ18" s="32">
        <f t="shared" si="3"/>
        <v>0.68167616247013418</v>
      </c>
      <c r="AR18" s="31">
        <f t="shared" si="4"/>
        <v>0</v>
      </c>
      <c r="AS18" s="31">
        <f t="shared" si="5"/>
        <v>0.57671610447565302</v>
      </c>
      <c r="AT18" s="10">
        <f>W18-'10-9'!W18</f>
        <v>2.025999999999998</v>
      </c>
      <c r="AU18" s="10">
        <f>AB18-'10-9'!AB18</f>
        <v>0</v>
      </c>
      <c r="AV18" s="10">
        <f>AG18-'10-9'!AG18</f>
        <v>1.673</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W19-'10-9'!W19</f>
        <v>0</v>
      </c>
      <c r="AU19" s="10">
        <f>AB19-'10-9'!AB19</f>
        <v>0</v>
      </c>
      <c r="AV19" s="10">
        <f>AG19-'10-9'!AG19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26.811999999999998</v>
      </c>
      <c r="X20" s="11">
        <v>0.88100000000000001</v>
      </c>
      <c r="Y20" s="11">
        <v>3.9130000000000003</v>
      </c>
      <c r="Z20" s="11">
        <v>18.474999999999998</v>
      </c>
      <c r="AA20" s="11">
        <v>3.5430000000000001</v>
      </c>
      <c r="AB20" s="59">
        <v>0</v>
      </c>
      <c r="AC20" s="12"/>
      <c r="AD20" s="12"/>
      <c r="AE20" s="12"/>
      <c r="AF20" s="12"/>
      <c r="AG20" s="59">
        <f>SUM(AH20:AO20)</f>
        <v>4.2</v>
      </c>
      <c r="AH20" s="11">
        <v>0</v>
      </c>
      <c r="AI20" s="11">
        <v>0.38</v>
      </c>
      <c r="AJ20" s="11">
        <v>0</v>
      </c>
      <c r="AK20" s="11">
        <v>0</v>
      </c>
      <c r="AL20" s="11">
        <v>0.12</v>
      </c>
      <c r="AM20" s="11">
        <v>2.65</v>
      </c>
      <c r="AN20" s="11">
        <v>0</v>
      </c>
      <c r="AO20" s="11">
        <v>1.05</v>
      </c>
      <c r="AP20" s="108">
        <v>3663</v>
      </c>
      <c r="AQ20" s="32">
        <f t="shared" si="3"/>
        <v>0.73590602184772469</v>
      </c>
      <c r="AR20" s="31">
        <f t="shared" si="4"/>
        <v>0</v>
      </c>
      <c r="AS20" s="31">
        <f t="shared" si="5"/>
        <v>0.50847457627118653</v>
      </c>
      <c r="AT20" s="10">
        <f>W20-'10-9'!W20</f>
        <v>0</v>
      </c>
      <c r="AU20" s="10">
        <f>AB20-'10-9'!AB20</f>
        <v>0</v>
      </c>
      <c r="AV20" s="10">
        <f>AG20-'10-9'!AG20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6.7949999999999999</v>
      </c>
      <c r="X21" s="11"/>
      <c r="Y21" s="11">
        <v>2</v>
      </c>
      <c r="Z21" s="11">
        <v>3.7750000000000004</v>
      </c>
      <c r="AA21" s="11">
        <v>1.02</v>
      </c>
      <c r="AB21" s="59"/>
      <c r="AC21" s="12"/>
      <c r="AD21" s="12"/>
      <c r="AE21" s="12"/>
      <c r="AF21" s="12"/>
      <c r="AG21" s="59">
        <f>SUM(AH21:AO21)</f>
        <v>1.17</v>
      </c>
      <c r="AH21" s="11">
        <v>0.64</v>
      </c>
      <c r="AI21" s="11"/>
      <c r="AJ21" s="11">
        <v>0.53</v>
      </c>
      <c r="AK21" s="11"/>
      <c r="AL21" s="11"/>
      <c r="AM21" s="11"/>
      <c r="AN21" s="11"/>
      <c r="AO21" s="11"/>
      <c r="AP21" s="108">
        <v>924</v>
      </c>
      <c r="AQ21" s="32">
        <f t="shared" si="3"/>
        <v>1</v>
      </c>
      <c r="AR21" s="31" t="str">
        <f t="shared" si="4"/>
        <v>-</v>
      </c>
      <c r="AS21" s="31">
        <f t="shared" si="5"/>
        <v>1</v>
      </c>
      <c r="AT21" s="10">
        <f>W21-'10-9'!W21</f>
        <v>0</v>
      </c>
      <c r="AU21" s="10">
        <f>AB21-'10-9'!AB21</f>
        <v>0</v>
      </c>
      <c r="AV21" s="10">
        <f>AG21-'10-9'!AG21</f>
        <v>0</v>
      </c>
      <c r="AY21" s="19"/>
    </row>
    <row r="22" spans="1:51" s="41" customFormat="1" ht="13.15">
      <c r="A22" s="24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320.88750000000005</v>
      </c>
      <c r="X22" s="34">
        <f>SUM(X9:X21)</f>
        <v>6.0529999999999999</v>
      </c>
      <c r="Y22" s="34">
        <f>SUM(Y9:Y21)</f>
        <v>57.042000000000002</v>
      </c>
      <c r="Z22" s="34">
        <f>SUM(Z9:Z21)</f>
        <v>215.8955</v>
      </c>
      <c r="AA22" s="34">
        <f t="shared" si="12"/>
        <v>41.897000000000006</v>
      </c>
      <c r="AB22" s="34">
        <f t="shared" si="12"/>
        <v>35.167999999999999</v>
      </c>
      <c r="AC22" s="34">
        <f t="shared" si="12"/>
        <v>4.5999999999999996</v>
      </c>
      <c r="AD22" s="34">
        <f t="shared" si="12"/>
        <v>29.847999999999999</v>
      </c>
      <c r="AE22" s="34">
        <f t="shared" si="12"/>
        <v>0.72</v>
      </c>
      <c r="AF22" s="34">
        <f t="shared" si="12"/>
        <v>0</v>
      </c>
      <c r="AG22" s="34">
        <f>SUM(AG9:AG21)</f>
        <v>110.29</v>
      </c>
      <c r="AH22" s="34">
        <f t="shared" si="12"/>
        <v>1.9649999999999999</v>
      </c>
      <c r="AI22" s="34">
        <f t="shared" si="12"/>
        <v>2.7199999999999998</v>
      </c>
      <c r="AJ22" s="34">
        <f t="shared" si="12"/>
        <v>2.13</v>
      </c>
      <c r="AK22" s="34">
        <f t="shared" si="12"/>
        <v>3.4300000000000006</v>
      </c>
      <c r="AL22" s="34">
        <f t="shared" si="12"/>
        <v>39.650000000000006</v>
      </c>
      <c r="AM22" s="34">
        <f t="shared" si="12"/>
        <v>27.574000000000002</v>
      </c>
      <c r="AN22" s="34">
        <f t="shared" si="12"/>
        <v>13.591000000000001</v>
      </c>
      <c r="AO22" s="34">
        <f t="shared" si="12"/>
        <v>19.230000000000004</v>
      </c>
      <c r="AP22" s="138">
        <f t="shared" si="12"/>
        <v>50411</v>
      </c>
      <c r="AQ22" s="39">
        <f>$W22/C22</f>
        <v>0.74228087700968037</v>
      </c>
      <c r="AR22" s="39">
        <f t="shared" si="4"/>
        <v>0.32883577846970924</v>
      </c>
      <c r="AS22" s="39">
        <f t="shared" si="5"/>
        <v>0.6346931846301701</v>
      </c>
      <c r="AT22" s="38">
        <f t="shared" ref="AT22:AV22" si="13">SUM(AT9:AT21)</f>
        <v>4.4470000000000045</v>
      </c>
      <c r="AU22" s="38">
        <f t="shared" si="13"/>
        <v>3.8650000000000002</v>
      </c>
      <c r="AV22" s="38">
        <f t="shared" si="13"/>
        <v>4.4169999999999998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31.5" customHeight="1">
      <c r="A24" s="438" t="s">
        <v>109</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46"/>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0.80982827033366001</v>
      </c>
    </row>
    <row r="44" spans="1:51" ht="15" customHeight="1">
      <c r="W44" s="236"/>
      <c r="AB44" s="236"/>
      <c r="AG44" s="236"/>
    </row>
    <row r="47" spans="1:51" ht="15" customHeight="1">
      <c r="AR47" s="168"/>
      <c r="AS47" s="168"/>
    </row>
    <row r="58" spans="51:51" ht="15" customHeight="1">
      <c r="AY58" s="5">
        <f>11+7+5+1</f>
        <v>24</v>
      </c>
    </row>
  </sheetData>
  <mergeCells count="37">
    <mergeCell ref="B1:V1"/>
    <mergeCell ref="B2:V2"/>
    <mergeCell ref="A3:AV3"/>
    <mergeCell ref="A4:AS4"/>
    <mergeCell ref="A5:A7"/>
    <mergeCell ref="B5:B7"/>
    <mergeCell ref="C5:V5"/>
    <mergeCell ref="W5:AP5"/>
    <mergeCell ref="AQ5:AS5"/>
    <mergeCell ref="AT5:AV5"/>
    <mergeCell ref="AH6:AK6"/>
    <mergeCell ref="AZ5:BC5"/>
    <mergeCell ref="BF5:BI5"/>
    <mergeCell ref="C6:C7"/>
    <mergeCell ref="D6:G6"/>
    <mergeCell ref="H6:H7"/>
    <mergeCell ref="I6:L6"/>
    <mergeCell ref="M6:M7"/>
    <mergeCell ref="N6:Q6"/>
    <mergeCell ref="R6:U6"/>
    <mergeCell ref="V6:V7"/>
    <mergeCell ref="AU6:AU7"/>
    <mergeCell ref="AV6:AV7"/>
    <mergeCell ref="A26:AS26"/>
    <mergeCell ref="A27:AS27"/>
    <mergeCell ref="A24:AV24"/>
    <mergeCell ref="AL6:AO6"/>
    <mergeCell ref="AP6:AP7"/>
    <mergeCell ref="AQ6:AQ7"/>
    <mergeCell ref="AR6:AR7"/>
    <mergeCell ref="AS6:AS7"/>
    <mergeCell ref="AT6:AT7"/>
    <mergeCell ref="W6:W7"/>
    <mergeCell ref="X6:AA6"/>
    <mergeCell ref="AB6:AB7"/>
    <mergeCell ref="AC6:AF6"/>
    <mergeCell ref="AG6:AG7"/>
  </mergeCells>
  <printOptions horizontalCentered="1"/>
  <pageMargins left="0" right="0" top="0.35433070866141703" bottom="0.15748031496063" header="0.31496062992126" footer="0.118110236220472"/>
  <pageSetup paperSize="9" orientation="landscape" r:id="rId1"/>
  <colBreaks count="1" manualBreakCount="1">
    <brk id="22"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W6" zoomScale="85" zoomScaleNormal="85" zoomScaleSheetLayoutView="85" workbookViewId="0">
      <selection activeCell="AC13" sqref="AC13"/>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110</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50"/>
      <c r="AU4" s="250"/>
      <c r="AV4" s="250"/>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48" t="s">
        <v>19</v>
      </c>
      <c r="E7" s="7" t="s">
        <v>20</v>
      </c>
      <c r="F7" s="248" t="s">
        <v>21</v>
      </c>
      <c r="G7" s="248" t="s">
        <v>22</v>
      </c>
      <c r="H7" s="404"/>
      <c r="I7" s="248" t="s">
        <v>19</v>
      </c>
      <c r="J7" s="248" t="s">
        <v>20</v>
      </c>
      <c r="K7" s="248" t="s">
        <v>21</v>
      </c>
      <c r="L7" s="248" t="s">
        <v>22</v>
      </c>
      <c r="M7" s="404"/>
      <c r="N7" s="248" t="s">
        <v>23</v>
      </c>
      <c r="O7" s="248" t="s">
        <v>24</v>
      </c>
      <c r="P7" s="248" t="s">
        <v>25</v>
      </c>
      <c r="Q7" s="248" t="s">
        <v>26</v>
      </c>
      <c r="R7" s="248" t="s">
        <v>23</v>
      </c>
      <c r="S7" s="248" t="s">
        <v>24</v>
      </c>
      <c r="T7" s="248" t="s">
        <v>25</v>
      </c>
      <c r="U7" s="248" t="s">
        <v>26</v>
      </c>
      <c r="V7" s="404"/>
      <c r="W7" s="404"/>
      <c r="X7" s="248" t="s">
        <v>19</v>
      </c>
      <c r="Y7" s="248" t="s">
        <v>20</v>
      </c>
      <c r="Z7" s="248" t="s">
        <v>21</v>
      </c>
      <c r="AA7" s="248" t="s">
        <v>22</v>
      </c>
      <c r="AB7" s="404"/>
      <c r="AC7" s="249" t="s">
        <v>19</v>
      </c>
      <c r="AD7" s="249" t="s">
        <v>20</v>
      </c>
      <c r="AE7" s="249" t="s">
        <v>21</v>
      </c>
      <c r="AF7" s="249" t="s">
        <v>22</v>
      </c>
      <c r="AG7" s="404"/>
      <c r="AH7" s="249" t="s">
        <v>23</v>
      </c>
      <c r="AI7" s="249" t="s">
        <v>24</v>
      </c>
      <c r="AJ7" s="249" t="s">
        <v>25</v>
      </c>
      <c r="AK7" s="249" t="s">
        <v>26</v>
      </c>
      <c r="AL7" s="249" t="s">
        <v>23</v>
      </c>
      <c r="AM7" s="249" t="s">
        <v>24</v>
      </c>
      <c r="AN7" s="249" t="s">
        <v>25</v>
      </c>
      <c r="AO7" s="249"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35.085500000000003</v>
      </c>
      <c r="X9" s="11">
        <v>0.35</v>
      </c>
      <c r="Y9" s="11">
        <v>6.6559999999999997</v>
      </c>
      <c r="Z9" s="11">
        <v>24.934500000000003</v>
      </c>
      <c r="AA9" s="11">
        <v>3.145</v>
      </c>
      <c r="AB9" s="59">
        <f>SUM(AC9:AF9)</f>
        <v>0.85</v>
      </c>
      <c r="AC9" s="12"/>
      <c r="AD9" s="12">
        <v>0.85</v>
      </c>
      <c r="AE9" s="12"/>
      <c r="AF9" s="12"/>
      <c r="AG9" s="59">
        <f t="shared" ref="AG9:AG18" si="1">SUM(AH9:AO9)</f>
        <v>31.323</v>
      </c>
      <c r="AH9" s="11">
        <v>0</v>
      </c>
      <c r="AI9" s="11">
        <v>0</v>
      </c>
      <c r="AJ9" s="11">
        <v>0</v>
      </c>
      <c r="AK9" s="11">
        <v>3.2300000000000004</v>
      </c>
      <c r="AL9" s="11">
        <v>0.71</v>
      </c>
      <c r="AM9" s="11">
        <v>12.63</v>
      </c>
      <c r="AN9" s="11">
        <v>0</v>
      </c>
      <c r="AO9" s="11">
        <v>14.753</v>
      </c>
      <c r="AP9" s="108">
        <v>5962</v>
      </c>
      <c r="AQ9" s="32">
        <f>$W9/C9</f>
        <v>0.833305624168725</v>
      </c>
      <c r="AR9" s="31">
        <f>IF(H9=0,"-",AB9/H9)</f>
        <v>0.17819706498951782</v>
      </c>
      <c r="AS9" s="31">
        <f>AG9/M9</f>
        <v>1.0063937797198304</v>
      </c>
      <c r="AT9" s="10">
        <f>W9-'17-9'!W9</f>
        <v>0</v>
      </c>
      <c r="AU9" s="10">
        <f>AB9-'17-9'!AB9</f>
        <v>0</v>
      </c>
      <c r="AV9" s="10">
        <f>AG9-'17-9'!AG9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46.394999999999996</v>
      </c>
      <c r="X10" s="199">
        <v>0</v>
      </c>
      <c r="Y10" s="199">
        <v>11.647999999999998</v>
      </c>
      <c r="Z10" s="199">
        <v>28.827999999999999</v>
      </c>
      <c r="AA10" s="199">
        <v>5.9189999999999987</v>
      </c>
      <c r="AB10" s="59">
        <f>SUM(AC10:AF10)</f>
        <v>1.6</v>
      </c>
      <c r="AC10" s="11">
        <v>1.6</v>
      </c>
      <c r="AD10" s="11"/>
      <c r="AE10" s="11"/>
      <c r="AF10" s="11"/>
      <c r="AG10" s="59">
        <f t="shared" si="1"/>
        <v>10.350999999999999</v>
      </c>
      <c r="AH10" s="11">
        <v>0</v>
      </c>
      <c r="AI10" s="11">
        <v>1.5999999999999999</v>
      </c>
      <c r="AJ10" s="11">
        <v>0</v>
      </c>
      <c r="AK10" s="11">
        <v>0</v>
      </c>
      <c r="AL10" s="11">
        <v>0.65</v>
      </c>
      <c r="AM10" s="11">
        <v>7.6009999999999991</v>
      </c>
      <c r="AN10" s="11">
        <v>0.5</v>
      </c>
      <c r="AO10" s="11">
        <v>0</v>
      </c>
      <c r="AP10" s="108">
        <v>7500</v>
      </c>
      <c r="AQ10" s="32">
        <f t="shared" ref="AQ10:AQ21" si="3">$W10/C10</f>
        <v>0.71873402425988742</v>
      </c>
      <c r="AR10" s="31">
        <f t="shared" ref="AR10:AR22" si="4">IF(H10=0,"-",AB10/H10)</f>
        <v>0.17797552836484987</v>
      </c>
      <c r="AS10" s="31">
        <f t="shared" ref="AS10:AS22" si="5">AG10/M10</f>
        <v>0.56677435251601593</v>
      </c>
      <c r="AT10" s="10">
        <f>W10-'17-9'!W10</f>
        <v>0</v>
      </c>
      <c r="AU10" s="10">
        <f>AB10-'17-9'!AB10</f>
        <v>0</v>
      </c>
      <c r="AV10" s="10">
        <f>AG10-'17-9'!AG10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 t="shared" ref="W11:W21" si="9">SUM(X11:AA11)</f>
        <v>8.4599999999999991</v>
      </c>
      <c r="X11" s="11">
        <v>0</v>
      </c>
      <c r="Y11" s="11">
        <v>2.4529999999999998</v>
      </c>
      <c r="Z11" s="11">
        <v>4.9039999999999999</v>
      </c>
      <c r="AA11" s="11">
        <v>1.103</v>
      </c>
      <c r="AB11" s="59">
        <f>+AD11</f>
        <v>9.6850000000000005</v>
      </c>
      <c r="AC11" s="11">
        <v>0</v>
      </c>
      <c r="AD11" s="11">
        <v>9.6850000000000005</v>
      </c>
      <c r="AE11" s="11">
        <v>0</v>
      </c>
      <c r="AF11" s="11">
        <v>0</v>
      </c>
      <c r="AG11" s="59">
        <f t="shared" si="1"/>
        <v>4.03</v>
      </c>
      <c r="AH11" s="11"/>
      <c r="AI11" s="11"/>
      <c r="AJ11" s="11"/>
      <c r="AK11" s="11"/>
      <c r="AL11" s="11">
        <v>4.03</v>
      </c>
      <c r="AM11" s="11"/>
      <c r="AN11" s="11"/>
      <c r="AO11" s="11"/>
      <c r="AP11" s="108">
        <v>2495</v>
      </c>
      <c r="AQ11" s="32">
        <f t="shared" si="3"/>
        <v>0.68463219227967942</v>
      </c>
      <c r="AR11" s="31">
        <f t="shared" si="4"/>
        <v>0.80789122455789131</v>
      </c>
      <c r="AS11" s="31">
        <f t="shared" si="5"/>
        <v>0.79865239793896159</v>
      </c>
      <c r="AT11" s="10">
        <f>W11-'17-9'!W11</f>
        <v>0</v>
      </c>
      <c r="AU11" s="10">
        <f>AB11-'17-9'!AB11</f>
        <v>0</v>
      </c>
      <c r="AV11" s="10">
        <f>AG11-'17-9'!AG11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71.662000000000006</v>
      </c>
      <c r="X12" s="251">
        <v>3.1859999999999999</v>
      </c>
      <c r="Y12" s="251">
        <v>7.4769999999999994</v>
      </c>
      <c r="Z12" s="251">
        <v>43.024000000000001</v>
      </c>
      <c r="AA12" s="251">
        <v>17.975000000000005</v>
      </c>
      <c r="AB12" s="59">
        <f t="shared" ref="AB12:AB19" si="10">SUM(AC12:AF12)</f>
        <v>7.85</v>
      </c>
      <c r="AC12" s="11">
        <v>3</v>
      </c>
      <c r="AD12" s="11">
        <v>4.8499999999999996</v>
      </c>
      <c r="AE12" s="11">
        <v>0</v>
      </c>
      <c r="AF12" s="11">
        <v>0</v>
      </c>
      <c r="AG12" s="59">
        <f t="shared" si="1"/>
        <v>5.1709999999999994</v>
      </c>
      <c r="AH12" s="11">
        <v>0.375</v>
      </c>
      <c r="AI12" s="11">
        <v>0.74</v>
      </c>
      <c r="AJ12" s="11">
        <v>0</v>
      </c>
      <c r="AK12" s="11">
        <v>0.2</v>
      </c>
      <c r="AL12" s="11">
        <v>0.41000000000000003</v>
      </c>
      <c r="AM12" s="11">
        <v>2.6760000000000002</v>
      </c>
      <c r="AN12" s="11">
        <v>0.47000000000000003</v>
      </c>
      <c r="AO12" s="11">
        <v>0.30000000000000004</v>
      </c>
      <c r="AP12" s="108">
        <v>10681</v>
      </c>
      <c r="AQ12" s="32">
        <f t="shared" si="3"/>
        <v>0.77709092122098289</v>
      </c>
      <c r="AR12" s="31">
        <f t="shared" si="4"/>
        <v>0.23204942504951376</v>
      </c>
      <c r="AS12" s="31">
        <f t="shared" si="5"/>
        <v>0.30489386792452827</v>
      </c>
      <c r="AT12" s="10">
        <f>W12-'17-9'!W12</f>
        <v>0.97799999999999443</v>
      </c>
      <c r="AU12" s="10">
        <f>AB12-'17-9'!AB12</f>
        <v>0</v>
      </c>
      <c r="AV12" s="10">
        <f>AG12-'17-9'!AG12</f>
        <v>0</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34.168000000000006</v>
      </c>
      <c r="X13" s="106">
        <v>1.6970000000000001</v>
      </c>
      <c r="Y13" s="106">
        <v>7.68</v>
      </c>
      <c r="Z13" s="106">
        <v>24.591000000000001</v>
      </c>
      <c r="AA13" s="106">
        <v>0.2</v>
      </c>
      <c r="AB13" s="59">
        <f t="shared" si="10"/>
        <v>9.0299999999999994</v>
      </c>
      <c r="AC13" s="12"/>
      <c r="AD13" s="12">
        <v>9.0299999999999994</v>
      </c>
      <c r="AE13" s="12"/>
      <c r="AF13" s="12"/>
      <c r="AG13" s="59">
        <f t="shared" si="1"/>
        <v>12.625</v>
      </c>
      <c r="AH13" s="11">
        <v>0.95</v>
      </c>
      <c r="AI13" s="11">
        <v>0</v>
      </c>
      <c r="AJ13" s="11">
        <v>1</v>
      </c>
      <c r="AK13" s="11">
        <v>0</v>
      </c>
      <c r="AL13" s="11">
        <v>3.2190000000000003</v>
      </c>
      <c r="AM13" s="11">
        <v>0</v>
      </c>
      <c r="AN13" s="11">
        <v>6.24</v>
      </c>
      <c r="AO13" s="11">
        <v>1.216</v>
      </c>
      <c r="AP13" s="108">
        <v>6260</v>
      </c>
      <c r="AQ13" s="32">
        <f t="shared" si="3"/>
        <v>0.87448812448812474</v>
      </c>
      <c r="AR13" s="31">
        <f t="shared" si="4"/>
        <v>0.9029999999999998</v>
      </c>
      <c r="AS13" s="31">
        <f t="shared" si="5"/>
        <v>0.89507266926621765</v>
      </c>
      <c r="AT13" s="10">
        <f>W13-'17-9'!W13</f>
        <v>1.2800000000000011</v>
      </c>
      <c r="AU13" s="10">
        <f>AB13-'17-9'!AB13</f>
        <v>0</v>
      </c>
      <c r="AV13" s="10">
        <f>AG13-'17-9'!AG13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12.251000000000001</v>
      </c>
      <c r="X14" s="104">
        <v>0</v>
      </c>
      <c r="Y14" s="104">
        <v>1.4990000000000001</v>
      </c>
      <c r="Z14" s="104">
        <v>4.5150000000000006</v>
      </c>
      <c r="AA14" s="104">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1596</v>
      </c>
      <c r="AQ14" s="32">
        <f t="shared" si="3"/>
        <v>0.98165064102564104</v>
      </c>
      <c r="AR14" s="31"/>
      <c r="AS14" s="31">
        <f t="shared" si="5"/>
        <v>1.0115048320294522</v>
      </c>
      <c r="AT14" s="10">
        <f>W14-'17-9'!W14</f>
        <v>0.19399999999999906</v>
      </c>
      <c r="AU14" s="10">
        <f>AB14-'17-9'!AB14</f>
        <v>0</v>
      </c>
      <c r="AV14" s="10">
        <f>AG14-'17-9'!AG14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14.819999999999999</v>
      </c>
      <c r="X15" s="104"/>
      <c r="Y15" s="253">
        <v>1.53</v>
      </c>
      <c r="Z15" s="253">
        <v>12.28</v>
      </c>
      <c r="AA15" s="253">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0.74099999999999966</v>
      </c>
      <c r="AR15" s="31">
        <f t="shared" si="4"/>
        <v>0</v>
      </c>
      <c r="AS15" s="31">
        <f t="shared" si="5"/>
        <v>0.52</v>
      </c>
      <c r="AT15" s="10">
        <f>W15-'17-9'!W15</f>
        <v>1.0099999999999998</v>
      </c>
      <c r="AU15" s="10">
        <f>AB15-'17-9'!AB15</f>
        <v>0</v>
      </c>
      <c r="AV15" s="10">
        <f>AG15-'17-9'!AG15</f>
        <v>0.54</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43.96</v>
      </c>
      <c r="X16" s="17">
        <v>0</v>
      </c>
      <c r="Y16" s="17">
        <v>6.8999999999999986</v>
      </c>
      <c r="Z16" s="17">
        <v>35.06</v>
      </c>
      <c r="AA16" s="17">
        <v>2</v>
      </c>
      <c r="AB16" s="59">
        <f t="shared" si="10"/>
        <v>0</v>
      </c>
      <c r="AC16" s="12"/>
      <c r="AD16" s="12"/>
      <c r="AE16" s="12"/>
      <c r="AF16" s="12"/>
      <c r="AG16" s="59">
        <f t="shared" si="1"/>
        <v>27</v>
      </c>
      <c r="AH16" s="11"/>
      <c r="AI16" s="11"/>
      <c r="AJ16" s="11"/>
      <c r="AK16" s="11"/>
      <c r="AL16" s="11">
        <v>27</v>
      </c>
      <c r="AM16" s="11"/>
      <c r="AN16" s="11"/>
      <c r="AO16" s="11"/>
      <c r="AP16" s="108">
        <v>6802</v>
      </c>
      <c r="AQ16" s="32">
        <f t="shared" si="3"/>
        <v>0.66396810053165789</v>
      </c>
      <c r="AR16" s="31"/>
      <c r="AS16" s="31">
        <f t="shared" si="5"/>
        <v>0.51206190259444706</v>
      </c>
      <c r="AT16" s="10">
        <f>W16-'17-9'!W16</f>
        <v>0</v>
      </c>
      <c r="AU16" s="10">
        <f>AB16-'17-9'!AB16</f>
        <v>0</v>
      </c>
      <c r="AV16" s="10">
        <f>AG16-'17-9'!AG16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43">
        <f t="shared" si="9"/>
        <v>12.266</v>
      </c>
      <c r="X17" s="104">
        <v>0.36</v>
      </c>
      <c r="Y17" s="104">
        <v>3.15</v>
      </c>
      <c r="Z17" s="104">
        <v>8.0760000000000005</v>
      </c>
      <c r="AA17" s="104">
        <v>0.68</v>
      </c>
      <c r="AB17" s="59">
        <f t="shared" si="10"/>
        <v>6.3529999999999998</v>
      </c>
      <c r="AC17" s="12">
        <v>0</v>
      </c>
      <c r="AD17" s="12">
        <v>5.633</v>
      </c>
      <c r="AE17" s="12">
        <v>0.72</v>
      </c>
      <c r="AF17" s="12">
        <v>0</v>
      </c>
      <c r="AG17" s="59">
        <f t="shared" si="1"/>
        <v>3.12</v>
      </c>
      <c r="AH17" s="11">
        <v>0</v>
      </c>
      <c r="AI17" s="11">
        <v>0</v>
      </c>
      <c r="AJ17" s="11">
        <v>0</v>
      </c>
      <c r="AK17" s="11">
        <v>0</v>
      </c>
      <c r="AL17" s="11">
        <v>3.12</v>
      </c>
      <c r="AM17" s="11">
        <v>0</v>
      </c>
      <c r="AN17" s="11">
        <v>0</v>
      </c>
      <c r="AO17" s="11">
        <v>0</v>
      </c>
      <c r="AP17" s="108">
        <v>1524</v>
      </c>
      <c r="AQ17" s="32">
        <f t="shared" si="3"/>
        <v>0.62748107223245342</v>
      </c>
      <c r="AR17" s="31">
        <f t="shared" si="4"/>
        <v>0.37498524377287212</v>
      </c>
      <c r="AS17" s="31">
        <f t="shared" si="5"/>
        <v>0.45283018867924524</v>
      </c>
      <c r="AT17" s="10">
        <f>W17-'17-9'!W17</f>
        <v>2.8360000000000003</v>
      </c>
      <c r="AU17" s="10">
        <f>AB17-'17-9'!AB17</f>
        <v>0.20000000000000018</v>
      </c>
      <c r="AV17" s="10">
        <f>AG17-'17-9'!AG17</f>
        <v>0.87000000000000011</v>
      </c>
      <c r="AY17" s="19"/>
    </row>
    <row r="18" spans="1:51" ht="13.5">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11.832999999999998</v>
      </c>
      <c r="X18" s="252">
        <v>0</v>
      </c>
      <c r="Y18" s="252">
        <v>2.6269999999999998</v>
      </c>
      <c r="Z18" s="252">
        <v>9.2059999999999995</v>
      </c>
      <c r="AA18" s="252">
        <v>0</v>
      </c>
      <c r="AB18" s="68">
        <f t="shared" si="10"/>
        <v>0</v>
      </c>
      <c r="AC18" s="12"/>
      <c r="AD18" s="12"/>
      <c r="AE18" s="12"/>
      <c r="AF18" s="12"/>
      <c r="AG18" s="59">
        <f t="shared" si="1"/>
        <v>5.149</v>
      </c>
      <c r="AH18" s="257">
        <v>0</v>
      </c>
      <c r="AI18" s="257">
        <v>0</v>
      </c>
      <c r="AJ18" s="257">
        <v>0</v>
      </c>
      <c r="AK18" s="257">
        <v>0</v>
      </c>
      <c r="AL18" s="257">
        <v>1.016</v>
      </c>
      <c r="AM18" s="257">
        <v>1.3320000000000001</v>
      </c>
      <c r="AN18" s="257">
        <v>1.333</v>
      </c>
      <c r="AO18" s="257">
        <v>1.468</v>
      </c>
      <c r="AP18" s="108">
        <v>1260</v>
      </c>
      <c r="AQ18" s="32">
        <f t="shared" si="3"/>
        <v>0.7249280156833916</v>
      </c>
      <c r="AR18" s="31">
        <f t="shared" si="4"/>
        <v>0</v>
      </c>
      <c r="AS18" s="31">
        <f t="shared" si="5"/>
        <v>0.67581047381546133</v>
      </c>
      <c r="AT18" s="10">
        <f>W18-'17-9'!W18</f>
        <v>0.70599999999999952</v>
      </c>
      <c r="AU18" s="10">
        <f>AB18-'17-9'!AB18</f>
        <v>0</v>
      </c>
      <c r="AV18" s="10">
        <f>AG18-'17-9'!AG18</f>
        <v>0.75499999999999989</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W19-'17-9'!W19</f>
        <v>0</v>
      </c>
      <c r="AU19" s="10">
        <f>AB19-'17-9'!AB19</f>
        <v>0</v>
      </c>
      <c r="AV19" s="10">
        <f>AG19-'17-9'!AG19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26.811999999999998</v>
      </c>
      <c r="X20" s="11">
        <v>0.88100000000000001</v>
      </c>
      <c r="Y20" s="11">
        <v>3.9130000000000003</v>
      </c>
      <c r="Z20" s="11">
        <v>18.474999999999998</v>
      </c>
      <c r="AA20" s="11">
        <v>3.5430000000000001</v>
      </c>
      <c r="AB20" s="59">
        <v>0</v>
      </c>
      <c r="AC20" s="12"/>
      <c r="AD20" s="12"/>
      <c r="AE20" s="12"/>
      <c r="AF20" s="12"/>
      <c r="AG20" s="59">
        <f>SUM(AH20:AO20)</f>
        <v>4.2</v>
      </c>
      <c r="AH20" s="11">
        <v>0</v>
      </c>
      <c r="AI20" s="11">
        <v>0.38</v>
      </c>
      <c r="AJ20" s="11">
        <v>0</v>
      </c>
      <c r="AK20" s="11">
        <v>0</v>
      </c>
      <c r="AL20" s="11">
        <v>0.12</v>
      </c>
      <c r="AM20" s="11">
        <v>2.65</v>
      </c>
      <c r="AN20" s="11">
        <v>0</v>
      </c>
      <c r="AO20" s="11">
        <v>1.05</v>
      </c>
      <c r="AP20" s="108">
        <v>3663</v>
      </c>
      <c r="AQ20" s="32">
        <f t="shared" si="3"/>
        <v>0.73590602184772469</v>
      </c>
      <c r="AR20" s="31">
        <f t="shared" si="4"/>
        <v>0</v>
      </c>
      <c r="AS20" s="31">
        <f t="shared" si="5"/>
        <v>0.50847457627118653</v>
      </c>
      <c r="AT20" s="10">
        <f>W20-'17-9'!W20</f>
        <v>0</v>
      </c>
      <c r="AU20" s="10">
        <f>AB20-'17-9'!AB20</f>
        <v>0</v>
      </c>
      <c r="AV20" s="10">
        <f>AG20-'17-9'!AG20</f>
        <v>0</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6.7949999999999999</v>
      </c>
      <c r="X21" s="11"/>
      <c r="Y21" s="11">
        <v>2</v>
      </c>
      <c r="Z21" s="11">
        <v>3.7750000000000004</v>
      </c>
      <c r="AA21" s="11">
        <v>1.02</v>
      </c>
      <c r="AB21" s="59"/>
      <c r="AC21" s="12"/>
      <c r="AD21" s="12"/>
      <c r="AE21" s="12"/>
      <c r="AF21" s="12"/>
      <c r="AG21" s="59">
        <f>SUM(AH21:AO21)</f>
        <v>1.17</v>
      </c>
      <c r="AH21" s="11">
        <v>0.64</v>
      </c>
      <c r="AI21" s="11"/>
      <c r="AJ21" s="11">
        <v>0.53</v>
      </c>
      <c r="AK21" s="11"/>
      <c r="AL21" s="11"/>
      <c r="AM21" s="11"/>
      <c r="AN21" s="11"/>
      <c r="AO21" s="11"/>
      <c r="AP21" s="108">
        <v>924</v>
      </c>
      <c r="AQ21" s="32">
        <f t="shared" si="3"/>
        <v>1</v>
      </c>
      <c r="AR21" s="31" t="str">
        <f t="shared" si="4"/>
        <v>-</v>
      </c>
      <c r="AS21" s="31">
        <f t="shared" si="5"/>
        <v>1</v>
      </c>
      <c r="AT21" s="10">
        <f>W21-'17-9'!W21</f>
        <v>0</v>
      </c>
      <c r="AU21" s="10">
        <f>AB21-'17-9'!AB21</f>
        <v>0</v>
      </c>
      <c r="AV21" s="10">
        <f>AG21-'17-9'!AG21</f>
        <v>0</v>
      </c>
      <c r="AY21" s="19"/>
    </row>
    <row r="22" spans="1:51" s="41" customFormat="1" ht="13.15">
      <c r="A22" s="247"/>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327.89150000000012</v>
      </c>
      <c r="X22" s="34">
        <f>SUM(X9:X21)</f>
        <v>6.4740000000000011</v>
      </c>
      <c r="Y22" s="34">
        <f>SUM(Y9:Y21)</f>
        <v>60.917000000000002</v>
      </c>
      <c r="Z22" s="34">
        <f>SUM(Z9:Z21)</f>
        <v>217.66849999999997</v>
      </c>
      <c r="AA22" s="34">
        <f t="shared" si="12"/>
        <v>42.832000000000001</v>
      </c>
      <c r="AB22" s="34">
        <f t="shared" si="12"/>
        <v>35.368000000000002</v>
      </c>
      <c r="AC22" s="34">
        <f t="shared" si="12"/>
        <v>4.5999999999999996</v>
      </c>
      <c r="AD22" s="34">
        <f t="shared" si="12"/>
        <v>30.047999999999998</v>
      </c>
      <c r="AE22" s="34">
        <f t="shared" si="12"/>
        <v>0.72</v>
      </c>
      <c r="AF22" s="34">
        <f t="shared" si="12"/>
        <v>0</v>
      </c>
      <c r="AG22" s="34">
        <f>SUM(AG9:AG21)</f>
        <v>112.45500000000001</v>
      </c>
      <c r="AH22" s="34">
        <f t="shared" si="12"/>
        <v>1.9649999999999999</v>
      </c>
      <c r="AI22" s="34">
        <f t="shared" si="12"/>
        <v>2.7199999999999998</v>
      </c>
      <c r="AJ22" s="34">
        <f t="shared" si="12"/>
        <v>2.13</v>
      </c>
      <c r="AK22" s="34">
        <f t="shared" si="12"/>
        <v>3.4300000000000006</v>
      </c>
      <c r="AL22" s="34">
        <f t="shared" si="12"/>
        <v>40.274999999999999</v>
      </c>
      <c r="AM22" s="34">
        <f t="shared" si="12"/>
        <v>27.574000000000002</v>
      </c>
      <c r="AN22" s="34">
        <f t="shared" si="12"/>
        <v>14.931000000000001</v>
      </c>
      <c r="AO22" s="34">
        <f t="shared" si="12"/>
        <v>19.430000000000003</v>
      </c>
      <c r="AP22" s="138">
        <f t="shared" si="12"/>
        <v>51246</v>
      </c>
      <c r="AQ22" s="39">
        <f>$W22/C22</f>
        <v>0.75848261519697602</v>
      </c>
      <c r="AR22" s="39">
        <f t="shared" si="4"/>
        <v>0.33070586365208932</v>
      </c>
      <c r="AS22" s="39">
        <f t="shared" si="5"/>
        <v>0.6471522538542549</v>
      </c>
      <c r="AT22" s="38">
        <f t="shared" ref="AT22:AV22" si="13">SUM(AT9:AT21)</f>
        <v>7.0039999999999942</v>
      </c>
      <c r="AU22" s="38">
        <f t="shared" si="13"/>
        <v>0.20000000000000018</v>
      </c>
      <c r="AV22" s="38">
        <f t="shared" si="13"/>
        <v>2.165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31.5" customHeight="1">
      <c r="A24" s="438" t="s">
        <v>111</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47"/>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0.82324214043599098</v>
      </c>
    </row>
    <row r="44" spans="1:51" ht="15" customHeight="1">
      <c r="W44" s="236"/>
      <c r="AB44" s="236"/>
      <c r="AG44" s="236"/>
    </row>
    <row r="47" spans="1:51" ht="15" customHeight="1">
      <c r="AR47" s="168"/>
      <c r="AS47" s="168"/>
    </row>
    <row r="58" spans="51:51" ht="15" customHeight="1">
      <c r="AY58" s="5">
        <f>11+7+5+1</f>
        <v>24</v>
      </c>
    </row>
  </sheetData>
  <mergeCells count="3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 ref="AZ5:BC5"/>
    <mergeCell ref="BF5:BI5"/>
    <mergeCell ref="C6:C7"/>
    <mergeCell ref="D6:G6"/>
    <mergeCell ref="H6:H7"/>
    <mergeCell ref="I6:L6"/>
    <mergeCell ref="M6:M7"/>
    <mergeCell ref="N6:Q6"/>
    <mergeCell ref="R6:U6"/>
    <mergeCell ref="V6:V7"/>
    <mergeCell ref="AU6:AU7"/>
    <mergeCell ref="AV6:AV7"/>
    <mergeCell ref="B1:V1"/>
    <mergeCell ref="B2:V2"/>
    <mergeCell ref="A3:AV3"/>
    <mergeCell ref="A4:AS4"/>
    <mergeCell ref="A5:A7"/>
    <mergeCell ref="B5:B7"/>
    <mergeCell ref="C5:V5"/>
    <mergeCell ref="W5:AP5"/>
    <mergeCell ref="AQ5:AS5"/>
    <mergeCell ref="AT5:AV5"/>
    <mergeCell ref="AH6:AK6"/>
  </mergeCells>
  <printOptions horizontalCentered="1"/>
  <pageMargins left="0" right="0" top="0.35433070866141703" bottom="0.15748031496063" header="0.31496062992126" footer="0.118110236220472"/>
  <pageSetup paperSize="9" scale="55" orientation="landscape" r:id="rId1"/>
  <colBreaks count="1" manualBreakCount="1">
    <brk id="22" max="1048575" man="1"/>
  </colBreaks>
  <ignoredErrors>
    <ignoredError sqref="W9:AG10 W14 W11:AA11 AC11:AG11 AH22:AQ22 W12 AB12:AG12 W13 AB13:AG13 W19:AG22 W17 AB17 AG17 W18 AB18:AG18 W16:AG16 W15:X15 AB15:AG15 AB14:AG14" formulaRange="1"/>
    <ignoredError sqref="AB11" formula="1"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A4" zoomScale="85" zoomScaleNormal="85" zoomScaleSheetLayoutView="85" workbookViewId="0">
      <selection activeCell="AS9" sqref="AS9"/>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112</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54"/>
      <c r="AU4" s="254"/>
      <c r="AV4" s="254"/>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56" t="s">
        <v>19</v>
      </c>
      <c r="E7" s="7" t="s">
        <v>20</v>
      </c>
      <c r="F7" s="256" t="s">
        <v>21</v>
      </c>
      <c r="G7" s="256" t="s">
        <v>22</v>
      </c>
      <c r="H7" s="404"/>
      <c r="I7" s="256" t="s">
        <v>19</v>
      </c>
      <c r="J7" s="256" t="s">
        <v>20</v>
      </c>
      <c r="K7" s="256" t="s">
        <v>21</v>
      </c>
      <c r="L7" s="256" t="s">
        <v>22</v>
      </c>
      <c r="M7" s="404"/>
      <c r="N7" s="256" t="s">
        <v>23</v>
      </c>
      <c r="O7" s="256" t="s">
        <v>24</v>
      </c>
      <c r="P7" s="256" t="s">
        <v>25</v>
      </c>
      <c r="Q7" s="256" t="s">
        <v>26</v>
      </c>
      <c r="R7" s="256" t="s">
        <v>23</v>
      </c>
      <c r="S7" s="256" t="s">
        <v>24</v>
      </c>
      <c r="T7" s="256" t="s">
        <v>25</v>
      </c>
      <c r="U7" s="256" t="s">
        <v>26</v>
      </c>
      <c r="V7" s="404"/>
      <c r="W7" s="404"/>
      <c r="X7" s="256" t="s">
        <v>19</v>
      </c>
      <c r="Y7" s="256" t="s">
        <v>20</v>
      </c>
      <c r="Z7" s="256" t="s">
        <v>21</v>
      </c>
      <c r="AA7" s="256" t="s">
        <v>22</v>
      </c>
      <c r="AB7" s="404"/>
      <c r="AC7" s="256" t="s">
        <v>19</v>
      </c>
      <c r="AD7" s="256" t="s">
        <v>20</v>
      </c>
      <c r="AE7" s="256" t="s">
        <v>21</v>
      </c>
      <c r="AF7" s="256" t="s">
        <v>22</v>
      </c>
      <c r="AG7" s="404"/>
      <c r="AH7" s="256" t="s">
        <v>23</v>
      </c>
      <c r="AI7" s="256" t="s">
        <v>24</v>
      </c>
      <c r="AJ7" s="256" t="s">
        <v>25</v>
      </c>
      <c r="AK7" s="256" t="s">
        <v>26</v>
      </c>
      <c r="AL7" s="256" t="s">
        <v>23</v>
      </c>
      <c r="AM7" s="256" t="s">
        <v>24</v>
      </c>
      <c r="AN7" s="256" t="s">
        <v>25</v>
      </c>
      <c r="AO7" s="256"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36.600500000000004</v>
      </c>
      <c r="X9" s="106">
        <v>0.35</v>
      </c>
      <c r="Y9" s="106">
        <v>7.125</v>
      </c>
      <c r="Z9" s="106">
        <v>25.945500000000003</v>
      </c>
      <c r="AA9" s="106">
        <v>3.18</v>
      </c>
      <c r="AB9" s="43">
        <f>SUM(AC9:AF9)</f>
        <v>0.92</v>
      </c>
      <c r="AC9" s="105">
        <v>0</v>
      </c>
      <c r="AD9" s="105">
        <v>0.92</v>
      </c>
      <c r="AE9" s="105">
        <v>0</v>
      </c>
      <c r="AF9" s="105">
        <v>0</v>
      </c>
      <c r="AG9" s="43">
        <f t="shared" ref="AG9:AG18" si="1">SUM(AH9:AO9)</f>
        <v>33.936999999999998</v>
      </c>
      <c r="AH9" s="106">
        <v>0</v>
      </c>
      <c r="AI9" s="106">
        <v>0</v>
      </c>
      <c r="AJ9" s="106">
        <v>0</v>
      </c>
      <c r="AK9" s="106">
        <v>3.2300000000000004</v>
      </c>
      <c r="AL9" s="106">
        <v>0.71</v>
      </c>
      <c r="AM9" s="106">
        <v>13.379999999999999</v>
      </c>
      <c r="AN9" s="106">
        <v>0</v>
      </c>
      <c r="AO9" s="106">
        <v>16.617000000000001</v>
      </c>
      <c r="AP9" s="109">
        <v>6040</v>
      </c>
      <c r="AQ9" s="266">
        <f>$W9/C9</f>
        <v>0.86928795363860911</v>
      </c>
      <c r="AR9" s="186">
        <f>IF(H9=0,"-",AB9/H9)</f>
        <v>0.19287211740041932</v>
      </c>
      <c r="AS9" s="31">
        <f>AG9/M9</f>
        <v>1.0903804138285567</v>
      </c>
      <c r="AT9" s="10">
        <f>W9-'24-9'!W9</f>
        <v>1.5150000000000006</v>
      </c>
      <c r="AU9" s="10">
        <f>AB9-'24-9'!AB9</f>
        <v>7.0000000000000062E-2</v>
      </c>
      <c r="AV9" s="10">
        <f>AG9-'24-9'!AG9</f>
        <v>2.6139999999999972</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51.68</v>
      </c>
      <c r="X10" s="123">
        <v>0</v>
      </c>
      <c r="Y10" s="123">
        <v>11.818</v>
      </c>
      <c r="Z10" s="123">
        <v>32.714000000000006</v>
      </c>
      <c r="AA10" s="123">
        <v>7.1479999999999979</v>
      </c>
      <c r="AB10" s="43">
        <f>SUM(AC10:AF10)</f>
        <v>1.6</v>
      </c>
      <c r="AC10" s="106">
        <v>1.6</v>
      </c>
      <c r="AD10" s="106"/>
      <c r="AE10" s="106"/>
      <c r="AF10" s="106"/>
      <c r="AG10" s="43">
        <f t="shared" si="1"/>
        <v>15.201000000000001</v>
      </c>
      <c r="AH10" s="106">
        <v>1.05</v>
      </c>
      <c r="AI10" s="106">
        <v>2.4</v>
      </c>
      <c r="AJ10" s="106">
        <v>0</v>
      </c>
      <c r="AK10" s="106">
        <v>0</v>
      </c>
      <c r="AL10" s="106">
        <v>0.65</v>
      </c>
      <c r="AM10" s="106">
        <v>8.6010000000000009</v>
      </c>
      <c r="AN10" s="106">
        <v>1.5</v>
      </c>
      <c r="AO10" s="106">
        <v>1</v>
      </c>
      <c r="AP10" s="108">
        <v>7500</v>
      </c>
      <c r="AQ10" s="266">
        <f t="shared" ref="AQ10:AQ21" si="3">$W10/C10</f>
        <v>0.80060727176960855</v>
      </c>
      <c r="AR10" s="186">
        <f t="shared" ref="AR10:AR22" si="4">IF(H10=0,"-",AB10/H10)</f>
        <v>0.17797552836484987</v>
      </c>
      <c r="AS10" s="267">
        <f t="shared" ref="AS10:AS22" si="5">AG10/M10</f>
        <v>0.83233860811476756</v>
      </c>
      <c r="AT10" s="10">
        <f>W10-'24-9'!W10</f>
        <v>5.2850000000000037</v>
      </c>
      <c r="AU10" s="10">
        <f>AB10-'24-9'!AB10</f>
        <v>0</v>
      </c>
      <c r="AV10" s="10">
        <f>AG10-'24-9'!AG10</f>
        <v>4.8500000000000014</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+C11</f>
        <v>12.357000000000001</v>
      </c>
      <c r="X11" s="69">
        <v>0</v>
      </c>
      <c r="Y11" s="69">
        <v>3.9009999999999998</v>
      </c>
      <c r="Z11" s="69">
        <v>8.0449999999999999</v>
      </c>
      <c r="AA11" s="69">
        <v>2.0470000000000002</v>
      </c>
      <c r="AB11" s="70">
        <f>+AD11</f>
        <v>10.45</v>
      </c>
      <c r="AC11" s="11">
        <v>0</v>
      </c>
      <c r="AD11" s="11">
        <v>10.45</v>
      </c>
      <c r="AE11" s="11">
        <v>0</v>
      </c>
      <c r="AF11" s="11">
        <v>0</v>
      </c>
      <c r="AG11" s="70">
        <f t="shared" si="1"/>
        <v>3.7709999999999999</v>
      </c>
      <c r="AH11" s="69"/>
      <c r="AI11" s="69"/>
      <c r="AJ11" s="69"/>
      <c r="AK11" s="69"/>
      <c r="AL11" s="69">
        <v>3.7709999999999999</v>
      </c>
      <c r="AM11" s="11"/>
      <c r="AN11" s="11"/>
      <c r="AO11" s="11"/>
      <c r="AP11" s="265">
        <v>2732</v>
      </c>
      <c r="AQ11" s="185">
        <f t="shared" si="3"/>
        <v>1</v>
      </c>
      <c r="AR11" s="31">
        <f t="shared" si="4"/>
        <v>0.87170503837170499</v>
      </c>
      <c r="AS11" s="31">
        <f t="shared" si="5"/>
        <v>0.74732461355529123</v>
      </c>
      <c r="AT11" s="10">
        <f>W11-'24-9'!W11</f>
        <v>3.897000000000002</v>
      </c>
      <c r="AU11" s="10">
        <f>AB11-'24-9'!AB11</f>
        <v>0.76499999999999879</v>
      </c>
      <c r="AV11" s="10">
        <f>AG11-'24-9'!AG11</f>
        <v>-0.25900000000000034</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ref="W12:W21" si="9">SUM(X12:AA12)</f>
        <v>74.278999999999996</v>
      </c>
      <c r="X12" s="258">
        <v>3.1859999999999999</v>
      </c>
      <c r="Y12" s="258">
        <v>7.5809999999999995</v>
      </c>
      <c r="Z12" s="258">
        <v>45.099999999999994</v>
      </c>
      <c r="AA12" s="258">
        <v>18.412000000000006</v>
      </c>
      <c r="AB12" s="59">
        <f t="shared" ref="AB12:AB19" si="10">SUM(AC12:AF12)</f>
        <v>8.5380000000000003</v>
      </c>
      <c r="AC12" s="11">
        <v>1.5</v>
      </c>
      <c r="AD12" s="11">
        <v>7.0379999999999994</v>
      </c>
      <c r="AE12" s="11">
        <v>0</v>
      </c>
      <c r="AF12" s="11">
        <v>0</v>
      </c>
      <c r="AG12" s="59">
        <f t="shared" si="1"/>
        <v>5.6349999999999998</v>
      </c>
      <c r="AH12" s="11">
        <v>0.375</v>
      </c>
      <c r="AI12" s="11">
        <v>0.74</v>
      </c>
      <c r="AJ12" s="11">
        <v>0.4</v>
      </c>
      <c r="AK12" s="11">
        <v>0.2</v>
      </c>
      <c r="AL12" s="11">
        <v>0.41000000000000003</v>
      </c>
      <c r="AM12" s="11">
        <v>2.74</v>
      </c>
      <c r="AN12" s="11">
        <v>0.47000000000000003</v>
      </c>
      <c r="AO12" s="11">
        <v>0.30000000000000004</v>
      </c>
      <c r="AP12" s="108">
        <v>10681</v>
      </c>
      <c r="AQ12" s="266">
        <f t="shared" si="3"/>
        <v>0.8054692380532692</v>
      </c>
      <c r="AR12" s="186">
        <f t="shared" si="4"/>
        <v>0.25238700523219726</v>
      </c>
      <c r="AS12" s="186">
        <f t="shared" si="5"/>
        <v>0.332252358490566</v>
      </c>
      <c r="AT12" s="10">
        <f>W12-'24-9'!W12</f>
        <v>2.6169999999999902</v>
      </c>
      <c r="AU12" s="10">
        <f>AB12-'24-9'!AB12</f>
        <v>0.68800000000000061</v>
      </c>
      <c r="AV12" s="10">
        <f>AG12-'24-9'!AG12</f>
        <v>0.46400000000000041</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34.168000000000006</v>
      </c>
      <c r="X13" s="11">
        <v>1.6970000000000001</v>
      </c>
      <c r="Y13" s="11">
        <v>7.68</v>
      </c>
      <c r="Z13" s="11">
        <v>24.591000000000001</v>
      </c>
      <c r="AA13" s="11">
        <v>0.2</v>
      </c>
      <c r="AB13" s="59">
        <f t="shared" si="10"/>
        <v>9.0299999999999994</v>
      </c>
      <c r="AC13" s="12"/>
      <c r="AD13" s="12">
        <v>9.0299999999999994</v>
      </c>
      <c r="AE13" s="12"/>
      <c r="AF13" s="12"/>
      <c r="AG13" s="59">
        <f t="shared" si="1"/>
        <v>12.625</v>
      </c>
      <c r="AH13" s="11">
        <v>0.95</v>
      </c>
      <c r="AI13" s="11">
        <v>0</v>
      </c>
      <c r="AJ13" s="11">
        <v>1</v>
      </c>
      <c r="AK13" s="11">
        <v>0</v>
      </c>
      <c r="AL13" s="11">
        <v>3.2190000000000003</v>
      </c>
      <c r="AM13" s="11">
        <v>0</v>
      </c>
      <c r="AN13" s="11">
        <v>6.24</v>
      </c>
      <c r="AO13" s="11">
        <v>1.216</v>
      </c>
      <c r="AP13" s="108">
        <v>6260</v>
      </c>
      <c r="AQ13" s="266">
        <f t="shared" si="3"/>
        <v>0.87448812448812474</v>
      </c>
      <c r="AR13" s="31">
        <f t="shared" si="4"/>
        <v>0.9029999999999998</v>
      </c>
      <c r="AS13" s="267">
        <f t="shared" si="5"/>
        <v>0.89507266926621765</v>
      </c>
      <c r="AT13" s="10">
        <f>W13-'24-9'!W13</f>
        <v>0</v>
      </c>
      <c r="AU13" s="10">
        <f>AB13-'24-9'!AB13</f>
        <v>0</v>
      </c>
      <c r="AV13" s="10">
        <f>AG13-'24-9'!AG13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12.251000000000001</v>
      </c>
      <c r="X14" s="17">
        <v>0</v>
      </c>
      <c r="Y14" s="17">
        <v>1.4990000000000001</v>
      </c>
      <c r="Z14" s="17">
        <v>4.5150000000000006</v>
      </c>
      <c r="AA14" s="17">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9">
        <v>1618</v>
      </c>
      <c r="AQ14" s="266">
        <f t="shared" si="3"/>
        <v>0.98165064102564104</v>
      </c>
      <c r="AR14" s="31"/>
      <c r="AS14" s="31">
        <f t="shared" si="5"/>
        <v>1.0115048320294522</v>
      </c>
      <c r="AT14" s="10">
        <f>W14-'24-9'!W14</f>
        <v>0</v>
      </c>
      <c r="AU14" s="10">
        <f>AB14-'24-9'!AB14</f>
        <v>0</v>
      </c>
      <c r="AV14" s="10">
        <f>AG14-'24-9'!AG14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14.819999999999999</v>
      </c>
      <c r="X15" s="17"/>
      <c r="Y15" s="259">
        <v>1.53</v>
      </c>
      <c r="Z15" s="259">
        <v>12.28</v>
      </c>
      <c r="AA15" s="259">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0.74099999999999966</v>
      </c>
      <c r="AR15" s="31">
        <f t="shared" si="4"/>
        <v>0</v>
      </c>
      <c r="AS15" s="186">
        <f t="shared" si="5"/>
        <v>0.52</v>
      </c>
      <c r="AT15" s="10">
        <f>W15-'24-9'!W15</f>
        <v>0</v>
      </c>
      <c r="AU15" s="10">
        <f>AB15-'24-9'!AB15</f>
        <v>0</v>
      </c>
      <c r="AV15" s="10">
        <f>AG15-'24-9'!AG15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46.000000000000007</v>
      </c>
      <c r="X16" s="104">
        <v>0</v>
      </c>
      <c r="Y16" s="104">
        <v>6.3999999999999995</v>
      </c>
      <c r="Z16" s="104">
        <v>37.970000000000006</v>
      </c>
      <c r="AA16" s="104">
        <v>1.63</v>
      </c>
      <c r="AB16" s="43">
        <f t="shared" si="10"/>
        <v>0</v>
      </c>
      <c r="AC16" s="105"/>
      <c r="AD16" s="105"/>
      <c r="AE16" s="105"/>
      <c r="AF16" s="105"/>
      <c r="AG16" s="43">
        <f t="shared" si="1"/>
        <v>35.15</v>
      </c>
      <c r="AH16" s="106"/>
      <c r="AI16" s="106"/>
      <c r="AJ16" s="106"/>
      <c r="AK16" s="106"/>
      <c r="AL16" s="106">
        <v>35.15</v>
      </c>
      <c r="AM16" s="106"/>
      <c r="AN16" s="106"/>
      <c r="AO16" s="106"/>
      <c r="AP16" s="109">
        <v>8090</v>
      </c>
      <c r="AQ16" s="32">
        <f t="shared" si="3"/>
        <v>0.69478008699855009</v>
      </c>
      <c r="AR16" s="31"/>
      <c r="AS16" s="186">
        <f t="shared" si="5"/>
        <v>0.66662873615536344</v>
      </c>
      <c r="AT16" s="10">
        <f>W16-'24-9'!W16</f>
        <v>2.0400000000000063</v>
      </c>
      <c r="AU16" s="10">
        <f>AB16-'24-9'!AB16</f>
        <v>0</v>
      </c>
      <c r="AV16" s="10">
        <f>AG16-'24-9'!AG16</f>
        <v>8.1499999999999986</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12.266</v>
      </c>
      <c r="X17" s="17">
        <v>0.36</v>
      </c>
      <c r="Y17" s="17">
        <v>3.15</v>
      </c>
      <c r="Z17" s="17">
        <v>8.0760000000000005</v>
      </c>
      <c r="AA17" s="17">
        <v>0.68</v>
      </c>
      <c r="AB17" s="59">
        <f t="shared" si="10"/>
        <v>6.3529999999999998</v>
      </c>
      <c r="AC17" s="12">
        <v>0</v>
      </c>
      <c r="AD17" s="12">
        <v>5.633</v>
      </c>
      <c r="AE17" s="12">
        <v>0.72</v>
      </c>
      <c r="AF17" s="12">
        <v>0</v>
      </c>
      <c r="AG17" s="59">
        <f t="shared" si="1"/>
        <v>3.12</v>
      </c>
      <c r="AH17" s="11">
        <v>0</v>
      </c>
      <c r="AI17" s="11">
        <v>0</v>
      </c>
      <c r="AJ17" s="11">
        <v>0</v>
      </c>
      <c r="AK17" s="11">
        <v>0</v>
      </c>
      <c r="AL17" s="11">
        <v>3.12</v>
      </c>
      <c r="AM17" s="11">
        <v>0</v>
      </c>
      <c r="AN17" s="11">
        <v>0</v>
      </c>
      <c r="AO17" s="11">
        <v>0</v>
      </c>
      <c r="AP17" s="108">
        <v>1524</v>
      </c>
      <c r="AQ17" s="32">
        <f t="shared" si="3"/>
        <v>0.62748107223245342</v>
      </c>
      <c r="AR17" s="186">
        <f t="shared" si="4"/>
        <v>0.37498524377287212</v>
      </c>
      <c r="AS17" s="186">
        <f t="shared" si="5"/>
        <v>0.45283018867924524</v>
      </c>
      <c r="AT17" s="10">
        <f>W17-'24-9'!W17</f>
        <v>0</v>
      </c>
      <c r="AU17" s="10">
        <f>AB17-'24-9'!AB17</f>
        <v>0</v>
      </c>
      <c r="AV17" s="10">
        <f>AG17-'24-9'!AG17</f>
        <v>0</v>
      </c>
      <c r="AY17" s="19"/>
    </row>
    <row r="18" spans="1:51" ht="13.9">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12.510999999999999</v>
      </c>
      <c r="X18" s="260">
        <v>0</v>
      </c>
      <c r="Y18" s="260">
        <v>2.6269999999999998</v>
      </c>
      <c r="Z18" s="260">
        <v>9.8840000000000003</v>
      </c>
      <c r="AA18" s="260">
        <v>0</v>
      </c>
      <c r="AB18" s="44">
        <f t="shared" si="10"/>
        <v>0</v>
      </c>
      <c r="AC18" s="105"/>
      <c r="AD18" s="105"/>
      <c r="AE18" s="105"/>
      <c r="AF18" s="105"/>
      <c r="AG18" s="43">
        <f t="shared" si="1"/>
        <v>5.0369999999999999</v>
      </c>
      <c r="AH18" s="260">
        <v>0</v>
      </c>
      <c r="AI18" s="260">
        <v>0</v>
      </c>
      <c r="AJ18" s="260">
        <v>0</v>
      </c>
      <c r="AK18" s="260">
        <v>0</v>
      </c>
      <c r="AL18" s="260">
        <v>1.119</v>
      </c>
      <c r="AM18" s="260">
        <v>1.3320000000000001</v>
      </c>
      <c r="AN18" s="260">
        <v>1.1179999999999999</v>
      </c>
      <c r="AO18" s="260">
        <v>1.468</v>
      </c>
      <c r="AP18" s="109">
        <v>1660.5</v>
      </c>
      <c r="AQ18" s="32">
        <f t="shared" si="3"/>
        <v>0.76646449794768123</v>
      </c>
      <c r="AR18" s="31">
        <f t="shared" si="4"/>
        <v>0</v>
      </c>
      <c r="AS18" s="186">
        <f t="shared" si="5"/>
        <v>0.66111038193988714</v>
      </c>
      <c r="AT18" s="10">
        <f>W18-'24-9'!W18</f>
        <v>0.67800000000000082</v>
      </c>
      <c r="AU18" s="10">
        <f>AB18-'24-9'!AB18</f>
        <v>0</v>
      </c>
      <c r="AV18" s="10">
        <f>AG18-'24-9'!AG18</f>
        <v>-0.1120000000000001</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266">
        <f t="shared" si="3"/>
        <v>0.80399144689950108</v>
      </c>
      <c r="AR19" s="31">
        <f t="shared" si="4"/>
        <v>0</v>
      </c>
      <c r="AS19" s="186">
        <f t="shared" si="5"/>
        <v>0.68335351904185171</v>
      </c>
      <c r="AT19" s="10">
        <f>W19-'24-9'!W19</f>
        <v>0</v>
      </c>
      <c r="AU19" s="10">
        <f>AB19-'24-9'!AB19</f>
        <v>0</v>
      </c>
      <c r="AV19" s="10">
        <f>AG19-'24-9'!AG19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28.701999999999995</v>
      </c>
      <c r="X20" s="106">
        <v>0.93100000000000005</v>
      </c>
      <c r="Y20" s="106">
        <v>4.5179999999999998</v>
      </c>
      <c r="Z20" s="106">
        <v>19.729999999999997</v>
      </c>
      <c r="AA20" s="106">
        <v>3.5230000000000001</v>
      </c>
      <c r="AB20" s="43">
        <v>0</v>
      </c>
      <c r="AC20" s="105"/>
      <c r="AD20" s="105"/>
      <c r="AE20" s="105"/>
      <c r="AF20" s="105"/>
      <c r="AG20" s="43">
        <f>SUM(AH20:AO20)</f>
        <v>5.153999999999999</v>
      </c>
      <c r="AH20" s="106">
        <v>0</v>
      </c>
      <c r="AI20" s="106">
        <v>0.6</v>
      </c>
      <c r="AJ20" s="106">
        <v>0</v>
      </c>
      <c r="AK20" s="106">
        <v>0</v>
      </c>
      <c r="AL20" s="106">
        <v>0.3</v>
      </c>
      <c r="AM20" s="106">
        <v>3.2039999999999997</v>
      </c>
      <c r="AN20" s="106">
        <v>0</v>
      </c>
      <c r="AO20" s="106">
        <v>1.05</v>
      </c>
      <c r="AP20" s="109">
        <v>4086</v>
      </c>
      <c r="AQ20" s="32">
        <f t="shared" si="3"/>
        <v>0.78778064445298335</v>
      </c>
      <c r="AR20" s="31">
        <f t="shared" si="4"/>
        <v>0</v>
      </c>
      <c r="AS20" s="186">
        <f t="shared" si="5"/>
        <v>0.62397094430992728</v>
      </c>
      <c r="AT20" s="10">
        <f>W20-'24-9'!W20</f>
        <v>1.889999999999997</v>
      </c>
      <c r="AU20" s="10">
        <f>AB20-'24-9'!AB20</f>
        <v>0</v>
      </c>
      <c r="AV20" s="10">
        <f>AG20-'24-9'!AG20</f>
        <v>0.95399999999999885</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81">
        <f t="shared" si="9"/>
        <v>6.7949999999999999</v>
      </c>
      <c r="X21" s="62"/>
      <c r="Y21" s="62">
        <v>2</v>
      </c>
      <c r="Z21" s="62">
        <v>3.7750000000000004</v>
      </c>
      <c r="AA21" s="62">
        <v>1.02</v>
      </c>
      <c r="AB21" s="61"/>
      <c r="AC21" s="64"/>
      <c r="AD21" s="64"/>
      <c r="AE21" s="64"/>
      <c r="AF21" s="64"/>
      <c r="AG21" s="61">
        <f>SUM(AH21:AO21)</f>
        <v>1.17</v>
      </c>
      <c r="AH21" s="62">
        <v>0.64</v>
      </c>
      <c r="AI21" s="62"/>
      <c r="AJ21" s="62">
        <v>0.53</v>
      </c>
      <c r="AK21" s="62"/>
      <c r="AL21" s="62"/>
      <c r="AM21" s="62"/>
      <c r="AN21" s="62"/>
      <c r="AO21" s="62"/>
      <c r="AP21" s="180">
        <v>924</v>
      </c>
      <c r="AQ21" s="261">
        <f t="shared" si="3"/>
        <v>1</v>
      </c>
      <c r="AR21" s="31" t="str">
        <f t="shared" si="4"/>
        <v>-</v>
      </c>
      <c r="AS21" s="31">
        <f t="shared" si="5"/>
        <v>1</v>
      </c>
      <c r="AT21" s="10">
        <f>W21-'24-9'!W21</f>
        <v>0</v>
      </c>
      <c r="AU21" s="10">
        <f>AB21-'24-9'!AB21</f>
        <v>0</v>
      </c>
      <c r="AV21" s="10">
        <f>AG21-'24-9'!AG21</f>
        <v>0</v>
      </c>
      <c r="AY21" s="19"/>
    </row>
    <row r="22" spans="1:51" s="41" customFormat="1" ht="13.15">
      <c r="A22" s="255"/>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345.81350000000009</v>
      </c>
      <c r="X22" s="34">
        <f>SUM(X9:X21)</f>
        <v>6.5240000000000009</v>
      </c>
      <c r="Y22" s="34">
        <f>SUM(Y9:Y21)</f>
        <v>63.213000000000001</v>
      </c>
      <c r="Z22" s="34">
        <f>SUM(Z9:Z21)</f>
        <v>232.62549999999999</v>
      </c>
      <c r="AA22" s="34">
        <f t="shared" si="12"/>
        <v>45.08700000000001</v>
      </c>
      <c r="AB22" s="34">
        <f t="shared" si="12"/>
        <v>36.890999999999998</v>
      </c>
      <c r="AC22" s="34">
        <f t="shared" si="12"/>
        <v>3.1</v>
      </c>
      <c r="AD22" s="34">
        <f t="shared" si="12"/>
        <v>33.070999999999998</v>
      </c>
      <c r="AE22" s="34">
        <f t="shared" si="12"/>
        <v>0.72</v>
      </c>
      <c r="AF22" s="34">
        <f t="shared" si="12"/>
        <v>0</v>
      </c>
      <c r="AG22" s="34">
        <f>SUM(AG9:AG21)</f>
        <v>129.11599999999999</v>
      </c>
      <c r="AH22" s="34">
        <f t="shared" si="12"/>
        <v>3.0150000000000001</v>
      </c>
      <c r="AI22" s="34">
        <f t="shared" si="12"/>
        <v>3.7399999999999998</v>
      </c>
      <c r="AJ22" s="34">
        <f t="shared" si="12"/>
        <v>2.5300000000000002</v>
      </c>
      <c r="AK22" s="34">
        <f t="shared" si="12"/>
        <v>3.4300000000000006</v>
      </c>
      <c r="AL22" s="34">
        <f t="shared" si="12"/>
        <v>48.448999999999991</v>
      </c>
      <c r="AM22" s="34">
        <f t="shared" si="12"/>
        <v>29.942000000000004</v>
      </c>
      <c r="AN22" s="34">
        <f t="shared" si="12"/>
        <v>15.716000000000001</v>
      </c>
      <c r="AO22" s="34">
        <f t="shared" si="12"/>
        <v>22.294000000000004</v>
      </c>
      <c r="AP22" s="138">
        <f t="shared" si="12"/>
        <v>53694.5</v>
      </c>
      <c r="AQ22" s="39">
        <f>$W22/C22</f>
        <v>0.79994000408799693</v>
      </c>
      <c r="AR22" s="39">
        <f t="shared" si="4"/>
        <v>0.34494656231591342</v>
      </c>
      <c r="AS22" s="39">
        <f t="shared" si="5"/>
        <v>0.74303241659904817</v>
      </c>
      <c r="AT22" s="38">
        <f t="shared" ref="AT22:AV22" si="13">SUM(AT9:AT21)</f>
        <v>17.922000000000001</v>
      </c>
      <c r="AU22" s="38">
        <f t="shared" si="13"/>
        <v>1.5229999999999995</v>
      </c>
      <c r="AV22" s="38">
        <f t="shared" si="13"/>
        <v>16.660999999999994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41.25" customHeight="1">
      <c r="A24" s="438" t="s">
        <v>113</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55"/>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0.86257610564025122</v>
      </c>
    </row>
    <row r="44" spans="1:51" ht="15" customHeight="1">
      <c r="W44" s="236"/>
      <c r="AB44" s="236"/>
      <c r="AG44" s="236"/>
    </row>
    <row r="47" spans="1:51" ht="15" customHeight="1">
      <c r="AR47" s="168"/>
      <c r="AS47" s="168"/>
    </row>
    <row r="48" spans="1:51" ht="15" customHeight="1">
      <c r="V48" s="5">
        <f>32.79-45.09</f>
        <v>-12.300000000000004</v>
      </c>
    </row>
    <row r="58" spans="51:51" ht="15" customHeight="1">
      <c r="AY58" s="5">
        <f>11+7+5+1</f>
        <v>24</v>
      </c>
    </row>
  </sheetData>
  <mergeCells count="3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 ref="AZ5:BC5"/>
    <mergeCell ref="BF5:BI5"/>
    <mergeCell ref="C6:C7"/>
    <mergeCell ref="D6:G6"/>
    <mergeCell ref="H6:H7"/>
    <mergeCell ref="I6:L6"/>
    <mergeCell ref="M6:M7"/>
    <mergeCell ref="N6:Q6"/>
    <mergeCell ref="R6:U6"/>
    <mergeCell ref="V6:V7"/>
    <mergeCell ref="AU6:AU7"/>
    <mergeCell ref="AV6:AV7"/>
    <mergeCell ref="B1:V1"/>
    <mergeCell ref="B2:V2"/>
    <mergeCell ref="A3:AV3"/>
    <mergeCell ref="A4:AS4"/>
    <mergeCell ref="A5:A7"/>
    <mergeCell ref="B5:B7"/>
    <mergeCell ref="C5:V5"/>
    <mergeCell ref="W5:AP5"/>
    <mergeCell ref="AQ5:AS5"/>
    <mergeCell ref="AT5:AV5"/>
    <mergeCell ref="AH6:AK6"/>
  </mergeCells>
  <printOptions horizontalCentered="1"/>
  <pageMargins left="0" right="0" top="0.35433070866141703" bottom="0.15748031496063" header="0.31496062992126" footer="0.118110236220472"/>
  <pageSetup paperSize="9" orientation="landscape" r:id="rId1"/>
  <colBreaks count="1" manualBreakCount="1">
    <brk id="22"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A6" zoomScale="85" zoomScaleNormal="85" zoomScaleSheetLayoutView="85" workbookViewId="0">
      <selection activeCell="X9" sqref="X9:AA21"/>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114</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62"/>
      <c r="AU4" s="262"/>
      <c r="AV4" s="262"/>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64" t="s">
        <v>19</v>
      </c>
      <c r="E7" s="7" t="s">
        <v>20</v>
      </c>
      <c r="F7" s="264" t="s">
        <v>21</v>
      </c>
      <c r="G7" s="264" t="s">
        <v>22</v>
      </c>
      <c r="H7" s="404"/>
      <c r="I7" s="264" t="s">
        <v>19</v>
      </c>
      <c r="J7" s="264" t="s">
        <v>20</v>
      </c>
      <c r="K7" s="264" t="s">
        <v>21</v>
      </c>
      <c r="L7" s="264" t="s">
        <v>22</v>
      </c>
      <c r="M7" s="404"/>
      <c r="N7" s="264" t="s">
        <v>23</v>
      </c>
      <c r="O7" s="264" t="s">
        <v>24</v>
      </c>
      <c r="P7" s="264" t="s">
        <v>25</v>
      </c>
      <c r="Q7" s="264" t="s">
        <v>26</v>
      </c>
      <c r="R7" s="264" t="s">
        <v>23</v>
      </c>
      <c r="S7" s="264" t="s">
        <v>24</v>
      </c>
      <c r="T7" s="264" t="s">
        <v>25</v>
      </c>
      <c r="U7" s="264" t="s">
        <v>26</v>
      </c>
      <c r="V7" s="404"/>
      <c r="W7" s="404"/>
      <c r="X7" s="264" t="s">
        <v>19</v>
      </c>
      <c r="Y7" s="264" t="s">
        <v>20</v>
      </c>
      <c r="Z7" s="264" t="s">
        <v>21</v>
      </c>
      <c r="AA7" s="264" t="s">
        <v>22</v>
      </c>
      <c r="AB7" s="404"/>
      <c r="AC7" s="264" t="s">
        <v>19</v>
      </c>
      <c r="AD7" s="264" t="s">
        <v>20</v>
      </c>
      <c r="AE7" s="264" t="s">
        <v>21</v>
      </c>
      <c r="AF7" s="264" t="s">
        <v>22</v>
      </c>
      <c r="AG7" s="404"/>
      <c r="AH7" s="264" t="s">
        <v>23</v>
      </c>
      <c r="AI7" s="264" t="s">
        <v>24</v>
      </c>
      <c r="AJ7" s="264" t="s">
        <v>25</v>
      </c>
      <c r="AK7" s="264" t="s">
        <v>26</v>
      </c>
      <c r="AL7" s="264" t="s">
        <v>23</v>
      </c>
      <c r="AM7" s="264" t="s">
        <v>24</v>
      </c>
      <c r="AN7" s="264" t="s">
        <v>25</v>
      </c>
      <c r="AO7" s="264"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36">
        <f>SUM(X9:AA9)</f>
        <v>37.663499999999999</v>
      </c>
      <c r="X9" s="130">
        <v>0.42</v>
      </c>
      <c r="Y9" s="130">
        <v>7.093</v>
      </c>
      <c r="Z9" s="130">
        <v>26.420500000000001</v>
      </c>
      <c r="AA9" s="130">
        <v>3.73</v>
      </c>
      <c r="AB9" s="136">
        <f>SUM(AC9:AF9)</f>
        <v>0.92</v>
      </c>
      <c r="AC9" s="129">
        <v>0</v>
      </c>
      <c r="AD9" s="129">
        <v>0.92</v>
      </c>
      <c r="AE9" s="129">
        <v>0</v>
      </c>
      <c r="AF9" s="129">
        <v>0</v>
      </c>
      <c r="AG9" s="136">
        <f t="shared" ref="AG9:AG18" si="1">SUM(AH9:AO9)</f>
        <v>34.442</v>
      </c>
      <c r="AH9" s="130">
        <v>0</v>
      </c>
      <c r="AI9" s="130">
        <v>0.498</v>
      </c>
      <c r="AJ9" s="130">
        <v>0</v>
      </c>
      <c r="AK9" s="130">
        <v>3.4249999999999998</v>
      </c>
      <c r="AL9" s="130">
        <v>0.74</v>
      </c>
      <c r="AM9" s="130">
        <v>14.09</v>
      </c>
      <c r="AN9" s="11">
        <v>0</v>
      </c>
      <c r="AO9" s="11">
        <v>15.689</v>
      </c>
      <c r="AP9" s="108">
        <v>6040</v>
      </c>
      <c r="AQ9" s="32">
        <f>$W9/C9</f>
        <v>0.89453496104883135</v>
      </c>
      <c r="AR9" s="31">
        <f>IF(H9=0,"-",AB9/H9)</f>
        <v>0.19287211740041932</v>
      </c>
      <c r="AS9" s="186">
        <f>AG9/M9</f>
        <v>1.1066058347256138</v>
      </c>
      <c r="AT9" s="10">
        <f>W9-'01-10'!W9</f>
        <v>1.0629999999999953</v>
      </c>
      <c r="AU9" s="10">
        <f>AB9-'01-10'!AB9</f>
        <v>0</v>
      </c>
      <c r="AV9" s="10">
        <f>AG9-'01-10'!AG9</f>
        <v>0.50500000000000256</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51.68</v>
      </c>
      <c r="X10" s="269"/>
      <c r="Y10" s="269">
        <v>11.818</v>
      </c>
      <c r="Z10" s="269">
        <v>32.714000000000006</v>
      </c>
      <c r="AA10" s="269">
        <v>7.1479999999999979</v>
      </c>
      <c r="AB10" s="59">
        <f>SUM(AC10:AF10)</f>
        <v>1.6</v>
      </c>
      <c r="AC10" s="11">
        <v>1.6</v>
      </c>
      <c r="AD10" s="11"/>
      <c r="AE10" s="11"/>
      <c r="AF10" s="11"/>
      <c r="AG10" s="59">
        <f t="shared" si="1"/>
        <v>15.201000000000001</v>
      </c>
      <c r="AH10" s="11">
        <v>1.05</v>
      </c>
      <c r="AI10" s="11">
        <v>2.4</v>
      </c>
      <c r="AJ10" s="11">
        <v>0</v>
      </c>
      <c r="AK10" s="11">
        <v>0</v>
      </c>
      <c r="AL10" s="11">
        <v>0.65</v>
      </c>
      <c r="AM10" s="11">
        <v>8.6010000000000009</v>
      </c>
      <c r="AN10" s="11">
        <v>1.5</v>
      </c>
      <c r="AO10" s="11">
        <v>1</v>
      </c>
      <c r="AP10" s="108">
        <v>7500</v>
      </c>
      <c r="AQ10" s="32">
        <f t="shared" ref="AQ10:AQ21" si="3">$W10/C10</f>
        <v>0.80060727176960855</v>
      </c>
      <c r="AR10" s="31">
        <f t="shared" ref="AR10:AR22" si="4">IF(H10=0,"-",AB10/H10)</f>
        <v>0.17797552836484987</v>
      </c>
      <c r="AS10" s="31">
        <f t="shared" ref="AS10:AS22" si="5">AG10/M10</f>
        <v>0.83233860811476756</v>
      </c>
      <c r="AT10" s="10">
        <f>W10-'01-10'!W10</f>
        <v>0</v>
      </c>
      <c r="AU10" s="10">
        <f>AB10-'01-10'!AB10</f>
        <v>0</v>
      </c>
      <c r="AV10" s="10">
        <f>AG10-'01-10'!AG10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36">
        <f>SUM(X11:AA11)</f>
        <v>10.459999999999999</v>
      </c>
      <c r="X11" s="130">
        <v>0</v>
      </c>
      <c r="Y11" s="130">
        <v>1.714</v>
      </c>
      <c r="Z11" s="130">
        <v>7.0430000000000001</v>
      </c>
      <c r="AA11" s="130">
        <v>1.7030000000000001</v>
      </c>
      <c r="AB11" s="136">
        <f>+AD11</f>
        <v>8.92</v>
      </c>
      <c r="AC11" s="130">
        <v>0</v>
      </c>
      <c r="AD11" s="130">
        <v>8.92</v>
      </c>
      <c r="AE11" s="130">
        <v>0</v>
      </c>
      <c r="AF11" s="130">
        <v>0</v>
      </c>
      <c r="AG11" s="136">
        <f t="shared" si="1"/>
        <v>5.0620000000000003</v>
      </c>
      <c r="AH11" s="130"/>
      <c r="AI11" s="130"/>
      <c r="AJ11" s="130"/>
      <c r="AK11" s="130"/>
      <c r="AL11" s="130">
        <v>5.0620000000000003</v>
      </c>
      <c r="AM11" s="11"/>
      <c r="AN11" s="11"/>
      <c r="AO11" s="11"/>
      <c r="AP11" s="108">
        <v>2732</v>
      </c>
      <c r="AQ11" s="185">
        <f t="shared" si="3"/>
        <v>0.84648377437889444</v>
      </c>
      <c r="AR11" s="31">
        <f t="shared" si="4"/>
        <v>0.74407741074407741</v>
      </c>
      <c r="AS11" s="31">
        <f t="shared" si="5"/>
        <v>1.003170828378914</v>
      </c>
      <c r="AT11" s="10">
        <f>W11-'01-10'!W11</f>
        <v>-1.897000000000002</v>
      </c>
      <c r="AU11" s="10">
        <f>AB11-'01-10'!AB11</f>
        <v>-1.5299999999999994</v>
      </c>
      <c r="AV11" s="10">
        <f>AG11-'01-10'!AG11</f>
        <v>1.2910000000000004</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36">
        <f t="shared" ref="W12:W21" si="9">SUM(X12:AA12)</f>
        <v>75.77</v>
      </c>
      <c r="X12" s="270">
        <v>3.1859999999999999</v>
      </c>
      <c r="Y12" s="270">
        <v>7.5809999999999995</v>
      </c>
      <c r="Z12" s="270">
        <v>46.590999999999994</v>
      </c>
      <c r="AA12" s="270">
        <v>18.412000000000006</v>
      </c>
      <c r="AB12" s="136">
        <f t="shared" ref="AB12:AB19" si="10">SUM(AC12:AF12)</f>
        <v>9.6980000000000004</v>
      </c>
      <c r="AC12" s="130">
        <v>1.5</v>
      </c>
      <c r="AD12" s="130">
        <v>8.1980000000000004</v>
      </c>
      <c r="AE12" s="130">
        <v>0</v>
      </c>
      <c r="AF12" s="130">
        <v>0</v>
      </c>
      <c r="AG12" s="59">
        <f t="shared" si="1"/>
        <v>5.6349999999999998</v>
      </c>
      <c r="AH12" s="11">
        <v>0.375</v>
      </c>
      <c r="AI12" s="11">
        <v>0.74</v>
      </c>
      <c r="AJ12" s="11">
        <v>0.4</v>
      </c>
      <c r="AK12" s="11">
        <v>0.2</v>
      </c>
      <c r="AL12" s="11">
        <v>0.41000000000000003</v>
      </c>
      <c r="AM12" s="11">
        <v>2.74</v>
      </c>
      <c r="AN12" s="11">
        <v>0.47000000000000003</v>
      </c>
      <c r="AO12" s="11">
        <v>0.30000000000000004</v>
      </c>
      <c r="AP12" s="131">
        <v>11352</v>
      </c>
      <c r="AQ12" s="32">
        <f t="shared" si="3"/>
        <v>0.82163739640135447</v>
      </c>
      <c r="AR12" s="31">
        <f t="shared" si="4"/>
        <v>0.28667711135416363</v>
      </c>
      <c r="AS12" s="31">
        <f t="shared" si="5"/>
        <v>0.332252358490566</v>
      </c>
      <c r="AT12" s="10">
        <f>W12-'01-10'!W12</f>
        <v>1.4909999999999997</v>
      </c>
      <c r="AU12" s="10">
        <f>AB12-'01-10'!AB12</f>
        <v>1.1600000000000001</v>
      </c>
      <c r="AV12" s="10">
        <f>AG12-'01-10'!AG12</f>
        <v>0</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36">
        <f t="shared" si="9"/>
        <v>35.287999999999997</v>
      </c>
      <c r="X13" s="130">
        <v>1.6970000000000001</v>
      </c>
      <c r="Y13" s="130">
        <v>7.68</v>
      </c>
      <c r="Z13" s="130">
        <v>25.710999999999999</v>
      </c>
      <c r="AA13" s="130">
        <v>0.2</v>
      </c>
      <c r="AB13" s="136">
        <f t="shared" si="10"/>
        <v>10.029999999999999</v>
      </c>
      <c r="AC13" s="129"/>
      <c r="AD13" s="129">
        <v>10.029999999999999</v>
      </c>
      <c r="AE13" s="129"/>
      <c r="AF13" s="129"/>
      <c r="AG13" s="136">
        <f t="shared" si="1"/>
        <v>13.225</v>
      </c>
      <c r="AH13" s="130">
        <v>0.95</v>
      </c>
      <c r="AI13" s="130">
        <v>0</v>
      </c>
      <c r="AJ13" s="130">
        <v>1</v>
      </c>
      <c r="AK13" s="130">
        <v>0</v>
      </c>
      <c r="AL13" s="130">
        <v>3.2190000000000003</v>
      </c>
      <c r="AM13" s="130">
        <v>0</v>
      </c>
      <c r="AN13" s="130">
        <v>6.84</v>
      </c>
      <c r="AO13" s="130">
        <v>1.216</v>
      </c>
      <c r="AP13" s="131">
        <v>6360</v>
      </c>
      <c r="AQ13" s="32">
        <f t="shared" si="3"/>
        <v>0.90315315315315314</v>
      </c>
      <c r="AR13" s="31">
        <f t="shared" si="4"/>
        <v>1.0029999999999997</v>
      </c>
      <c r="AS13" s="31">
        <f t="shared" si="5"/>
        <v>0.93761077632045364</v>
      </c>
      <c r="AT13" s="10">
        <f>W13-'01-10'!W13</f>
        <v>1.1199999999999903</v>
      </c>
      <c r="AU13" s="10">
        <f>AB13-'01-10'!AB13</f>
        <v>1</v>
      </c>
      <c r="AV13" s="10">
        <f>AG13-'01-10'!AG13</f>
        <v>0.59999999999999964</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12.251000000000001</v>
      </c>
      <c r="X14" s="17">
        <v>0</v>
      </c>
      <c r="Y14" s="17">
        <v>1.4990000000000001</v>
      </c>
      <c r="Z14" s="17">
        <v>4.5150000000000006</v>
      </c>
      <c r="AA14" s="17">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1618</v>
      </c>
      <c r="AQ14" s="32">
        <f t="shared" si="3"/>
        <v>0.98165064102564104</v>
      </c>
      <c r="AR14" s="31"/>
      <c r="AS14" s="186">
        <f t="shared" si="5"/>
        <v>1.0115048320294522</v>
      </c>
      <c r="AT14" s="10">
        <f>W14-'01-10'!W14</f>
        <v>0</v>
      </c>
      <c r="AU14" s="10">
        <f>AB14-'01-10'!AB14</f>
        <v>0</v>
      </c>
      <c r="AV14" s="10">
        <f>AG14-'01-10'!AG14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14.819999999999999</v>
      </c>
      <c r="X15" s="17"/>
      <c r="Y15" s="271">
        <v>1.53</v>
      </c>
      <c r="Z15" s="271">
        <v>12.28</v>
      </c>
      <c r="AA15" s="271">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0.74099999999999966</v>
      </c>
      <c r="AR15" s="31">
        <f t="shared" si="4"/>
        <v>0</v>
      </c>
      <c r="AS15" s="31">
        <f t="shared" si="5"/>
        <v>0.52</v>
      </c>
      <c r="AT15" s="10">
        <f>W15-'01-10'!W15</f>
        <v>0</v>
      </c>
      <c r="AU15" s="10">
        <f>AB15-'01-10'!AB15</f>
        <v>0</v>
      </c>
      <c r="AV15" s="10">
        <f>AG15-'01-10'!AG15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46.000000000000007</v>
      </c>
      <c r="X16" s="17">
        <v>0</v>
      </c>
      <c r="Y16" s="17">
        <v>6.3999999999999995</v>
      </c>
      <c r="Z16" s="17">
        <v>37.970000000000006</v>
      </c>
      <c r="AA16" s="17">
        <v>1.63</v>
      </c>
      <c r="AB16" s="59">
        <f t="shared" si="10"/>
        <v>0</v>
      </c>
      <c r="AC16" s="12"/>
      <c r="AD16" s="12"/>
      <c r="AE16" s="12"/>
      <c r="AF16" s="12"/>
      <c r="AG16" s="59">
        <f t="shared" si="1"/>
        <v>35.15</v>
      </c>
      <c r="AH16" s="11"/>
      <c r="AI16" s="11"/>
      <c r="AJ16" s="11"/>
      <c r="AK16" s="11"/>
      <c r="AL16" s="11">
        <v>35.15</v>
      </c>
      <c r="AM16" s="11"/>
      <c r="AN16" s="11"/>
      <c r="AO16" s="11"/>
      <c r="AP16" s="108">
        <v>8090</v>
      </c>
      <c r="AQ16" s="32">
        <f t="shared" si="3"/>
        <v>0.69478008699855009</v>
      </c>
      <c r="AR16" s="31"/>
      <c r="AS16" s="31">
        <f t="shared" si="5"/>
        <v>0.66662873615536344</v>
      </c>
      <c r="AT16" s="10">
        <f>W16-'01-10'!W16</f>
        <v>0</v>
      </c>
      <c r="AU16" s="10">
        <f>AB16-'01-10'!AB16</f>
        <v>0</v>
      </c>
      <c r="AV16" s="10">
        <f>AG16-'01-10'!AG16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12.266</v>
      </c>
      <c r="X17" s="17">
        <v>0.36</v>
      </c>
      <c r="Y17" s="17">
        <v>3.15</v>
      </c>
      <c r="Z17" s="17">
        <v>8.0760000000000005</v>
      </c>
      <c r="AA17" s="17">
        <v>0.68</v>
      </c>
      <c r="AB17" s="59">
        <f t="shared" si="10"/>
        <v>6.3529999999999998</v>
      </c>
      <c r="AC17" s="12">
        <v>0</v>
      </c>
      <c r="AD17" s="12">
        <v>5.633</v>
      </c>
      <c r="AE17" s="12">
        <v>0.72</v>
      </c>
      <c r="AF17" s="12">
        <v>0</v>
      </c>
      <c r="AG17" s="59">
        <f t="shared" si="1"/>
        <v>3.12</v>
      </c>
      <c r="AH17" s="11">
        <v>0</v>
      </c>
      <c r="AI17" s="11">
        <v>0</v>
      </c>
      <c r="AJ17" s="11">
        <v>0</v>
      </c>
      <c r="AK17" s="11">
        <v>0</v>
      </c>
      <c r="AL17" s="11">
        <v>3.12</v>
      </c>
      <c r="AM17" s="11">
        <v>0</v>
      </c>
      <c r="AN17" s="11">
        <v>0</v>
      </c>
      <c r="AO17" s="11">
        <v>0</v>
      </c>
      <c r="AP17" s="108">
        <v>1524</v>
      </c>
      <c r="AQ17" s="32">
        <f t="shared" si="3"/>
        <v>0.62748107223245342</v>
      </c>
      <c r="AR17" s="31">
        <f t="shared" si="4"/>
        <v>0.37498524377287212</v>
      </c>
      <c r="AS17" s="31">
        <f t="shared" si="5"/>
        <v>0.45283018867924524</v>
      </c>
      <c r="AT17" s="10">
        <f>W17-'01-10'!W17</f>
        <v>0</v>
      </c>
      <c r="AU17" s="10">
        <f>AB17-'01-10'!AB17</f>
        <v>0</v>
      </c>
      <c r="AV17" s="10">
        <f>AG17-'01-10'!AG17</f>
        <v>0</v>
      </c>
      <c r="AY17" s="19"/>
    </row>
    <row r="18" spans="1:51" ht="13.9">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12.733000000000001</v>
      </c>
      <c r="X18" s="268">
        <v>0</v>
      </c>
      <c r="Y18" s="268">
        <v>2.8919999999999999</v>
      </c>
      <c r="Z18" s="268">
        <v>9.8410000000000011</v>
      </c>
      <c r="AA18" s="268">
        <v>0</v>
      </c>
      <c r="AB18" s="68">
        <f t="shared" si="10"/>
        <v>0</v>
      </c>
      <c r="AC18" s="12"/>
      <c r="AD18" s="12"/>
      <c r="AE18" s="12"/>
      <c r="AF18" s="12"/>
      <c r="AG18" s="59">
        <f t="shared" si="1"/>
        <v>5.0369999999999999</v>
      </c>
      <c r="AH18" s="268"/>
      <c r="AI18" s="268"/>
      <c r="AJ18" s="268"/>
      <c r="AK18" s="268"/>
      <c r="AL18" s="268">
        <v>1.119</v>
      </c>
      <c r="AM18" s="268">
        <v>1.3320000000000001</v>
      </c>
      <c r="AN18" s="268">
        <v>1.1179999999999999</v>
      </c>
      <c r="AO18" s="268">
        <v>1.468</v>
      </c>
      <c r="AP18" s="108">
        <v>1660.5</v>
      </c>
      <c r="AQ18" s="32">
        <f t="shared" si="3"/>
        <v>0.78006493904306828</v>
      </c>
      <c r="AR18" s="31">
        <f t="shared" si="4"/>
        <v>0</v>
      </c>
      <c r="AS18" s="31">
        <f t="shared" si="5"/>
        <v>0.66111038193988714</v>
      </c>
      <c r="AT18" s="10">
        <f>W18-'01-10'!W18</f>
        <v>0.22200000000000131</v>
      </c>
      <c r="AU18" s="10">
        <f>AB18-'01-10'!AB18</f>
        <v>0</v>
      </c>
      <c r="AV18" s="10">
        <f>AG18-'01-10'!AG18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36">
        <f t="shared" si="9"/>
        <v>3.4989999999999997</v>
      </c>
      <c r="X19" s="130">
        <v>0</v>
      </c>
      <c r="Y19" s="130">
        <v>3.4989999999999997</v>
      </c>
      <c r="Z19" s="130">
        <v>0</v>
      </c>
      <c r="AA19" s="130">
        <v>0</v>
      </c>
      <c r="AB19" s="136">
        <f t="shared" si="10"/>
        <v>0.78</v>
      </c>
      <c r="AC19" s="130">
        <v>0.33</v>
      </c>
      <c r="AD19" s="130">
        <v>0</v>
      </c>
      <c r="AE19" s="130">
        <v>0.45</v>
      </c>
      <c r="AF19" s="130">
        <v>0</v>
      </c>
      <c r="AG19" s="136">
        <f>SUM(AH19:AO19)</f>
        <v>6.2789999999999999</v>
      </c>
      <c r="AH19" s="130">
        <v>0</v>
      </c>
      <c r="AI19" s="130">
        <v>2.1</v>
      </c>
      <c r="AJ19" s="130">
        <v>0.3</v>
      </c>
      <c r="AK19" s="130">
        <v>0.13600000000000001</v>
      </c>
      <c r="AL19" s="130">
        <v>4.1000000000000002E-2</v>
      </c>
      <c r="AM19" s="130">
        <v>0</v>
      </c>
      <c r="AN19" s="130">
        <v>3.702</v>
      </c>
      <c r="AO19" s="130">
        <v>0</v>
      </c>
      <c r="AP19" s="131">
        <v>1514</v>
      </c>
      <c r="AQ19" s="32">
        <f t="shared" si="3"/>
        <v>0.83131385127108581</v>
      </c>
      <c r="AR19" s="31">
        <f t="shared" si="4"/>
        <v>0.31540638900121315</v>
      </c>
      <c r="AS19" s="31">
        <f t="shared" si="5"/>
        <v>0.84497375857892609</v>
      </c>
      <c r="AT19" s="10">
        <f>W19-'01-10'!W19</f>
        <v>0.11499999999999977</v>
      </c>
      <c r="AU19" s="10">
        <f>AB19-'01-10'!AB19</f>
        <v>0.78</v>
      </c>
      <c r="AV19" s="10">
        <f>AG19-'01-10'!AG19</f>
        <v>1.2009999999999996</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36">
        <f t="shared" si="9"/>
        <v>29.681999999999999</v>
      </c>
      <c r="X20" s="130">
        <v>1.2110000000000001</v>
      </c>
      <c r="Y20" s="130">
        <v>4.4279999999999999</v>
      </c>
      <c r="Z20" s="130">
        <v>20.02</v>
      </c>
      <c r="AA20" s="130">
        <v>4.0230000000000006</v>
      </c>
      <c r="AB20" s="136">
        <v>0</v>
      </c>
      <c r="AC20" s="129"/>
      <c r="AD20" s="129"/>
      <c r="AE20" s="129"/>
      <c r="AF20" s="129"/>
      <c r="AG20" s="136">
        <f>SUM(AH20:AO20)</f>
        <v>6.7850000000000001</v>
      </c>
      <c r="AH20" s="130">
        <v>0</v>
      </c>
      <c r="AI20" s="130">
        <v>0.91599999999999993</v>
      </c>
      <c r="AJ20" s="130">
        <v>0</v>
      </c>
      <c r="AK20" s="130">
        <v>0</v>
      </c>
      <c r="AL20" s="130">
        <v>0.3</v>
      </c>
      <c r="AM20" s="130">
        <v>4.048</v>
      </c>
      <c r="AN20" s="130">
        <v>0</v>
      </c>
      <c r="AO20" s="130">
        <v>1.5210000000000001</v>
      </c>
      <c r="AP20" s="131">
        <v>4146</v>
      </c>
      <c r="AQ20" s="32">
        <f t="shared" si="3"/>
        <v>0.81467859691496958</v>
      </c>
      <c r="AR20" s="31">
        <f t="shared" si="4"/>
        <v>0</v>
      </c>
      <c r="AS20" s="31">
        <f t="shared" si="5"/>
        <v>0.82142857142857151</v>
      </c>
      <c r="AT20" s="10">
        <f>W20-'01-10'!W20</f>
        <v>0.98000000000000398</v>
      </c>
      <c r="AU20" s="10">
        <f>AB20-'01-10'!AB20</f>
        <v>0</v>
      </c>
      <c r="AV20" s="10">
        <f>AG20-'01-10'!AG20</f>
        <v>1.6310000000000011</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6.7949999999999999</v>
      </c>
      <c r="X21" s="11"/>
      <c r="Y21" s="11">
        <v>2</v>
      </c>
      <c r="Z21" s="11">
        <v>3.7750000000000004</v>
      </c>
      <c r="AA21" s="11">
        <v>1.02</v>
      </c>
      <c r="AB21" s="59"/>
      <c r="AC21" s="12"/>
      <c r="AD21" s="12"/>
      <c r="AE21" s="12"/>
      <c r="AF21" s="12"/>
      <c r="AG21" s="59">
        <f>SUM(AH21:AO21)</f>
        <v>1.17</v>
      </c>
      <c r="AH21" s="11">
        <v>0.64</v>
      </c>
      <c r="AI21" s="11"/>
      <c r="AJ21" s="11">
        <v>0.53</v>
      </c>
      <c r="AK21" s="11"/>
      <c r="AL21" s="11"/>
      <c r="AM21" s="11"/>
      <c r="AN21" s="11"/>
      <c r="AO21" s="11"/>
      <c r="AP21" s="108">
        <v>924</v>
      </c>
      <c r="AQ21" s="185">
        <f t="shared" si="3"/>
        <v>1</v>
      </c>
      <c r="AR21" s="31" t="str">
        <f t="shared" si="4"/>
        <v>-</v>
      </c>
      <c r="AS21" s="186">
        <f t="shared" si="5"/>
        <v>1</v>
      </c>
      <c r="AT21" s="10">
        <f>W21-'01-10'!W21</f>
        <v>0</v>
      </c>
      <c r="AU21" s="10">
        <f>AB21-'01-10'!AB21</f>
        <v>0</v>
      </c>
      <c r="AV21" s="10">
        <f>AG21-'01-10'!AG21</f>
        <v>0</v>
      </c>
      <c r="AY21" s="19"/>
    </row>
    <row r="22" spans="1:51" s="41" customFormat="1" ht="13.15">
      <c r="A22" s="263"/>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348.90750000000008</v>
      </c>
      <c r="X22" s="34">
        <f>SUM(X9:X21)</f>
        <v>6.8740000000000006</v>
      </c>
      <c r="Y22" s="34">
        <f>SUM(Y9:Y21)</f>
        <v>61.283999999999999</v>
      </c>
      <c r="Z22" s="34">
        <f>SUM(Z9:Z21)</f>
        <v>234.95650000000003</v>
      </c>
      <c r="AA22" s="34">
        <f t="shared" si="12"/>
        <v>45.793000000000006</v>
      </c>
      <c r="AB22" s="34">
        <f t="shared" si="12"/>
        <v>38.301000000000002</v>
      </c>
      <c r="AC22" s="34">
        <f t="shared" si="12"/>
        <v>3.43</v>
      </c>
      <c r="AD22" s="34">
        <f t="shared" si="12"/>
        <v>33.701000000000001</v>
      </c>
      <c r="AE22" s="34">
        <f t="shared" si="12"/>
        <v>1.17</v>
      </c>
      <c r="AF22" s="34">
        <f t="shared" si="12"/>
        <v>0</v>
      </c>
      <c r="AG22" s="34">
        <f>SUM(AG9:AG21)</f>
        <v>134.34399999999999</v>
      </c>
      <c r="AH22" s="34">
        <f t="shared" si="12"/>
        <v>3.0150000000000001</v>
      </c>
      <c r="AI22" s="34">
        <f t="shared" si="12"/>
        <v>6.6539999999999999</v>
      </c>
      <c r="AJ22" s="34">
        <f t="shared" si="12"/>
        <v>2.83</v>
      </c>
      <c r="AK22" s="34">
        <f t="shared" si="12"/>
        <v>3.7610000000000001</v>
      </c>
      <c r="AL22" s="34">
        <f t="shared" si="12"/>
        <v>49.810999999999986</v>
      </c>
      <c r="AM22" s="34">
        <f t="shared" si="12"/>
        <v>31.496000000000002</v>
      </c>
      <c r="AN22" s="34">
        <f t="shared" si="12"/>
        <v>14.940000000000001</v>
      </c>
      <c r="AO22" s="34">
        <f t="shared" si="12"/>
        <v>21.837000000000003</v>
      </c>
      <c r="AP22" s="138">
        <f t="shared" si="12"/>
        <v>55142.5</v>
      </c>
      <c r="AQ22" s="39">
        <f>$W22/C22</f>
        <v>0.80709708260762747</v>
      </c>
      <c r="AR22" s="39">
        <f t="shared" si="4"/>
        <v>0.35813066285169287</v>
      </c>
      <c r="AS22" s="39">
        <f t="shared" si="5"/>
        <v>0.77311833526118012</v>
      </c>
      <c r="AT22" s="38">
        <f t="shared" ref="AT22:AV22" si="13">SUM(AT9:AT21)</f>
        <v>3.0939999999999883</v>
      </c>
      <c r="AU22" s="38">
        <f t="shared" si="13"/>
        <v>1.4100000000000008</v>
      </c>
      <c r="AV22" s="38">
        <f t="shared" si="13"/>
        <v>5.2280000000000033</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41.25" customHeight="1">
      <c r="A24" s="438" t="s">
        <v>115</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63"/>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0.8858375234943533</v>
      </c>
    </row>
    <row r="44" spans="1:51" ht="15" customHeight="1">
      <c r="W44" s="236"/>
      <c r="AB44" s="236"/>
      <c r="AG44" s="236"/>
    </row>
    <row r="47" spans="1:51" ht="15" customHeight="1">
      <c r="AR47" s="168"/>
      <c r="AS47" s="168"/>
    </row>
    <row r="48" spans="1:51" ht="15" customHeight="1">
      <c r="V48" s="5">
        <f>32.79-45.09</f>
        <v>-12.300000000000004</v>
      </c>
    </row>
    <row r="58" spans="51:51" ht="15" customHeight="1">
      <c r="AY58" s="5">
        <f>11+7+5+1</f>
        <v>24</v>
      </c>
    </row>
  </sheetData>
  <mergeCells count="3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 ref="AZ5:BC5"/>
    <mergeCell ref="BF5:BI5"/>
    <mergeCell ref="C6:C7"/>
    <mergeCell ref="D6:G6"/>
    <mergeCell ref="H6:H7"/>
    <mergeCell ref="I6:L6"/>
    <mergeCell ref="M6:M7"/>
    <mergeCell ref="N6:Q6"/>
    <mergeCell ref="R6:U6"/>
    <mergeCell ref="V6:V7"/>
    <mergeCell ref="AU6:AU7"/>
    <mergeCell ref="AV6:AV7"/>
    <mergeCell ref="B1:V1"/>
    <mergeCell ref="B2:V2"/>
    <mergeCell ref="A3:AV3"/>
    <mergeCell ref="A4:AS4"/>
    <mergeCell ref="A5:A7"/>
    <mergeCell ref="B5:B7"/>
    <mergeCell ref="C5:V5"/>
    <mergeCell ref="W5:AP5"/>
    <mergeCell ref="AQ5:AS5"/>
    <mergeCell ref="AT5:AV5"/>
    <mergeCell ref="AH6:AK6"/>
  </mergeCells>
  <printOptions horizontalCentered="1"/>
  <pageMargins left="0" right="0" top="0.35433070866141703" bottom="0.15748031496063" header="0.31496062992126" footer="0.118110236220472"/>
  <pageSetup paperSize="9" scale="55" orientation="landscape" r:id="rId1"/>
  <colBreaks count="1" manualBreakCount="1">
    <brk id="22" max="1048575" man="1"/>
  </colBreaks>
  <ignoredErrors>
    <ignoredError sqref="M9:W10 M12:W23 M11:V11 AG9:AG20 AG21:AG22 X21:AF22 AH21:AQ22"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A3" zoomScale="85" zoomScaleNormal="85" zoomScaleSheetLayoutView="85" workbookViewId="0">
      <selection activeCell="X20" sqref="X20:AB2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116</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72"/>
      <c r="AU4" s="272"/>
      <c r="AV4" s="272"/>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74" t="s">
        <v>19</v>
      </c>
      <c r="E7" s="7" t="s">
        <v>20</v>
      </c>
      <c r="F7" s="274" t="s">
        <v>21</v>
      </c>
      <c r="G7" s="274" t="s">
        <v>22</v>
      </c>
      <c r="H7" s="404"/>
      <c r="I7" s="274" t="s">
        <v>19</v>
      </c>
      <c r="J7" s="274" t="s">
        <v>20</v>
      </c>
      <c r="K7" s="274" t="s">
        <v>21</v>
      </c>
      <c r="L7" s="274" t="s">
        <v>22</v>
      </c>
      <c r="M7" s="404"/>
      <c r="N7" s="274" t="s">
        <v>23</v>
      </c>
      <c r="O7" s="274" t="s">
        <v>24</v>
      </c>
      <c r="P7" s="274" t="s">
        <v>25</v>
      </c>
      <c r="Q7" s="274" t="s">
        <v>26</v>
      </c>
      <c r="R7" s="274" t="s">
        <v>23</v>
      </c>
      <c r="S7" s="274" t="s">
        <v>24</v>
      </c>
      <c r="T7" s="274" t="s">
        <v>25</v>
      </c>
      <c r="U7" s="274" t="s">
        <v>26</v>
      </c>
      <c r="V7" s="404"/>
      <c r="W7" s="404"/>
      <c r="X7" s="274" t="s">
        <v>19</v>
      </c>
      <c r="Y7" s="274" t="s">
        <v>20</v>
      </c>
      <c r="Z7" s="274" t="s">
        <v>21</v>
      </c>
      <c r="AA7" s="274" t="s">
        <v>22</v>
      </c>
      <c r="AB7" s="404"/>
      <c r="AC7" s="274" t="s">
        <v>19</v>
      </c>
      <c r="AD7" s="274" t="s">
        <v>20</v>
      </c>
      <c r="AE7" s="274" t="s">
        <v>21</v>
      </c>
      <c r="AF7" s="274" t="s">
        <v>22</v>
      </c>
      <c r="AG7" s="404"/>
      <c r="AH7" s="274" t="s">
        <v>23</v>
      </c>
      <c r="AI7" s="274" t="s">
        <v>24</v>
      </c>
      <c r="AJ7" s="274" t="s">
        <v>25</v>
      </c>
      <c r="AK7" s="274" t="s">
        <v>26</v>
      </c>
      <c r="AL7" s="274" t="s">
        <v>23</v>
      </c>
      <c r="AM7" s="274" t="s">
        <v>24</v>
      </c>
      <c r="AN7" s="274" t="s">
        <v>25</v>
      </c>
      <c r="AO7" s="274"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37.663499999999999</v>
      </c>
      <c r="X9" s="11">
        <v>0.42</v>
      </c>
      <c r="Y9" s="11">
        <v>7.093</v>
      </c>
      <c r="Z9" s="11">
        <v>26.420500000000001</v>
      </c>
      <c r="AA9" s="11">
        <v>3.73</v>
      </c>
      <c r="AB9" s="59">
        <f>SUM(AC9:AF9)</f>
        <v>0.92</v>
      </c>
      <c r="AC9" s="12">
        <v>0</v>
      </c>
      <c r="AD9" s="12">
        <v>0.92</v>
      </c>
      <c r="AE9" s="12">
        <v>0</v>
      </c>
      <c r="AF9" s="12">
        <v>0</v>
      </c>
      <c r="AG9" s="59">
        <f t="shared" ref="AG9:AG18" si="1">SUM(AH9:AO9)</f>
        <v>34.442</v>
      </c>
      <c r="AH9" s="11">
        <v>0</v>
      </c>
      <c r="AI9" s="11">
        <v>0.498</v>
      </c>
      <c r="AJ9" s="11">
        <v>0</v>
      </c>
      <c r="AK9" s="11">
        <v>3.4249999999999998</v>
      </c>
      <c r="AL9" s="11">
        <v>0.74</v>
      </c>
      <c r="AM9" s="11">
        <v>14.09</v>
      </c>
      <c r="AN9" s="11">
        <v>0</v>
      </c>
      <c r="AO9" s="11">
        <v>15.689</v>
      </c>
      <c r="AP9" s="108">
        <v>6040</v>
      </c>
      <c r="AQ9" s="32">
        <f>$W9/C9</f>
        <v>0.89453496104883135</v>
      </c>
      <c r="AR9" s="31">
        <f>IF(H9=0,"-",AB9/H9)</f>
        <v>0.19287211740041932</v>
      </c>
      <c r="AS9" s="31">
        <f>AG9/M9</f>
        <v>1.1066058347256138</v>
      </c>
      <c r="AT9" s="9">
        <f>W9-'08-10'!W9</f>
        <v>0</v>
      </c>
      <c r="AU9" s="9">
        <f>AB9-'08-10'!AB9</f>
        <v>0</v>
      </c>
      <c r="AV9" s="9">
        <f>AG9-'08-10'!AG9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52.709999999999994</v>
      </c>
      <c r="X10" s="269">
        <v>0</v>
      </c>
      <c r="Y10" s="269">
        <v>11.818</v>
      </c>
      <c r="Z10" s="269">
        <v>33.744</v>
      </c>
      <c r="AA10" s="269">
        <v>7.1479999999999979</v>
      </c>
      <c r="AB10" s="59">
        <f>SUM(AC10:AF10)</f>
        <v>1.65</v>
      </c>
      <c r="AC10" s="11">
        <v>1.65</v>
      </c>
      <c r="AD10" s="11"/>
      <c r="AE10" s="11"/>
      <c r="AF10" s="11"/>
      <c r="AG10" s="59">
        <f t="shared" si="1"/>
        <v>9.1610000000000014</v>
      </c>
      <c r="AH10" s="11">
        <v>1.05</v>
      </c>
      <c r="AI10" s="11">
        <v>2.4</v>
      </c>
      <c r="AJ10" s="11">
        <v>0</v>
      </c>
      <c r="AK10" s="11">
        <v>0</v>
      </c>
      <c r="AL10" s="11">
        <v>0.65</v>
      </c>
      <c r="AM10" s="11">
        <v>2.5610000000000008</v>
      </c>
      <c r="AN10" s="11">
        <v>1.5</v>
      </c>
      <c r="AO10" s="11">
        <v>1</v>
      </c>
      <c r="AP10" s="108">
        <v>7500</v>
      </c>
      <c r="AQ10" s="32">
        <f t="shared" ref="AQ10:AQ21" si="3">$W10/C10</f>
        <v>0.81656364734860798</v>
      </c>
      <c r="AR10" s="31">
        <f t="shared" ref="AR10:AR22" si="4">IF(H10=0,"-",AB10/H10)</f>
        <v>0.18353726362625142</v>
      </c>
      <c r="AS10" s="31">
        <f t="shared" ref="AS10:AS22" si="5">AG10/M10</f>
        <v>0.50161528774023989</v>
      </c>
      <c r="AT10" s="9">
        <f>W10-'08-10'!W10</f>
        <v>1.029999999999994</v>
      </c>
      <c r="AU10" s="9">
        <f>AB10-'08-10'!AB10</f>
        <v>4.9999999999999822E-2</v>
      </c>
      <c r="AV10" s="9">
        <f>AG10-'08-10'!AG10</f>
        <v>-6.0399999999999991</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SUM(X11:AA11)</f>
        <v>10.459999999999999</v>
      </c>
      <c r="X11" s="11">
        <v>0</v>
      </c>
      <c r="Y11" s="11">
        <v>1.714</v>
      </c>
      <c r="Z11" s="11">
        <v>7.0430000000000001</v>
      </c>
      <c r="AA11" s="11">
        <v>1.7030000000000001</v>
      </c>
      <c r="AB11" s="59">
        <f>+AD11</f>
        <v>6.24</v>
      </c>
      <c r="AC11" s="11">
        <v>0</v>
      </c>
      <c r="AD11" s="11">
        <v>6.24</v>
      </c>
      <c r="AE11" s="11">
        <v>0</v>
      </c>
      <c r="AF11" s="11">
        <v>0</v>
      </c>
      <c r="AG11" s="43">
        <f t="shared" si="1"/>
        <v>5.0620000000000003</v>
      </c>
      <c r="AH11" s="106"/>
      <c r="AI11" s="106"/>
      <c r="AJ11" s="106"/>
      <c r="AK11" s="106"/>
      <c r="AL11" s="106">
        <v>5.0620000000000003</v>
      </c>
      <c r="AM11" s="11"/>
      <c r="AN11" s="11"/>
      <c r="AO11" s="11"/>
      <c r="AP11" s="108">
        <v>2732</v>
      </c>
      <c r="AQ11" s="32">
        <f t="shared" si="3"/>
        <v>0.84648377437889444</v>
      </c>
      <c r="AR11" s="31">
        <f t="shared" si="4"/>
        <v>0.52052052052052056</v>
      </c>
      <c r="AS11" s="31">
        <f t="shared" si="5"/>
        <v>1.003170828378914</v>
      </c>
      <c r="AT11" s="9">
        <f>W11-'08-10'!W11</f>
        <v>0</v>
      </c>
      <c r="AU11" s="9">
        <f>AB11-'08-10'!AB11</f>
        <v>-2.6799999999999997</v>
      </c>
      <c r="AV11" s="9">
        <f>AG11-'08-10'!AG11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ref="W12:W21" si="9">SUM(X12:AA12)</f>
        <v>76.623999999999995</v>
      </c>
      <c r="X12" s="279">
        <v>3.1859999999999999</v>
      </c>
      <c r="Y12" s="279">
        <v>7.5809999999999995</v>
      </c>
      <c r="Z12" s="279">
        <v>47.444999999999993</v>
      </c>
      <c r="AA12" s="279">
        <v>18.412000000000006</v>
      </c>
      <c r="AB12" s="43">
        <f t="shared" ref="AB12:AB19" si="10">SUM(AC12:AF12)</f>
        <v>9.6980000000000004</v>
      </c>
      <c r="AC12" s="106">
        <v>1.5</v>
      </c>
      <c r="AD12" s="106">
        <v>8.1980000000000004</v>
      </c>
      <c r="AE12" s="106">
        <v>0</v>
      </c>
      <c r="AF12" s="106">
        <v>0</v>
      </c>
      <c r="AG12" s="59">
        <f t="shared" si="1"/>
        <v>5.6349999999999998</v>
      </c>
      <c r="AH12" s="11">
        <v>0.375</v>
      </c>
      <c r="AI12" s="11">
        <v>0.74</v>
      </c>
      <c r="AJ12" s="11">
        <v>0.4</v>
      </c>
      <c r="AK12" s="11">
        <v>0.2</v>
      </c>
      <c r="AL12" s="11">
        <v>0.41000000000000003</v>
      </c>
      <c r="AM12" s="11">
        <v>2.74</v>
      </c>
      <c r="AN12" s="11">
        <v>0.47000000000000003</v>
      </c>
      <c r="AO12" s="11">
        <v>0.30000000000000004</v>
      </c>
      <c r="AP12" s="108">
        <v>11470</v>
      </c>
      <c r="AQ12" s="32">
        <f t="shared" si="3"/>
        <v>0.83089803169931875</v>
      </c>
      <c r="AR12" s="31">
        <f t="shared" si="4"/>
        <v>0.28667711135416363</v>
      </c>
      <c r="AS12" s="31">
        <f t="shared" si="5"/>
        <v>0.332252358490566</v>
      </c>
      <c r="AT12" s="9">
        <f>W12-'08-10'!W12</f>
        <v>0.8539999999999992</v>
      </c>
      <c r="AU12" s="9">
        <f>AB12-'08-10'!AB12</f>
        <v>0</v>
      </c>
      <c r="AV12" s="9">
        <f>AG12-'08-10'!AG12</f>
        <v>0</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35.288000000000004</v>
      </c>
      <c r="X13" s="11">
        <v>1.6970000000000001</v>
      </c>
      <c r="Y13" s="11">
        <v>7.68</v>
      </c>
      <c r="Z13" s="11">
        <v>25.711000000000002</v>
      </c>
      <c r="AA13" s="11">
        <v>0.2</v>
      </c>
      <c r="AB13" s="59">
        <f t="shared" si="10"/>
        <v>10</v>
      </c>
      <c r="AC13" s="12"/>
      <c r="AD13" s="12">
        <v>10</v>
      </c>
      <c r="AE13" s="12"/>
      <c r="AF13" s="12"/>
      <c r="AG13" s="59">
        <f t="shared" si="1"/>
        <v>13.225</v>
      </c>
      <c r="AH13" s="11">
        <v>0.95</v>
      </c>
      <c r="AI13" s="11">
        <v>0</v>
      </c>
      <c r="AJ13" s="11">
        <v>1</v>
      </c>
      <c r="AK13" s="11">
        <v>0</v>
      </c>
      <c r="AL13" s="11">
        <v>3.819</v>
      </c>
      <c r="AM13" s="11">
        <v>0</v>
      </c>
      <c r="AN13" s="11">
        <v>6.24</v>
      </c>
      <c r="AO13" s="11">
        <v>1.216</v>
      </c>
      <c r="AP13" s="108">
        <v>6360</v>
      </c>
      <c r="AQ13" s="32">
        <f t="shared" si="3"/>
        <v>0.90315315315315337</v>
      </c>
      <c r="AR13" s="31">
        <f t="shared" si="4"/>
        <v>0.99999999999999978</v>
      </c>
      <c r="AS13" s="31">
        <f t="shared" si="5"/>
        <v>0.93761077632045364</v>
      </c>
      <c r="AT13" s="9">
        <f>W13-'08-10'!W13</f>
        <v>0</v>
      </c>
      <c r="AU13" s="9">
        <f>AB13-'08-10'!AB13</f>
        <v>-2.9999999999999361E-2</v>
      </c>
      <c r="AV13" s="9">
        <f>AG13-'08-10'!AG13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12.251000000000001</v>
      </c>
      <c r="X14" s="17">
        <v>0</v>
      </c>
      <c r="Y14" s="17">
        <v>1.4990000000000001</v>
      </c>
      <c r="Z14" s="17">
        <v>4.5150000000000006</v>
      </c>
      <c r="AA14" s="17">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1618</v>
      </c>
      <c r="AQ14" s="32">
        <f t="shared" si="3"/>
        <v>0.98165064102564104</v>
      </c>
      <c r="AR14" s="31"/>
      <c r="AS14" s="31">
        <f t="shared" si="5"/>
        <v>1.0115048320294522</v>
      </c>
      <c r="AT14" s="9">
        <f>W14-'08-10'!W14</f>
        <v>0</v>
      </c>
      <c r="AU14" s="9">
        <f>AB14-'08-10'!AB14</f>
        <v>0</v>
      </c>
      <c r="AV14" s="9">
        <f>AG14-'08-10'!AG14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15.76</v>
      </c>
      <c r="X15" s="17"/>
      <c r="Y15" s="271">
        <v>2.35</v>
      </c>
      <c r="Z15" s="271">
        <v>12.4</v>
      </c>
      <c r="AA15" s="271">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0.7879999999999997</v>
      </c>
      <c r="AR15" s="31">
        <f t="shared" si="4"/>
        <v>0</v>
      </c>
      <c r="AS15" s="31">
        <f t="shared" si="5"/>
        <v>0.52</v>
      </c>
      <c r="AT15" s="9">
        <f>W15-'08-10'!W15</f>
        <v>0.94000000000000128</v>
      </c>
      <c r="AU15" s="9">
        <f>AB15-'08-10'!AB15</f>
        <v>0</v>
      </c>
      <c r="AV15" s="9">
        <f>AG15-'08-10'!AG15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46.000000000000007</v>
      </c>
      <c r="X16" s="17">
        <v>0</v>
      </c>
      <c r="Y16" s="17">
        <v>6.3999999999999995</v>
      </c>
      <c r="Z16" s="17">
        <v>37.970000000000006</v>
      </c>
      <c r="AA16" s="17">
        <v>1.63</v>
      </c>
      <c r="AB16" s="59">
        <f t="shared" si="10"/>
        <v>0</v>
      </c>
      <c r="AC16" s="12"/>
      <c r="AD16" s="12"/>
      <c r="AE16" s="12"/>
      <c r="AF16" s="12"/>
      <c r="AG16" s="59">
        <f t="shared" si="1"/>
        <v>35.15</v>
      </c>
      <c r="AH16" s="11"/>
      <c r="AI16" s="11"/>
      <c r="AJ16" s="11"/>
      <c r="AK16" s="11"/>
      <c r="AL16" s="11">
        <v>35.15</v>
      </c>
      <c r="AM16" s="11"/>
      <c r="AN16" s="11"/>
      <c r="AO16" s="11"/>
      <c r="AP16" s="108">
        <v>8090</v>
      </c>
      <c r="AQ16" s="32">
        <f t="shared" si="3"/>
        <v>0.69478008699855009</v>
      </c>
      <c r="AR16" s="31"/>
      <c r="AS16" s="31">
        <f t="shared" si="5"/>
        <v>0.66662873615536344</v>
      </c>
      <c r="AT16" s="9">
        <f>W16-'08-10'!W16</f>
        <v>0</v>
      </c>
      <c r="AU16" s="9">
        <f>AB16-'08-10'!AB16</f>
        <v>0</v>
      </c>
      <c r="AV16" s="9">
        <f>AG16-'08-10'!AG16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14.429</v>
      </c>
      <c r="X17" s="17">
        <v>0.7</v>
      </c>
      <c r="Y17" s="17">
        <v>1.5250000000000001</v>
      </c>
      <c r="Z17" s="17">
        <v>10.232000000000001</v>
      </c>
      <c r="AA17" s="17">
        <v>1.972</v>
      </c>
      <c r="AB17" s="59">
        <f t="shared" si="10"/>
        <v>10.831999999999999</v>
      </c>
      <c r="AC17" s="12">
        <v>0</v>
      </c>
      <c r="AD17" s="12">
        <v>10.111999999999998</v>
      </c>
      <c r="AE17" s="12">
        <v>0.72</v>
      </c>
      <c r="AF17" s="12">
        <v>0</v>
      </c>
      <c r="AG17" s="59">
        <f t="shared" si="1"/>
        <v>3.7199999999999998</v>
      </c>
      <c r="AH17" s="11">
        <v>0</v>
      </c>
      <c r="AI17" s="11">
        <v>0</v>
      </c>
      <c r="AJ17" s="11">
        <v>0</v>
      </c>
      <c r="AK17" s="11">
        <v>0</v>
      </c>
      <c r="AL17" s="11">
        <v>2.84</v>
      </c>
      <c r="AM17" s="11">
        <v>0</v>
      </c>
      <c r="AN17" s="11">
        <v>0.88</v>
      </c>
      <c r="AO17" s="11">
        <v>0</v>
      </c>
      <c r="AP17" s="108">
        <v>1524</v>
      </c>
      <c r="AQ17" s="32">
        <f t="shared" si="3"/>
        <v>0.7381317781870268</v>
      </c>
      <c r="AR17" s="31">
        <f t="shared" si="4"/>
        <v>0.63935780899539596</v>
      </c>
      <c r="AS17" s="31">
        <f t="shared" si="5"/>
        <v>0.53991291727140778</v>
      </c>
      <c r="AT17" s="9">
        <f>W17-'08-10'!W17</f>
        <v>2.1630000000000003</v>
      </c>
      <c r="AU17" s="9">
        <f>AB17-'08-10'!AB17</f>
        <v>4.4789999999999992</v>
      </c>
      <c r="AV17" s="9">
        <f>AG17-'08-10'!AG17</f>
        <v>0.59999999999999964</v>
      </c>
      <c r="AY17" s="19"/>
    </row>
    <row r="18" spans="1:51" ht="13.9">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12.510999999999999</v>
      </c>
      <c r="X18" s="268">
        <v>0</v>
      </c>
      <c r="Y18" s="268">
        <v>2.6269999999999998</v>
      </c>
      <c r="Z18" s="268">
        <v>9.8840000000000003</v>
      </c>
      <c r="AA18" s="268">
        <v>0</v>
      </c>
      <c r="AB18" s="68">
        <f t="shared" si="10"/>
        <v>0</v>
      </c>
      <c r="AC18" s="12"/>
      <c r="AD18" s="12"/>
      <c r="AE18" s="12"/>
      <c r="AF18" s="12"/>
      <c r="AG18" s="59">
        <f t="shared" si="1"/>
        <v>5.0369999999999999</v>
      </c>
      <c r="AH18" s="278">
        <v>0</v>
      </c>
      <c r="AI18" s="278">
        <v>0</v>
      </c>
      <c r="AJ18" s="278">
        <v>0</v>
      </c>
      <c r="AK18" s="278">
        <v>0</v>
      </c>
      <c r="AL18" s="278">
        <v>1.119</v>
      </c>
      <c r="AM18" s="278">
        <v>1.3320000000000001</v>
      </c>
      <c r="AN18" s="278">
        <v>1.1179999999999999</v>
      </c>
      <c r="AO18" s="278">
        <v>1.468</v>
      </c>
      <c r="AP18" s="108">
        <v>1660.5</v>
      </c>
      <c r="AQ18" s="32">
        <f t="shared" si="3"/>
        <v>0.76646449794768123</v>
      </c>
      <c r="AR18" s="31">
        <f t="shared" si="4"/>
        <v>0</v>
      </c>
      <c r="AS18" s="31">
        <f t="shared" si="5"/>
        <v>0.66111038193988714</v>
      </c>
      <c r="AT18" s="9">
        <f>W18-'08-10'!W18</f>
        <v>-0.22200000000000131</v>
      </c>
      <c r="AU18" s="9">
        <f>AB18-'08-10'!AB18</f>
        <v>0</v>
      </c>
      <c r="AV18" s="9">
        <f>AG18-'08-10'!AG18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3.4989999999999997</v>
      </c>
      <c r="X19" s="11">
        <v>0</v>
      </c>
      <c r="Y19" s="11">
        <v>3.4989999999999997</v>
      </c>
      <c r="Z19" s="11">
        <v>0</v>
      </c>
      <c r="AA19" s="11">
        <v>0</v>
      </c>
      <c r="AB19" s="59">
        <f t="shared" si="10"/>
        <v>0.78</v>
      </c>
      <c r="AC19" s="11">
        <v>0.33</v>
      </c>
      <c r="AD19" s="11">
        <v>0</v>
      </c>
      <c r="AE19" s="11">
        <v>0.45</v>
      </c>
      <c r="AF19" s="11">
        <v>0</v>
      </c>
      <c r="AG19" s="59">
        <f>SUM(AH19:AO19)</f>
        <v>6.2789999999999999</v>
      </c>
      <c r="AH19" s="11">
        <v>0</v>
      </c>
      <c r="AI19" s="11">
        <v>2.1</v>
      </c>
      <c r="AJ19" s="11">
        <v>0.3</v>
      </c>
      <c r="AK19" s="11">
        <v>0.13600000000000001</v>
      </c>
      <c r="AL19" s="11">
        <v>4.1000000000000002E-2</v>
      </c>
      <c r="AM19" s="11">
        <v>0</v>
      </c>
      <c r="AN19" s="11">
        <v>3.702</v>
      </c>
      <c r="AO19" s="11">
        <v>0</v>
      </c>
      <c r="AP19" s="108">
        <v>1514</v>
      </c>
      <c r="AQ19" s="32">
        <f t="shared" si="3"/>
        <v>0.83131385127108581</v>
      </c>
      <c r="AR19" s="31">
        <f t="shared" si="4"/>
        <v>0.31540638900121315</v>
      </c>
      <c r="AS19" s="31">
        <f t="shared" si="5"/>
        <v>0.84497375857892609</v>
      </c>
      <c r="AT19" s="9">
        <f>W19-'08-10'!W19</f>
        <v>0</v>
      </c>
      <c r="AU19" s="9">
        <f>AB19-'08-10'!AB19</f>
        <v>0</v>
      </c>
      <c r="AV19" s="9">
        <f>AG19-'08-10'!AG19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28.701999999999995</v>
      </c>
      <c r="X20" s="11">
        <v>0.93100000000000005</v>
      </c>
      <c r="Y20" s="11">
        <v>4.5179999999999998</v>
      </c>
      <c r="Z20" s="11">
        <v>19.729999999999997</v>
      </c>
      <c r="AA20" s="11">
        <v>3.5230000000000001</v>
      </c>
      <c r="AB20" s="59">
        <v>0</v>
      </c>
      <c r="AC20" s="12"/>
      <c r="AD20" s="12"/>
      <c r="AE20" s="12"/>
      <c r="AF20" s="12"/>
      <c r="AG20" s="59">
        <f>SUM(AH20:AO20)</f>
        <v>5.153999999999999</v>
      </c>
      <c r="AH20" s="11">
        <v>0</v>
      </c>
      <c r="AI20" s="11">
        <v>0.6</v>
      </c>
      <c r="AJ20" s="11">
        <v>0</v>
      </c>
      <c r="AK20" s="11">
        <v>0</v>
      </c>
      <c r="AL20" s="11">
        <v>0.3</v>
      </c>
      <c r="AM20" s="11">
        <v>3.2039999999999997</v>
      </c>
      <c r="AN20" s="11">
        <v>0</v>
      </c>
      <c r="AO20" s="11">
        <v>1.05</v>
      </c>
      <c r="AP20" s="108">
        <v>4146</v>
      </c>
      <c r="AQ20" s="32">
        <f t="shared" si="3"/>
        <v>0.78778064445298335</v>
      </c>
      <c r="AR20" s="31">
        <f t="shared" si="4"/>
        <v>0</v>
      </c>
      <c r="AS20" s="31">
        <f t="shared" si="5"/>
        <v>0.62397094430992728</v>
      </c>
      <c r="AT20" s="9">
        <f>W20-'08-10'!W20</f>
        <v>-0.98000000000000398</v>
      </c>
      <c r="AU20" s="9">
        <f>AB20-'08-10'!AB20</f>
        <v>0</v>
      </c>
      <c r="AV20" s="9">
        <f>AG20-'08-10'!AG20</f>
        <v>-1.6310000000000011</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6.7949999999999999</v>
      </c>
      <c r="X21" s="11"/>
      <c r="Y21" s="11">
        <v>2</v>
      </c>
      <c r="Z21" s="11">
        <v>3.7750000000000004</v>
      </c>
      <c r="AA21" s="11">
        <v>1.02</v>
      </c>
      <c r="AB21" s="59"/>
      <c r="AC21" s="12"/>
      <c r="AD21" s="12"/>
      <c r="AE21" s="12"/>
      <c r="AF21" s="12"/>
      <c r="AG21" s="59">
        <f>SUM(AH21:AO21)</f>
        <v>1.17</v>
      </c>
      <c r="AH21" s="11">
        <v>0.64</v>
      </c>
      <c r="AI21" s="11"/>
      <c r="AJ21" s="11">
        <v>0.53</v>
      </c>
      <c r="AK21" s="11"/>
      <c r="AL21" s="11"/>
      <c r="AM21" s="11"/>
      <c r="AN21" s="11"/>
      <c r="AO21" s="11"/>
      <c r="AP21" s="108">
        <v>924</v>
      </c>
      <c r="AQ21" s="32">
        <f t="shared" si="3"/>
        <v>1</v>
      </c>
      <c r="AR21" s="31" t="str">
        <f t="shared" si="4"/>
        <v>-</v>
      </c>
      <c r="AS21" s="31">
        <f t="shared" si="5"/>
        <v>1</v>
      </c>
      <c r="AT21" s="9">
        <f>W21-'08-10'!W21</f>
        <v>0</v>
      </c>
      <c r="AU21" s="9">
        <f>AB21-'08-10'!AB21</f>
        <v>0</v>
      </c>
      <c r="AV21" s="9">
        <f>AG21-'08-10'!AG21</f>
        <v>0</v>
      </c>
      <c r="AY21" s="19"/>
    </row>
    <row r="22" spans="1:51" s="41" customFormat="1" ht="13.15">
      <c r="A22" s="273"/>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352.69250000000005</v>
      </c>
      <c r="X22" s="34">
        <f>SUM(X9:X21)</f>
        <v>6.9340000000000002</v>
      </c>
      <c r="Y22" s="34">
        <f>SUM(Y9:Y21)</f>
        <v>60.304000000000002</v>
      </c>
      <c r="Z22" s="34">
        <f>SUM(Z9:Z21)</f>
        <v>238.86950000000002</v>
      </c>
      <c r="AA22" s="34">
        <f t="shared" si="12"/>
        <v>46.585000000000008</v>
      </c>
      <c r="AB22" s="34">
        <f t="shared" si="12"/>
        <v>40.120000000000005</v>
      </c>
      <c r="AC22" s="34">
        <f t="shared" si="12"/>
        <v>3.48</v>
      </c>
      <c r="AD22" s="34">
        <f t="shared" si="12"/>
        <v>35.47</v>
      </c>
      <c r="AE22" s="34">
        <f t="shared" si="12"/>
        <v>1.17</v>
      </c>
      <c r="AF22" s="34">
        <f t="shared" si="12"/>
        <v>0</v>
      </c>
      <c r="AG22" s="34">
        <f>SUM(AG9:AG21)</f>
        <v>127.27299999999998</v>
      </c>
      <c r="AH22" s="34">
        <f t="shared" si="12"/>
        <v>3.0150000000000001</v>
      </c>
      <c r="AI22" s="34">
        <f t="shared" si="12"/>
        <v>6.3379999999999992</v>
      </c>
      <c r="AJ22" s="34">
        <f t="shared" si="12"/>
        <v>2.83</v>
      </c>
      <c r="AK22" s="34">
        <f t="shared" si="12"/>
        <v>3.7610000000000001</v>
      </c>
      <c r="AL22" s="34">
        <f t="shared" si="12"/>
        <v>50.131</v>
      </c>
      <c r="AM22" s="34">
        <f t="shared" si="12"/>
        <v>24.611999999999998</v>
      </c>
      <c r="AN22" s="34">
        <f t="shared" si="12"/>
        <v>15.220000000000002</v>
      </c>
      <c r="AO22" s="34">
        <f t="shared" si="12"/>
        <v>21.366000000000003</v>
      </c>
      <c r="AP22" s="138">
        <f t="shared" si="12"/>
        <v>55260.5</v>
      </c>
      <c r="AQ22" s="39">
        <f>$W22/C22</f>
        <v>0.81585259075139005</v>
      </c>
      <c r="AR22" s="39">
        <f t="shared" si="4"/>
        <v>0.37513908758543951</v>
      </c>
      <c r="AS22" s="39">
        <f t="shared" si="5"/>
        <v>0.73242638215101652</v>
      </c>
      <c r="AT22" s="38">
        <f t="shared" ref="AT22:AV22" si="13">SUM(AT9:AT21)</f>
        <v>3.7849999999999895</v>
      </c>
      <c r="AU22" s="38">
        <f t="shared" si="13"/>
        <v>1.819</v>
      </c>
      <c r="AV22" s="38">
        <f t="shared" si="13"/>
        <v>-7.0710000000000006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78" customHeight="1">
      <c r="A24" s="438" t="s">
        <v>117</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73"/>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0.8877331362752815</v>
      </c>
    </row>
    <row r="44" spans="1:51" ht="15" customHeight="1">
      <c r="W44" s="236"/>
      <c r="AB44" s="236"/>
      <c r="AG44" s="236"/>
    </row>
    <row r="47" spans="1:51" ht="15" customHeight="1">
      <c r="AR47" s="168"/>
      <c r="AS47" s="168"/>
    </row>
    <row r="48" spans="1:51" ht="15" customHeight="1">
      <c r="V48" s="5">
        <f>32.79-45.09</f>
        <v>-12.300000000000004</v>
      </c>
    </row>
    <row r="58" spans="51:51" ht="15" customHeight="1">
      <c r="AY58" s="5">
        <f>11+7+5+1</f>
        <v>24</v>
      </c>
    </row>
  </sheetData>
  <mergeCells count="3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 ref="AZ5:BC5"/>
    <mergeCell ref="BF5:BI5"/>
    <mergeCell ref="C6:C7"/>
    <mergeCell ref="D6:G6"/>
    <mergeCell ref="H6:H7"/>
    <mergeCell ref="I6:L6"/>
    <mergeCell ref="M6:M7"/>
    <mergeCell ref="N6:Q6"/>
    <mergeCell ref="R6:U6"/>
    <mergeCell ref="V6:V7"/>
    <mergeCell ref="AU6:AU7"/>
    <mergeCell ref="AV6:AV7"/>
    <mergeCell ref="B1:V1"/>
    <mergeCell ref="B2:V2"/>
    <mergeCell ref="A3:AV3"/>
    <mergeCell ref="A4:AS4"/>
    <mergeCell ref="A5:A7"/>
    <mergeCell ref="B5:B7"/>
    <mergeCell ref="C5:V5"/>
    <mergeCell ref="W5:AP5"/>
    <mergeCell ref="AQ5:AS5"/>
    <mergeCell ref="AT5:AV5"/>
    <mergeCell ref="AH6:AK6"/>
  </mergeCells>
  <printOptions horizontalCentered="1"/>
  <pageMargins left="0" right="0" top="0.35433070866141703" bottom="0.15748031496063" header="0.31496062992126" footer="0.118110236220472"/>
  <pageSetup paperSize="9" scale="55" orientation="landscape" r:id="rId1"/>
  <colBreaks count="1" manualBreakCount="1">
    <brk id="22" max="1048575" man="1"/>
  </colBreaks>
  <ignoredErrors>
    <ignoredError sqref="AG9:AG22 M9:M23"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A3" zoomScale="85" zoomScaleNormal="85" zoomScaleSheetLayoutView="85" workbookViewId="0">
      <selection activeCell="AS6" sqref="AS6:AS7"/>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hidden="1" customWidth="1"/>
    <col min="26" max="26" width="9" style="5" hidden="1" customWidth="1"/>
    <col min="27" max="27" width="7.73046875" style="5" hidden="1"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119</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76"/>
      <c r="AU4" s="276"/>
      <c r="AV4" s="276"/>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75" t="s">
        <v>19</v>
      </c>
      <c r="E7" s="7" t="s">
        <v>20</v>
      </c>
      <c r="F7" s="275" t="s">
        <v>21</v>
      </c>
      <c r="G7" s="275" t="s">
        <v>22</v>
      </c>
      <c r="H7" s="404"/>
      <c r="I7" s="275" t="s">
        <v>19</v>
      </c>
      <c r="J7" s="275" t="s">
        <v>20</v>
      </c>
      <c r="K7" s="275" t="s">
        <v>21</v>
      </c>
      <c r="L7" s="275" t="s">
        <v>22</v>
      </c>
      <c r="M7" s="404"/>
      <c r="N7" s="275" t="s">
        <v>23</v>
      </c>
      <c r="O7" s="275" t="s">
        <v>24</v>
      </c>
      <c r="P7" s="275" t="s">
        <v>25</v>
      </c>
      <c r="Q7" s="275" t="s">
        <v>26</v>
      </c>
      <c r="R7" s="275" t="s">
        <v>23</v>
      </c>
      <c r="S7" s="275" t="s">
        <v>24</v>
      </c>
      <c r="T7" s="275" t="s">
        <v>25</v>
      </c>
      <c r="U7" s="275" t="s">
        <v>26</v>
      </c>
      <c r="V7" s="404"/>
      <c r="W7" s="404"/>
      <c r="X7" s="275" t="s">
        <v>19</v>
      </c>
      <c r="Y7" s="275" t="s">
        <v>20</v>
      </c>
      <c r="Z7" s="275" t="s">
        <v>21</v>
      </c>
      <c r="AA7" s="275" t="s">
        <v>22</v>
      </c>
      <c r="AB7" s="404"/>
      <c r="AC7" s="275" t="s">
        <v>19</v>
      </c>
      <c r="AD7" s="275" t="s">
        <v>20</v>
      </c>
      <c r="AE7" s="275" t="s">
        <v>21</v>
      </c>
      <c r="AF7" s="275" t="s">
        <v>22</v>
      </c>
      <c r="AG7" s="404"/>
      <c r="AH7" s="275" t="s">
        <v>23</v>
      </c>
      <c r="AI7" s="275" t="s">
        <v>24</v>
      </c>
      <c r="AJ7" s="275" t="s">
        <v>25</v>
      </c>
      <c r="AK7" s="275" t="s">
        <v>26</v>
      </c>
      <c r="AL7" s="275" t="s">
        <v>23</v>
      </c>
      <c r="AM7" s="275" t="s">
        <v>24</v>
      </c>
      <c r="AN7" s="275" t="s">
        <v>25</v>
      </c>
      <c r="AO7" s="275"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37.663499999999999</v>
      </c>
      <c r="X9" s="11">
        <v>0.42</v>
      </c>
      <c r="Y9" s="11">
        <v>7.093</v>
      </c>
      <c r="Z9" s="11">
        <v>26.420500000000001</v>
      </c>
      <c r="AA9" s="11">
        <v>3.73</v>
      </c>
      <c r="AB9" s="59">
        <f>SUM(AC9:AF9)</f>
        <v>0.92</v>
      </c>
      <c r="AC9" s="12">
        <v>0</v>
      </c>
      <c r="AD9" s="12">
        <v>0.92</v>
      </c>
      <c r="AE9" s="12">
        <v>0</v>
      </c>
      <c r="AF9" s="12">
        <v>0</v>
      </c>
      <c r="AG9" s="59">
        <f t="shared" ref="AG9:AG18" si="1">SUM(AH9:AO9)</f>
        <v>34.442</v>
      </c>
      <c r="AH9" s="11">
        <v>0</v>
      </c>
      <c r="AI9" s="11">
        <v>0.498</v>
      </c>
      <c r="AJ9" s="11">
        <v>0</v>
      </c>
      <c r="AK9" s="11">
        <v>3.4249999999999998</v>
      </c>
      <c r="AL9" s="11">
        <v>0.74</v>
      </c>
      <c r="AM9" s="11">
        <v>14.09</v>
      </c>
      <c r="AN9" s="11">
        <v>0</v>
      </c>
      <c r="AO9" s="11">
        <v>15.689</v>
      </c>
      <c r="AP9" s="108">
        <v>6040</v>
      </c>
      <c r="AQ9" s="32">
        <f>$W9/C9</f>
        <v>0.89453496104883135</v>
      </c>
      <c r="AR9" s="31">
        <f>IF(H9=0,"-",AB9/H9)</f>
        <v>0.19287211740041932</v>
      </c>
      <c r="AS9" s="291">
        <f>AG9/M9</f>
        <v>1.1066058347256138</v>
      </c>
      <c r="AT9" s="9">
        <f>W9-'15-10'!W9</f>
        <v>0</v>
      </c>
      <c r="AU9" s="9">
        <f>AB9-'15-10'!AB9</f>
        <v>0</v>
      </c>
      <c r="AV9" s="9">
        <f>AG9-'15-10'!AG9</f>
        <v>0</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52.709999999999994</v>
      </c>
      <c r="X10" s="269">
        <v>0</v>
      </c>
      <c r="Y10" s="269">
        <v>11.818</v>
      </c>
      <c r="Z10" s="269">
        <v>33.744</v>
      </c>
      <c r="AA10" s="269">
        <v>7.1479999999999979</v>
      </c>
      <c r="AB10" s="59">
        <f>SUM(AC10:AF10)</f>
        <v>1.65</v>
      </c>
      <c r="AC10" s="11">
        <v>1.65</v>
      </c>
      <c r="AD10" s="11"/>
      <c r="AE10" s="11"/>
      <c r="AF10" s="11"/>
      <c r="AG10" s="59">
        <f t="shared" si="1"/>
        <v>9.1610000000000014</v>
      </c>
      <c r="AH10" s="11">
        <v>1.05</v>
      </c>
      <c r="AI10" s="11">
        <v>2.4</v>
      </c>
      <c r="AJ10" s="11">
        <v>0</v>
      </c>
      <c r="AK10" s="11">
        <v>0</v>
      </c>
      <c r="AL10" s="11">
        <v>0.65</v>
      </c>
      <c r="AM10" s="11">
        <v>2.5610000000000008</v>
      </c>
      <c r="AN10" s="11">
        <v>1.5</v>
      </c>
      <c r="AO10" s="11">
        <v>1</v>
      </c>
      <c r="AP10" s="108">
        <v>7500</v>
      </c>
      <c r="AQ10" s="32">
        <f t="shared" ref="AQ10:AQ21" si="3">$W10/C10</f>
        <v>0.81656364734860798</v>
      </c>
      <c r="AR10" s="31">
        <f t="shared" ref="AR10:AR22" si="4">IF(H10=0,"-",AB10/H10)</f>
        <v>0.18353726362625142</v>
      </c>
      <c r="AS10" s="31">
        <f t="shared" ref="AS10:AS22" si="5">AG10/M10</f>
        <v>0.50161528774023989</v>
      </c>
      <c r="AT10" s="9">
        <f>W10-'15-10'!W10</f>
        <v>0</v>
      </c>
      <c r="AU10" s="9">
        <f>AB10-'15-10'!AB10</f>
        <v>0</v>
      </c>
      <c r="AV10" s="9">
        <f>AG10-'15-10'!AG10</f>
        <v>0</v>
      </c>
      <c r="AY10" s="19"/>
      <c r="BF10" s="157" t="s">
        <v>67</v>
      </c>
      <c r="BG10" s="159">
        <v>87</v>
      </c>
      <c r="BH10" s="159">
        <v>81.34</v>
      </c>
      <c r="BI10" s="158">
        <f t="shared" si="2"/>
        <v>-5.6599999999999966</v>
      </c>
    </row>
    <row r="11" spans="1:61" ht="15.4">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59">
        <f>SUM(X11:AA11)</f>
        <v>10.459999999999999</v>
      </c>
      <c r="X11" s="11">
        <v>0</v>
      </c>
      <c r="Y11" s="11">
        <v>1.714</v>
      </c>
      <c r="Z11" s="11">
        <v>7.0430000000000001</v>
      </c>
      <c r="AA11" s="11">
        <v>1.7030000000000001</v>
      </c>
      <c r="AB11" s="59">
        <f>+AD11</f>
        <v>6.24</v>
      </c>
      <c r="AC11" s="11">
        <v>0</v>
      </c>
      <c r="AD11" s="11">
        <v>6.24</v>
      </c>
      <c r="AE11" s="11">
        <v>0</v>
      </c>
      <c r="AF11" s="11">
        <v>0</v>
      </c>
      <c r="AG11" s="59">
        <f t="shared" si="1"/>
        <v>5.0620000000000003</v>
      </c>
      <c r="AH11" s="11"/>
      <c r="AI11" s="11"/>
      <c r="AJ11" s="11"/>
      <c r="AK11" s="11"/>
      <c r="AL11" s="11">
        <v>5.0620000000000003</v>
      </c>
      <c r="AM11" s="11"/>
      <c r="AN11" s="11"/>
      <c r="AO11" s="11"/>
      <c r="AP11" s="108">
        <v>2732</v>
      </c>
      <c r="AQ11" s="32">
        <f t="shared" si="3"/>
        <v>0.84648377437889444</v>
      </c>
      <c r="AR11" s="31">
        <f t="shared" si="4"/>
        <v>0.52052052052052056</v>
      </c>
      <c r="AS11" s="291">
        <f t="shared" si="5"/>
        <v>1.003170828378914</v>
      </c>
      <c r="AT11" s="9">
        <f>W11-'15-10'!W11</f>
        <v>0</v>
      </c>
      <c r="AU11" s="9">
        <f>AB11-'15-10'!AB11</f>
        <v>0</v>
      </c>
      <c r="AV11" s="9">
        <f>AG11-'15-10'!AG11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59">
        <f t="shared" ref="W12:W21" si="9">SUM(X12:AA12)</f>
        <v>76.623999999999995</v>
      </c>
      <c r="X12" s="283">
        <v>3.1859999999999999</v>
      </c>
      <c r="Y12" s="283">
        <v>7.5809999999999995</v>
      </c>
      <c r="Z12" s="283">
        <v>47.444999999999993</v>
      </c>
      <c r="AA12" s="283">
        <v>18.412000000000006</v>
      </c>
      <c r="AB12" s="59">
        <f t="shared" ref="AB12:AB19" si="10">SUM(AC12:AF12)</f>
        <v>9.6980000000000004</v>
      </c>
      <c r="AC12" s="11">
        <v>1.5</v>
      </c>
      <c r="AD12" s="11">
        <v>8.1980000000000004</v>
      </c>
      <c r="AE12" s="11">
        <v>0</v>
      </c>
      <c r="AF12" s="11">
        <v>0</v>
      </c>
      <c r="AG12" s="59">
        <f t="shared" si="1"/>
        <v>5.6349999999999998</v>
      </c>
      <c r="AH12" s="11">
        <v>0.375</v>
      </c>
      <c r="AI12" s="11">
        <v>0.74</v>
      </c>
      <c r="AJ12" s="11">
        <v>0.4</v>
      </c>
      <c r="AK12" s="11">
        <v>0.2</v>
      </c>
      <c r="AL12" s="11">
        <v>0.41000000000000003</v>
      </c>
      <c r="AM12" s="11">
        <v>2.74</v>
      </c>
      <c r="AN12" s="11">
        <v>0.47000000000000003</v>
      </c>
      <c r="AO12" s="11">
        <v>0.30000000000000004</v>
      </c>
      <c r="AP12" s="108">
        <v>11470</v>
      </c>
      <c r="AQ12" s="32">
        <f t="shared" si="3"/>
        <v>0.83089803169931875</v>
      </c>
      <c r="AR12" s="31">
        <f t="shared" si="4"/>
        <v>0.28667711135416363</v>
      </c>
      <c r="AS12" s="31">
        <f t="shared" si="5"/>
        <v>0.332252358490566</v>
      </c>
      <c r="AT12" s="9">
        <f>W12-'15-10'!W12</f>
        <v>0</v>
      </c>
      <c r="AU12" s="9">
        <f>AB12-'15-10'!AB12</f>
        <v>0</v>
      </c>
      <c r="AV12" s="9">
        <f>AG12-'15-10'!AG12</f>
        <v>0</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35.288000000000004</v>
      </c>
      <c r="X13" s="11">
        <v>1.6970000000000001</v>
      </c>
      <c r="Y13" s="11">
        <v>7.68</v>
      </c>
      <c r="Z13" s="11">
        <v>25.711000000000002</v>
      </c>
      <c r="AA13" s="11">
        <v>0.2</v>
      </c>
      <c r="AB13" s="59">
        <f t="shared" si="10"/>
        <v>10</v>
      </c>
      <c r="AC13" s="12"/>
      <c r="AD13" s="12">
        <v>10</v>
      </c>
      <c r="AE13" s="12"/>
      <c r="AF13" s="12"/>
      <c r="AG13" s="59">
        <f t="shared" si="1"/>
        <v>13.225</v>
      </c>
      <c r="AH13" s="11">
        <v>0.95</v>
      </c>
      <c r="AI13" s="11">
        <v>0</v>
      </c>
      <c r="AJ13" s="11">
        <v>1</v>
      </c>
      <c r="AK13" s="11">
        <v>0</v>
      </c>
      <c r="AL13" s="11">
        <v>3.819</v>
      </c>
      <c r="AM13" s="11">
        <v>0</v>
      </c>
      <c r="AN13" s="11">
        <v>6.24</v>
      </c>
      <c r="AO13" s="11">
        <v>1.216</v>
      </c>
      <c r="AP13" s="108">
        <v>6360</v>
      </c>
      <c r="AQ13" s="32">
        <f t="shared" si="3"/>
        <v>0.90315315315315337</v>
      </c>
      <c r="AR13" s="291">
        <f t="shared" si="4"/>
        <v>0.99999999999999978</v>
      </c>
      <c r="AS13" s="31">
        <f t="shared" si="5"/>
        <v>0.93761077632045364</v>
      </c>
      <c r="AT13" s="9">
        <f>W13-'15-10'!W13</f>
        <v>0</v>
      </c>
      <c r="AU13" s="9">
        <f>AB13-'15-10'!AB13</f>
        <v>0</v>
      </c>
      <c r="AV13" s="9">
        <f>AG13-'15-10'!AG13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12.251000000000001</v>
      </c>
      <c r="X14" s="17">
        <v>0</v>
      </c>
      <c r="Y14" s="17">
        <v>1.4990000000000001</v>
      </c>
      <c r="Z14" s="17">
        <v>4.5150000000000006</v>
      </c>
      <c r="AA14" s="17">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8">
        <v>1618</v>
      </c>
      <c r="AQ14" s="32">
        <f t="shared" si="3"/>
        <v>0.98165064102564104</v>
      </c>
      <c r="AR14" s="31"/>
      <c r="AS14" s="291">
        <f t="shared" si="5"/>
        <v>1.0115048320294522</v>
      </c>
      <c r="AT14" s="9">
        <f>W14-'15-10'!W14</f>
        <v>0</v>
      </c>
      <c r="AU14" s="9">
        <f>AB14-'15-10'!AB14</f>
        <v>0</v>
      </c>
      <c r="AV14" s="9">
        <f>AG14-'15-10'!AG14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15.76</v>
      </c>
      <c r="X15" s="17"/>
      <c r="Y15" s="271">
        <v>2.35</v>
      </c>
      <c r="Z15" s="271">
        <v>12.4</v>
      </c>
      <c r="AA15" s="271">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0.7879999999999997</v>
      </c>
      <c r="AR15" s="31">
        <f t="shared" si="4"/>
        <v>0</v>
      </c>
      <c r="AS15" s="31">
        <f t="shared" si="5"/>
        <v>0.52</v>
      </c>
      <c r="AT15" s="9">
        <f>W15-'15-10'!W15</f>
        <v>0</v>
      </c>
      <c r="AU15" s="9">
        <f>AB15-'15-10'!AB15</f>
        <v>0</v>
      </c>
      <c r="AV15" s="9">
        <f>AG15-'15-10'!AG15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46.000000000000007</v>
      </c>
      <c r="X16" s="17">
        <v>0</v>
      </c>
      <c r="Y16" s="17">
        <v>6.3999999999999995</v>
      </c>
      <c r="Z16" s="17">
        <v>37.970000000000006</v>
      </c>
      <c r="AA16" s="17">
        <v>1.63</v>
      </c>
      <c r="AB16" s="59">
        <f t="shared" si="10"/>
        <v>0</v>
      </c>
      <c r="AC16" s="12"/>
      <c r="AD16" s="12"/>
      <c r="AE16" s="12"/>
      <c r="AF16" s="12"/>
      <c r="AG16" s="59">
        <f t="shared" si="1"/>
        <v>35.15</v>
      </c>
      <c r="AH16" s="11"/>
      <c r="AI16" s="11"/>
      <c r="AJ16" s="11"/>
      <c r="AK16" s="11"/>
      <c r="AL16" s="11">
        <v>35.15</v>
      </c>
      <c r="AM16" s="11"/>
      <c r="AN16" s="11"/>
      <c r="AO16" s="11"/>
      <c r="AP16" s="108">
        <v>8090</v>
      </c>
      <c r="AQ16" s="32">
        <f t="shared" si="3"/>
        <v>0.69478008699855009</v>
      </c>
      <c r="AR16" s="31"/>
      <c r="AS16" s="31">
        <f t="shared" si="5"/>
        <v>0.66662873615536344</v>
      </c>
      <c r="AT16" s="9">
        <f>W16-'15-10'!W16</f>
        <v>0</v>
      </c>
      <c r="AU16" s="9">
        <f>AB16-'15-10'!AB16</f>
        <v>0</v>
      </c>
      <c r="AV16" s="9">
        <f>AG16-'15-10'!AG16</f>
        <v>0</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14.429</v>
      </c>
      <c r="X17" s="17">
        <v>0.7</v>
      </c>
      <c r="Y17" s="17">
        <v>1.5250000000000001</v>
      </c>
      <c r="Z17" s="17">
        <v>10.232000000000001</v>
      </c>
      <c r="AA17" s="17">
        <v>1.972</v>
      </c>
      <c r="AB17" s="59">
        <f t="shared" si="10"/>
        <v>10.831999999999999</v>
      </c>
      <c r="AC17" s="12">
        <v>0</v>
      </c>
      <c r="AD17" s="12">
        <v>10.111999999999998</v>
      </c>
      <c r="AE17" s="12">
        <v>0.72</v>
      </c>
      <c r="AF17" s="12">
        <v>0</v>
      </c>
      <c r="AG17" s="59">
        <f t="shared" si="1"/>
        <v>3.7199999999999998</v>
      </c>
      <c r="AH17" s="11">
        <v>0</v>
      </c>
      <c r="AI17" s="11">
        <v>0</v>
      </c>
      <c r="AJ17" s="11">
        <v>0</v>
      </c>
      <c r="AK17" s="11">
        <v>0</v>
      </c>
      <c r="AL17" s="11">
        <v>2.84</v>
      </c>
      <c r="AM17" s="11">
        <v>0</v>
      </c>
      <c r="AN17" s="11">
        <v>0.88</v>
      </c>
      <c r="AO17" s="11">
        <v>0</v>
      </c>
      <c r="AP17" s="108">
        <v>1524</v>
      </c>
      <c r="AQ17" s="32">
        <f t="shared" si="3"/>
        <v>0.7381317781870268</v>
      </c>
      <c r="AR17" s="31">
        <f t="shared" si="4"/>
        <v>0.63935780899539596</v>
      </c>
      <c r="AS17" s="31">
        <f t="shared" si="5"/>
        <v>0.53991291727140778</v>
      </c>
      <c r="AT17" s="9">
        <f>W17-'15-10'!W17</f>
        <v>0</v>
      </c>
      <c r="AU17" s="9">
        <f>AB17-'15-10'!AB17</f>
        <v>0</v>
      </c>
      <c r="AV17" s="9">
        <f>AG17-'15-10'!AG17</f>
        <v>0</v>
      </c>
      <c r="AY17" s="19"/>
    </row>
    <row r="18" spans="1:51" ht="13.9">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12.510999999999999</v>
      </c>
      <c r="X18" s="268">
        <v>0</v>
      </c>
      <c r="Y18" s="268">
        <v>2.6269999999999998</v>
      </c>
      <c r="Z18" s="268">
        <v>9.8840000000000003</v>
      </c>
      <c r="AA18" s="268">
        <v>0</v>
      </c>
      <c r="AB18" s="68">
        <f t="shared" si="10"/>
        <v>0</v>
      </c>
      <c r="AC18" s="12"/>
      <c r="AD18" s="12"/>
      <c r="AE18" s="12"/>
      <c r="AF18" s="12"/>
      <c r="AG18" s="59">
        <f t="shared" si="1"/>
        <v>5.0369999999999999</v>
      </c>
      <c r="AH18" s="278">
        <v>0</v>
      </c>
      <c r="AI18" s="278">
        <v>0</v>
      </c>
      <c r="AJ18" s="278">
        <v>0</v>
      </c>
      <c r="AK18" s="278">
        <v>0</v>
      </c>
      <c r="AL18" s="278">
        <v>1.119</v>
      </c>
      <c r="AM18" s="278">
        <v>1.3320000000000001</v>
      </c>
      <c r="AN18" s="278">
        <v>1.1179999999999999</v>
      </c>
      <c r="AO18" s="278">
        <v>1.468</v>
      </c>
      <c r="AP18" s="108">
        <v>1660.5</v>
      </c>
      <c r="AQ18" s="32">
        <f t="shared" si="3"/>
        <v>0.76646449794768123</v>
      </c>
      <c r="AR18" s="31">
        <f t="shared" si="4"/>
        <v>0</v>
      </c>
      <c r="AS18" s="31">
        <f t="shared" si="5"/>
        <v>0.66111038193988714</v>
      </c>
      <c r="AT18" s="9">
        <f>W18-'15-10'!W18</f>
        <v>0</v>
      </c>
      <c r="AU18" s="9">
        <f>AB18-'15-10'!AB18</f>
        <v>0</v>
      </c>
      <c r="AV18" s="9">
        <f>AG18-'15-10'!AG18</f>
        <v>0</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3.4989999999999997</v>
      </c>
      <c r="X19" s="11">
        <v>0</v>
      </c>
      <c r="Y19" s="11">
        <v>3.4989999999999997</v>
      </c>
      <c r="Z19" s="11">
        <v>0</v>
      </c>
      <c r="AA19" s="11">
        <v>0</v>
      </c>
      <c r="AB19" s="59">
        <f t="shared" si="10"/>
        <v>0.78</v>
      </c>
      <c r="AC19" s="11">
        <v>0.33</v>
      </c>
      <c r="AD19" s="11">
        <v>0</v>
      </c>
      <c r="AE19" s="11">
        <v>0.45</v>
      </c>
      <c r="AF19" s="11">
        <v>0</v>
      </c>
      <c r="AG19" s="59">
        <f>SUM(AH19:AO19)</f>
        <v>6.2789999999999999</v>
      </c>
      <c r="AH19" s="11">
        <v>0</v>
      </c>
      <c r="AI19" s="11">
        <v>2.1</v>
      </c>
      <c r="AJ19" s="11">
        <v>0.3</v>
      </c>
      <c r="AK19" s="11">
        <v>0.13600000000000001</v>
      </c>
      <c r="AL19" s="11">
        <v>4.1000000000000002E-2</v>
      </c>
      <c r="AM19" s="11">
        <v>0</v>
      </c>
      <c r="AN19" s="11">
        <v>3.702</v>
      </c>
      <c r="AO19" s="11">
        <v>0</v>
      </c>
      <c r="AP19" s="108">
        <v>1514</v>
      </c>
      <c r="AQ19" s="32">
        <f t="shared" si="3"/>
        <v>0.83131385127108581</v>
      </c>
      <c r="AR19" s="31">
        <f t="shared" si="4"/>
        <v>0.31540638900121315</v>
      </c>
      <c r="AS19" s="31">
        <f t="shared" si="5"/>
        <v>0.84497375857892609</v>
      </c>
      <c r="AT19" s="9">
        <f>W19-'15-10'!W19</f>
        <v>0</v>
      </c>
      <c r="AU19" s="9">
        <f>AB19-'15-10'!AB19</f>
        <v>0</v>
      </c>
      <c r="AV19" s="9">
        <f>AG19-'15-10'!AG19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36">
        <f t="shared" si="9"/>
        <v>29.997999999999998</v>
      </c>
      <c r="X20" s="130">
        <v>1.2110000000000001</v>
      </c>
      <c r="Y20" s="130">
        <v>4.8550000000000004</v>
      </c>
      <c r="Z20" s="130">
        <v>20.108999999999998</v>
      </c>
      <c r="AA20" s="130">
        <v>3.823</v>
      </c>
      <c r="AB20" s="136">
        <v>0</v>
      </c>
      <c r="AC20" s="129"/>
      <c r="AD20" s="129"/>
      <c r="AE20" s="129"/>
      <c r="AF20" s="129"/>
      <c r="AG20" s="136">
        <f>SUM(AH20:AO20)</f>
        <v>6.7960000000000003</v>
      </c>
      <c r="AH20" s="130">
        <v>0</v>
      </c>
      <c r="AI20" s="130">
        <v>0.92700000000000005</v>
      </c>
      <c r="AJ20" s="130">
        <v>0</v>
      </c>
      <c r="AK20" s="130">
        <v>0</v>
      </c>
      <c r="AL20" s="130">
        <v>0.3</v>
      </c>
      <c r="AM20" s="130">
        <v>4.048</v>
      </c>
      <c r="AN20" s="130">
        <v>0</v>
      </c>
      <c r="AO20" s="130">
        <v>1.5210000000000001</v>
      </c>
      <c r="AP20" s="108">
        <v>4146</v>
      </c>
      <c r="AQ20" s="32">
        <f t="shared" si="3"/>
        <v>0.8233518142394467</v>
      </c>
      <c r="AR20" s="31">
        <f t="shared" si="4"/>
        <v>0</v>
      </c>
      <c r="AS20" s="31">
        <f t="shared" si="5"/>
        <v>0.82276029055690081</v>
      </c>
      <c r="AT20" s="9">
        <f>W20-'15-10'!W20</f>
        <v>1.2960000000000029</v>
      </c>
      <c r="AU20" s="9">
        <f>AB20-'15-10'!AB20</f>
        <v>0</v>
      </c>
      <c r="AV20" s="9">
        <f>AG20-'15-10'!AG20</f>
        <v>1.6420000000000012</v>
      </c>
      <c r="AY20" s="19"/>
    </row>
    <row r="21" spans="1:51" s="293" customFormat="1" ht="13.15">
      <c r="A21" s="284">
        <v>13</v>
      </c>
      <c r="B21" s="285" t="s">
        <v>39</v>
      </c>
      <c r="C21" s="286">
        <f t="shared" si="6"/>
        <v>6.7949999999999999</v>
      </c>
      <c r="D21" s="287">
        <v>0</v>
      </c>
      <c r="E21" s="287">
        <v>2</v>
      </c>
      <c r="F21" s="287">
        <v>3.7749999999999999</v>
      </c>
      <c r="G21" s="287">
        <v>1.02</v>
      </c>
      <c r="H21" s="286"/>
      <c r="I21" s="287">
        <v>0</v>
      </c>
      <c r="J21" s="287">
        <v>0</v>
      </c>
      <c r="K21" s="287">
        <v>0</v>
      </c>
      <c r="L21" s="287">
        <v>0</v>
      </c>
      <c r="M21" s="286">
        <f t="shared" si="8"/>
        <v>1.17</v>
      </c>
      <c r="N21" s="287">
        <v>0.64</v>
      </c>
      <c r="O21" s="287">
        <v>0</v>
      </c>
      <c r="P21" s="287">
        <v>0.53</v>
      </c>
      <c r="Q21" s="287">
        <v>0</v>
      </c>
      <c r="R21" s="287">
        <v>0</v>
      </c>
      <c r="S21" s="287">
        <v>0</v>
      </c>
      <c r="T21" s="287">
        <v>0</v>
      </c>
      <c r="U21" s="287">
        <v>0</v>
      </c>
      <c r="V21" s="287">
        <v>924</v>
      </c>
      <c r="W21" s="288">
        <f t="shared" si="9"/>
        <v>6.7949999999999999</v>
      </c>
      <c r="X21" s="234"/>
      <c r="Y21" s="234">
        <v>2</v>
      </c>
      <c r="Z21" s="234">
        <v>3.7750000000000004</v>
      </c>
      <c r="AA21" s="234">
        <v>1.02</v>
      </c>
      <c r="AB21" s="200"/>
      <c r="AC21" s="289"/>
      <c r="AD21" s="289"/>
      <c r="AE21" s="289"/>
      <c r="AF21" s="289"/>
      <c r="AG21" s="200">
        <f>SUM(AH21:AO21)</f>
        <v>1.17</v>
      </c>
      <c r="AH21" s="234">
        <v>0.64</v>
      </c>
      <c r="AI21" s="234"/>
      <c r="AJ21" s="234">
        <v>0.53</v>
      </c>
      <c r="AK21" s="234"/>
      <c r="AL21" s="234"/>
      <c r="AM21" s="234"/>
      <c r="AN21" s="234"/>
      <c r="AO21" s="234"/>
      <c r="AP21" s="235">
        <v>924</v>
      </c>
      <c r="AQ21" s="290">
        <f t="shared" si="3"/>
        <v>1</v>
      </c>
      <c r="AR21" s="291" t="str">
        <f t="shared" si="4"/>
        <v>-</v>
      </c>
      <c r="AS21" s="291">
        <f t="shared" si="5"/>
        <v>1</v>
      </c>
      <c r="AT21" s="292">
        <f>W21-'15-10'!W21</f>
        <v>0</v>
      </c>
      <c r="AU21" s="292">
        <f>AB21-'15-10'!AB21</f>
        <v>0</v>
      </c>
      <c r="AV21" s="292">
        <f>AG21-'15-10'!AG21</f>
        <v>0</v>
      </c>
      <c r="AY21" s="294"/>
    </row>
    <row r="22" spans="1:51" s="41" customFormat="1" ht="13.15">
      <c r="A22" s="277"/>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353.98850000000004</v>
      </c>
      <c r="X22" s="34">
        <f>SUM(X9:X21)</f>
        <v>7.2140000000000004</v>
      </c>
      <c r="Y22" s="34">
        <f>SUM(Y9:Y21)</f>
        <v>60.641000000000005</v>
      </c>
      <c r="Z22" s="34">
        <f>SUM(Z9:Z21)</f>
        <v>239.24850000000004</v>
      </c>
      <c r="AA22" s="34">
        <f t="shared" si="12"/>
        <v>46.885000000000005</v>
      </c>
      <c r="AB22" s="34">
        <f t="shared" si="12"/>
        <v>40.120000000000005</v>
      </c>
      <c r="AC22" s="34">
        <f t="shared" si="12"/>
        <v>3.48</v>
      </c>
      <c r="AD22" s="34">
        <f t="shared" si="12"/>
        <v>35.47</v>
      </c>
      <c r="AE22" s="34">
        <f t="shared" si="12"/>
        <v>1.17</v>
      </c>
      <c r="AF22" s="34">
        <f t="shared" si="12"/>
        <v>0</v>
      </c>
      <c r="AG22" s="34">
        <f>SUM(AG9:AG21)</f>
        <v>128.91499999999999</v>
      </c>
      <c r="AH22" s="34">
        <f t="shared" si="12"/>
        <v>3.0150000000000001</v>
      </c>
      <c r="AI22" s="34">
        <f t="shared" si="12"/>
        <v>6.6649999999999991</v>
      </c>
      <c r="AJ22" s="34">
        <f t="shared" si="12"/>
        <v>2.83</v>
      </c>
      <c r="AK22" s="34">
        <f t="shared" si="12"/>
        <v>3.7610000000000001</v>
      </c>
      <c r="AL22" s="34">
        <f t="shared" si="12"/>
        <v>50.131</v>
      </c>
      <c r="AM22" s="34">
        <f t="shared" si="12"/>
        <v>25.455999999999996</v>
      </c>
      <c r="AN22" s="34">
        <f t="shared" si="12"/>
        <v>15.220000000000002</v>
      </c>
      <c r="AO22" s="34">
        <f t="shared" si="12"/>
        <v>21.837000000000003</v>
      </c>
      <c r="AP22" s="138">
        <f t="shared" si="12"/>
        <v>55260.5</v>
      </c>
      <c r="AQ22" s="39">
        <f>$W22/C22</f>
        <v>0.81885051375120943</v>
      </c>
      <c r="AR22" s="39">
        <f t="shared" si="4"/>
        <v>0.37513908758543951</v>
      </c>
      <c r="AS22" s="39">
        <f t="shared" si="5"/>
        <v>0.74187570855561125</v>
      </c>
      <c r="AT22" s="38">
        <f t="shared" ref="AT22:AV22" si="13">SUM(AT9:AT21)</f>
        <v>1.2960000000000029</v>
      </c>
      <c r="AU22" s="38">
        <f t="shared" si="13"/>
        <v>0</v>
      </c>
      <c r="AV22" s="38">
        <f t="shared" si="13"/>
        <v>1.6420000000000012</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78" customHeight="1">
      <c r="A24" s="438" t="s">
        <v>118</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W29-'09-4'!W28</f>
        <v>5.37</v>
      </c>
      <c r="AU29" s="10">
        <f>AB29-'09-4'!AB28</f>
        <v>0</v>
      </c>
      <c r="AV29" s="10">
        <f>AG29-'09-4'!AG28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W30-'09-4'!W29</f>
        <v>11.75</v>
      </c>
      <c r="AU30" s="10">
        <f>AB30-'09-4'!AB29</f>
        <v>0</v>
      </c>
      <c r="AV30" s="10">
        <f>AG30-'09-4'!AG29</f>
        <v>38.340000000000003</v>
      </c>
      <c r="AY30" s="19"/>
    </row>
    <row r="31" spans="1:51" ht="27" hidden="1" customHeight="1">
      <c r="A31" s="28">
        <v>3</v>
      </c>
      <c r="B31" s="29" t="s">
        <v>29</v>
      </c>
      <c r="C31" s="30">
        <v>23.240000000000002</v>
      </c>
      <c r="D31" s="14"/>
      <c r="E31" s="14"/>
      <c r="F31" s="14"/>
      <c r="G31" s="14"/>
      <c r="H31" s="30">
        <v>16.7</v>
      </c>
      <c r="I31" s="15">
        <v>0</v>
      </c>
      <c r="J31" s="15">
        <v>11.988</v>
      </c>
      <c r="K31" s="15">
        <v>0</v>
      </c>
      <c r="L31" s="15">
        <v>0</v>
      </c>
      <c r="M31" s="30">
        <v>9.24</v>
      </c>
      <c r="N31" s="16">
        <v>1.3</v>
      </c>
      <c r="O31" s="16">
        <v>0</v>
      </c>
      <c r="P31" s="16">
        <v>0</v>
      </c>
      <c r="Q31" s="16">
        <v>0</v>
      </c>
      <c r="R31" s="16">
        <v>3.746</v>
      </c>
      <c r="S31" s="16">
        <v>0</v>
      </c>
      <c r="T31" s="16">
        <v>0</v>
      </c>
      <c r="U31" s="16">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W31-'09-4'!W30</f>
        <v>2.8</v>
      </c>
      <c r="AU31" s="10">
        <f>AB31-'09-4'!AB30</f>
        <v>0</v>
      </c>
      <c r="AV31" s="10">
        <f>AG31-'09-4'!AG30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W32-'09-4'!W31</f>
        <v>32.479999999999997</v>
      </c>
      <c r="AU32" s="10">
        <f>AB32-'09-4'!AB31</f>
        <v>0</v>
      </c>
      <c r="AV32" s="10">
        <f>AG32-'09-4'!AG31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W33-'09-4'!W32</f>
        <v>15.93</v>
      </c>
      <c r="AU33" s="10">
        <f>AB33-'09-4'!AB32</f>
        <v>0</v>
      </c>
      <c r="AV33" s="10">
        <f>AG33-'09-4'!AG32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W34-'09-4'!W33</f>
        <v>0.75</v>
      </c>
      <c r="AU34" s="10">
        <f>AB34-'09-4'!AB33</f>
        <v>0</v>
      </c>
      <c r="AV34" s="10">
        <f>AG34-'09-4'!AG33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W35-'09-4'!W34</f>
        <v>5.87</v>
      </c>
      <c r="AU35" s="10">
        <f>AB35-'09-4'!AB34</f>
        <v>0</v>
      </c>
      <c r="AV35" s="10">
        <f>AG35-'09-4'!AG34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W36-'09-4'!W35</f>
        <v>6.58</v>
      </c>
      <c r="AU36" s="10">
        <f>AB36-'09-4'!AB35</f>
        <v>0</v>
      </c>
      <c r="AV36" s="10">
        <f>AG36-'09-4'!AG35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W37-'09-4'!W36</f>
        <v>0.4</v>
      </c>
      <c r="AU37" s="10">
        <f>AB37-'09-4'!AB36</f>
        <v>0</v>
      </c>
      <c r="AV37" s="10">
        <f>AG37-'09-4'!AG36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W38-'09-4'!W37</f>
        <v>2.33</v>
      </c>
      <c r="AU38" s="10">
        <f>AB38-'09-4'!AB37</f>
        <v>0</v>
      </c>
      <c r="AV38" s="10">
        <f>AG38-'09-4'!AG37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W39-'09-4'!W38</f>
        <v>1.34</v>
      </c>
      <c r="AU39" s="10">
        <f>AB39-'09-4'!AB38</f>
        <v>0.17</v>
      </c>
      <c r="AV39" s="10">
        <f>AG39-'09-4'!AG38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W40-'09-4'!W39</f>
        <v>0.3</v>
      </c>
      <c r="AU40" s="10">
        <f>AB40-'09-4'!AB39</f>
        <v>0</v>
      </c>
      <c r="AV40" s="10">
        <f>AG40-'09-4'!AG39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W41-'09-4'!W40</f>
        <v>1.62</v>
      </c>
      <c r="AU41" s="10">
        <f>AB41-'09-4'!AB40</f>
        <v>0</v>
      </c>
      <c r="AV41" s="10">
        <f>AG41-'09-4'!AG40</f>
        <v>0</v>
      </c>
      <c r="AY41" s="19"/>
    </row>
    <row r="42" spans="1:51" s="41" customFormat="1" ht="20.25" hidden="1" customHeight="1">
      <c r="A42" s="277"/>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0.8877331362752815</v>
      </c>
    </row>
    <row r="44" spans="1:51" ht="15" customHeight="1">
      <c r="W44" s="236"/>
      <c r="AB44" s="236"/>
      <c r="AG44" s="236"/>
    </row>
    <row r="47" spans="1:51" ht="15" customHeight="1">
      <c r="AR47" s="168"/>
      <c r="AS47" s="168"/>
    </row>
    <row r="48" spans="1:51" ht="15" customHeight="1">
      <c r="V48" s="5">
        <f>32.79-45.09</f>
        <v>-12.300000000000004</v>
      </c>
    </row>
    <row r="58" spans="51:51" ht="15" customHeight="1">
      <c r="AY58" s="5">
        <f>11+7+5+1</f>
        <v>24</v>
      </c>
    </row>
  </sheetData>
  <mergeCells count="37">
    <mergeCell ref="B1:V1"/>
    <mergeCell ref="B2:V2"/>
    <mergeCell ref="A3:AV3"/>
    <mergeCell ref="A4:AS4"/>
    <mergeCell ref="A5:A7"/>
    <mergeCell ref="B5:B7"/>
    <mergeCell ref="C5:V5"/>
    <mergeCell ref="W5:AP5"/>
    <mergeCell ref="AQ5:AS5"/>
    <mergeCell ref="AT5:AV5"/>
    <mergeCell ref="AH6:AK6"/>
    <mergeCell ref="AZ5:BC5"/>
    <mergeCell ref="BF5:BI5"/>
    <mergeCell ref="C6:C7"/>
    <mergeCell ref="D6:G6"/>
    <mergeCell ref="H6:H7"/>
    <mergeCell ref="I6:L6"/>
    <mergeCell ref="M6:M7"/>
    <mergeCell ref="N6:Q6"/>
    <mergeCell ref="R6:U6"/>
    <mergeCell ref="V6:V7"/>
    <mergeCell ref="AU6:AU7"/>
    <mergeCell ref="AV6:AV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s>
  <printOptions horizontalCentered="1"/>
  <pageMargins left="0" right="0" top="0.35433070866141703" bottom="0.15748031496063" header="0.31496062992126" footer="0.118110236220472"/>
  <pageSetup paperSize="9" orientation="landscape" r:id="rId1"/>
  <colBreaks count="1" manualBreakCount="1">
    <brk id="22"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I5" sqref="I5"/>
    </sheetView>
  </sheetViews>
  <sheetFormatPr defaultColWidth="9.1328125" defaultRowHeight="17.649999999999999"/>
  <cols>
    <col min="1" max="1" width="4.59765625" style="325" customWidth="1"/>
    <col min="2" max="2" width="12.59765625" style="325" customWidth="1"/>
    <col min="3" max="3" width="13.265625" style="325" customWidth="1"/>
    <col min="4" max="4" width="11.73046875" style="325" customWidth="1"/>
    <col min="5" max="5" width="11.1328125" style="325" customWidth="1"/>
    <col min="6" max="6" width="12.86328125" style="325" customWidth="1"/>
    <col min="7" max="7" width="15.59765625" style="325" hidden="1" customWidth="1"/>
    <col min="8" max="8" width="8.3984375" style="325" hidden="1" customWidth="1"/>
    <col min="9" max="9" width="25.73046875" style="325" customWidth="1"/>
    <col min="10" max="10" width="13.265625" style="325" hidden="1" customWidth="1"/>
    <col min="11" max="11" width="11.3984375" style="328" hidden="1" customWidth="1"/>
    <col min="12" max="12" width="10.86328125" style="325" hidden="1" customWidth="1"/>
    <col min="13" max="13" width="10.3984375" style="325" customWidth="1"/>
    <col min="14" max="16384" width="9.1328125" style="325"/>
  </cols>
  <sheetData>
    <row r="1" spans="1:12" ht="34.5" customHeight="1">
      <c r="A1" s="441" t="s">
        <v>154</v>
      </c>
      <c r="B1" s="441"/>
      <c r="C1" s="441"/>
      <c r="D1" s="441"/>
      <c r="E1" s="441"/>
      <c r="F1" s="441"/>
      <c r="G1" s="441"/>
      <c r="H1" s="441"/>
      <c r="I1" s="441"/>
    </row>
    <row r="2" spans="1:12" ht="25.5" customHeight="1">
      <c r="A2" s="442" t="s">
        <v>120</v>
      </c>
      <c r="B2" s="442"/>
      <c r="C2" s="442"/>
      <c r="D2" s="442"/>
      <c r="E2" s="442"/>
      <c r="F2" s="442"/>
      <c r="G2" s="442"/>
      <c r="H2" s="442"/>
      <c r="I2" s="442"/>
    </row>
    <row r="3" spans="1:12" ht="33" customHeight="1">
      <c r="A3" s="443" t="s">
        <v>2</v>
      </c>
      <c r="B3" s="444" t="s">
        <v>121</v>
      </c>
      <c r="C3" s="439" t="s">
        <v>122</v>
      </c>
      <c r="D3" s="445"/>
      <c r="E3" s="443" t="s">
        <v>123</v>
      </c>
      <c r="F3" s="443"/>
      <c r="G3" s="446" t="s">
        <v>124</v>
      </c>
      <c r="H3" s="446" t="s">
        <v>125</v>
      </c>
      <c r="I3" s="443" t="s">
        <v>126</v>
      </c>
    </row>
    <row r="4" spans="1:12" ht="53.25" customHeight="1">
      <c r="A4" s="443"/>
      <c r="B4" s="444"/>
      <c r="C4" s="329" t="s">
        <v>127</v>
      </c>
      <c r="D4" s="329" t="s">
        <v>128</v>
      </c>
      <c r="E4" s="330" t="s">
        <v>129</v>
      </c>
      <c r="F4" s="330" t="s">
        <v>130</v>
      </c>
      <c r="G4" s="447"/>
      <c r="H4" s="447"/>
      <c r="I4" s="443"/>
    </row>
    <row r="5" spans="1:12" ht="65.650000000000006">
      <c r="A5" s="331">
        <v>1</v>
      </c>
      <c r="B5" s="309" t="s">
        <v>131</v>
      </c>
      <c r="C5" s="332">
        <v>12.83</v>
      </c>
      <c r="D5" s="333">
        <v>800</v>
      </c>
      <c r="E5" s="310">
        <v>5.1550000000000002</v>
      </c>
      <c r="F5" s="311">
        <f>+E5/C5</f>
        <v>0.40179267342166797</v>
      </c>
      <c r="G5" s="310">
        <v>5.1550000000000002</v>
      </c>
      <c r="H5" s="310">
        <f>+E5-G5</f>
        <v>0</v>
      </c>
      <c r="I5" s="312" t="s">
        <v>132</v>
      </c>
      <c r="J5" s="310">
        <v>8.0670000000000002</v>
      </c>
      <c r="K5" s="310">
        <v>5.1550000000000002</v>
      </c>
      <c r="L5" s="313">
        <f>E5-K5</f>
        <v>0</v>
      </c>
    </row>
    <row r="6" spans="1:12">
      <c r="A6" s="334">
        <v>2</v>
      </c>
      <c r="B6" s="314" t="s">
        <v>133</v>
      </c>
      <c r="C6" s="335">
        <v>0.96</v>
      </c>
      <c r="D6" s="336">
        <v>61</v>
      </c>
      <c r="E6" s="315">
        <v>0.76700000000000002</v>
      </c>
      <c r="F6" s="316">
        <f t="shared" ref="F6:F17" si="0">+E6/C6</f>
        <v>0.79895833333333333</v>
      </c>
      <c r="G6" s="315">
        <v>0.76700000000000002</v>
      </c>
      <c r="H6" s="315">
        <f t="shared" ref="H6:H16" si="1">+E6-G6</f>
        <v>0</v>
      </c>
      <c r="I6" s="317"/>
      <c r="J6" s="315">
        <v>14.6</v>
      </c>
      <c r="K6" s="315">
        <v>0.76700000000000002</v>
      </c>
      <c r="L6" s="313">
        <f t="shared" ref="L6:L16" si="2">E6-K6</f>
        <v>0</v>
      </c>
    </row>
    <row r="7" spans="1:12" ht="65.650000000000006">
      <c r="A7" s="334">
        <v>3</v>
      </c>
      <c r="B7" s="314" t="s">
        <v>134</v>
      </c>
      <c r="C7" s="337">
        <v>28.299999999999997</v>
      </c>
      <c r="D7" s="336">
        <v>1789</v>
      </c>
      <c r="E7" s="315">
        <v>7.98</v>
      </c>
      <c r="F7" s="316">
        <f t="shared" si="0"/>
        <v>0.28197879858657249</v>
      </c>
      <c r="G7" s="315">
        <v>5.53</v>
      </c>
      <c r="H7" s="315">
        <f t="shared" si="1"/>
        <v>2.4500000000000002</v>
      </c>
      <c r="I7" s="317" t="s">
        <v>135</v>
      </c>
      <c r="J7" s="315">
        <v>6.58</v>
      </c>
      <c r="K7" s="315">
        <v>5.53</v>
      </c>
      <c r="L7" s="313">
        <f t="shared" si="2"/>
        <v>2.4500000000000002</v>
      </c>
    </row>
    <row r="8" spans="1:12" ht="26.25">
      <c r="A8" s="334">
        <v>4</v>
      </c>
      <c r="B8" s="338" t="s">
        <v>80</v>
      </c>
      <c r="C8" s="337">
        <v>1.5</v>
      </c>
      <c r="D8" s="336">
        <v>100</v>
      </c>
      <c r="E8" s="315">
        <f>0.476+0.1</f>
        <v>0.57599999999999996</v>
      </c>
      <c r="F8" s="316">
        <f t="shared" si="0"/>
        <v>0.38399999999999995</v>
      </c>
      <c r="G8" s="315">
        <f>0.476+0.1</f>
        <v>0.57599999999999996</v>
      </c>
      <c r="H8" s="315">
        <f t="shared" si="1"/>
        <v>0</v>
      </c>
      <c r="I8" s="317" t="s">
        <v>136</v>
      </c>
      <c r="J8" s="315">
        <v>15.98</v>
      </c>
      <c r="K8" s="315">
        <v>0.57599999999999996</v>
      </c>
      <c r="L8" s="313">
        <f t="shared" si="2"/>
        <v>0</v>
      </c>
    </row>
    <row r="9" spans="1:12" ht="65.650000000000006">
      <c r="A9" s="334">
        <v>5</v>
      </c>
      <c r="B9" s="314" t="s">
        <v>137</v>
      </c>
      <c r="C9" s="337">
        <v>16</v>
      </c>
      <c r="D9" s="336">
        <v>1087</v>
      </c>
      <c r="E9" s="315">
        <v>11.35</v>
      </c>
      <c r="F9" s="316">
        <f t="shared" si="0"/>
        <v>0.70937499999999998</v>
      </c>
      <c r="G9" s="315">
        <v>11.35</v>
      </c>
      <c r="H9" s="315">
        <f t="shared" si="1"/>
        <v>0</v>
      </c>
      <c r="I9" s="317" t="s">
        <v>138</v>
      </c>
      <c r="J9" s="315">
        <v>11.8</v>
      </c>
      <c r="K9" s="315">
        <v>11.35</v>
      </c>
      <c r="L9" s="313">
        <f t="shared" si="2"/>
        <v>0</v>
      </c>
    </row>
    <row r="10" spans="1:12" ht="39.4">
      <c r="A10" s="334">
        <v>6</v>
      </c>
      <c r="B10" s="314" t="s">
        <v>139</v>
      </c>
      <c r="C10" s="337">
        <v>6</v>
      </c>
      <c r="D10" s="336">
        <v>546</v>
      </c>
      <c r="E10" s="315">
        <v>2.9</v>
      </c>
      <c r="F10" s="316">
        <f t="shared" si="0"/>
        <v>0.48333333333333334</v>
      </c>
      <c r="G10" s="315">
        <v>2.9</v>
      </c>
      <c r="H10" s="315">
        <f t="shared" si="1"/>
        <v>0</v>
      </c>
      <c r="I10" s="317" t="s">
        <v>140</v>
      </c>
      <c r="J10" s="315">
        <v>3.42</v>
      </c>
      <c r="K10" s="315">
        <v>2.9</v>
      </c>
      <c r="L10" s="313">
        <f t="shared" si="2"/>
        <v>0</v>
      </c>
    </row>
    <row r="11" spans="1:12" ht="26.25">
      <c r="A11" s="334">
        <v>7</v>
      </c>
      <c r="B11" s="314" t="s">
        <v>141</v>
      </c>
      <c r="C11" s="335">
        <v>0.94</v>
      </c>
      <c r="D11" s="336">
        <v>73</v>
      </c>
      <c r="E11" s="315">
        <v>0.75</v>
      </c>
      <c r="F11" s="316">
        <f t="shared" si="0"/>
        <v>0.79787234042553201</v>
      </c>
      <c r="G11" s="315">
        <v>0.75</v>
      </c>
      <c r="H11" s="315">
        <f t="shared" si="1"/>
        <v>0</v>
      </c>
      <c r="I11" s="317" t="s">
        <v>142</v>
      </c>
      <c r="J11" s="315">
        <v>5.5709999999999997</v>
      </c>
      <c r="K11" s="315">
        <v>0.75</v>
      </c>
      <c r="L11" s="313">
        <f t="shared" si="2"/>
        <v>0</v>
      </c>
    </row>
    <row r="12" spans="1:12" ht="39.4">
      <c r="A12" s="334">
        <v>8</v>
      </c>
      <c r="B12" s="314" t="s">
        <v>143</v>
      </c>
      <c r="C12" s="335">
        <v>2.5</v>
      </c>
      <c r="D12" s="336">
        <v>181</v>
      </c>
      <c r="E12" s="315">
        <v>2.5</v>
      </c>
      <c r="F12" s="316">
        <f t="shared" si="0"/>
        <v>1</v>
      </c>
      <c r="G12" s="315">
        <v>2.5</v>
      </c>
      <c r="H12" s="315">
        <f t="shared" si="1"/>
        <v>0</v>
      </c>
      <c r="I12" s="317" t="s">
        <v>144</v>
      </c>
      <c r="J12" s="315"/>
      <c r="K12" s="315">
        <v>2.5</v>
      </c>
      <c r="L12" s="313">
        <f t="shared" si="2"/>
        <v>0</v>
      </c>
    </row>
    <row r="13" spans="1:12" ht="52.5">
      <c r="A13" s="334">
        <v>9</v>
      </c>
      <c r="B13" s="314" t="s">
        <v>145</v>
      </c>
      <c r="C13" s="335">
        <v>4.9000000000000004</v>
      </c>
      <c r="D13" s="336">
        <v>337</v>
      </c>
      <c r="E13" s="315">
        <v>4.8499999999999996</v>
      </c>
      <c r="F13" s="316">
        <f>+E13/C13</f>
        <v>0.98979591836734682</v>
      </c>
      <c r="G13" s="315">
        <v>4.8499999999999996</v>
      </c>
      <c r="H13" s="315">
        <f t="shared" si="1"/>
        <v>0</v>
      </c>
      <c r="I13" s="317" t="s">
        <v>146</v>
      </c>
      <c r="J13" s="315"/>
      <c r="K13" s="315">
        <v>4.8499999999999996</v>
      </c>
      <c r="L13" s="313">
        <f t="shared" si="2"/>
        <v>0</v>
      </c>
    </row>
    <row r="14" spans="1:12" ht="26.25">
      <c r="A14" s="334">
        <v>10</v>
      </c>
      <c r="B14" s="314" t="s">
        <v>147</v>
      </c>
      <c r="C14" s="335">
        <v>4.3800000000000008</v>
      </c>
      <c r="D14" s="336">
        <v>304</v>
      </c>
      <c r="E14" s="315">
        <v>3.24</v>
      </c>
      <c r="F14" s="316">
        <f t="shared" si="0"/>
        <v>0.73972602739726023</v>
      </c>
      <c r="G14" s="315">
        <v>2.5299999999999998</v>
      </c>
      <c r="H14" s="315">
        <f t="shared" si="1"/>
        <v>0.71000000000000041</v>
      </c>
      <c r="I14" s="317" t="s">
        <v>148</v>
      </c>
      <c r="J14" s="315"/>
      <c r="K14" s="315">
        <v>2.5299999999999998</v>
      </c>
      <c r="L14" s="313">
        <f t="shared" si="2"/>
        <v>0.71000000000000041</v>
      </c>
    </row>
    <row r="15" spans="1:12">
      <c r="A15" s="334">
        <v>11</v>
      </c>
      <c r="B15" s="314" t="s">
        <v>149</v>
      </c>
      <c r="C15" s="335">
        <v>1.65</v>
      </c>
      <c r="D15" s="336">
        <v>82</v>
      </c>
      <c r="E15" s="315">
        <v>0.30499999999999999</v>
      </c>
      <c r="F15" s="316">
        <f t="shared" si="0"/>
        <v>0.18484848484848485</v>
      </c>
      <c r="G15" s="315">
        <v>0.30499999999999999</v>
      </c>
      <c r="H15" s="315">
        <f t="shared" si="1"/>
        <v>0</v>
      </c>
      <c r="I15" s="317" t="s">
        <v>150</v>
      </c>
      <c r="J15" s="315">
        <v>9.36</v>
      </c>
      <c r="K15" s="315">
        <v>0.30499999999999999</v>
      </c>
      <c r="L15" s="313">
        <f t="shared" si="2"/>
        <v>0</v>
      </c>
    </row>
    <row r="16" spans="1:12" ht="26.25">
      <c r="A16" s="334">
        <v>12</v>
      </c>
      <c r="B16" s="318" t="s">
        <v>151</v>
      </c>
      <c r="C16" s="339">
        <v>1</v>
      </c>
      <c r="D16" s="340">
        <v>67</v>
      </c>
      <c r="E16" s="319">
        <v>0.7</v>
      </c>
      <c r="F16" s="320">
        <f t="shared" si="0"/>
        <v>0.7</v>
      </c>
      <c r="G16" s="319">
        <v>0.7</v>
      </c>
      <c r="H16" s="319">
        <f t="shared" si="1"/>
        <v>0</v>
      </c>
      <c r="I16" s="321" t="s">
        <v>152</v>
      </c>
      <c r="J16" s="315">
        <v>6.7619999999999996</v>
      </c>
      <c r="K16" s="319">
        <v>0.7</v>
      </c>
      <c r="L16" s="313">
        <f t="shared" si="2"/>
        <v>0</v>
      </c>
    </row>
    <row r="17" spans="1:13">
      <c r="A17" s="439" t="s">
        <v>153</v>
      </c>
      <c r="B17" s="440"/>
      <c r="C17" s="322">
        <f>SUM(C5:C16)</f>
        <v>80.960000000000008</v>
      </c>
      <c r="D17" s="341">
        <f>SUM(D5:D16)</f>
        <v>5427</v>
      </c>
      <c r="E17" s="322">
        <f>+SUM(E5:E16)</f>
        <v>41.073000000000008</v>
      </c>
      <c r="F17" s="323">
        <f t="shared" si="0"/>
        <v>0.50732460474308305</v>
      </c>
      <c r="G17" s="322">
        <f>+SUM(G5:G16)</f>
        <v>37.913000000000004</v>
      </c>
      <c r="H17" s="322">
        <f>+SUM(H5:H16)</f>
        <v>3.1600000000000006</v>
      </c>
      <c r="I17" s="322"/>
      <c r="J17" s="324">
        <f>+SUM(J5:J16)</f>
        <v>82.14</v>
      </c>
    </row>
    <row r="18" spans="1:13" ht="18" customHeight="1">
      <c r="A18" s="342"/>
      <c r="B18" s="342"/>
      <c r="C18" s="343"/>
      <c r="D18" s="344"/>
      <c r="E18" s="345"/>
      <c r="F18" s="345"/>
      <c r="G18" s="345"/>
      <c r="H18" s="345"/>
      <c r="I18" s="345"/>
    </row>
    <row r="19" spans="1:13" ht="32.25" customHeight="1">
      <c r="A19" s="346"/>
      <c r="B19" s="346"/>
      <c r="C19" s="346"/>
      <c r="D19" s="346"/>
      <c r="E19" s="346"/>
      <c r="F19" s="346"/>
      <c r="G19" s="346"/>
      <c r="H19" s="346"/>
      <c r="I19" s="346"/>
    </row>
    <row r="20" spans="1:13" ht="33" customHeight="1">
      <c r="A20" s="326"/>
      <c r="B20" s="326"/>
      <c r="C20" s="326"/>
      <c r="D20" s="326"/>
      <c r="E20" s="326"/>
      <c r="F20" s="326"/>
      <c r="G20" s="326"/>
      <c r="H20" s="326"/>
      <c r="I20" s="327">
        <f>37.91-E17</f>
        <v>-3.1630000000000109</v>
      </c>
    </row>
    <row r="21" spans="1:13" ht="33.75" customHeight="1">
      <c r="A21" s="326"/>
      <c r="B21" s="326"/>
      <c r="C21" s="326"/>
      <c r="D21" s="326"/>
      <c r="E21" s="326"/>
      <c r="F21" s="326"/>
      <c r="G21" s="326"/>
      <c r="H21" s="326"/>
      <c r="I21" s="326"/>
    </row>
    <row r="22" spans="1:13" ht="27" customHeight="1">
      <c r="A22" s="326"/>
      <c r="B22" s="326"/>
      <c r="C22" s="326"/>
      <c r="D22" s="326"/>
      <c r="E22" s="326"/>
      <c r="F22" s="326"/>
      <c r="G22" s="326"/>
      <c r="H22" s="326"/>
      <c r="I22" s="326"/>
    </row>
    <row r="23" spans="1:13" ht="27" customHeight="1">
      <c r="A23" s="326"/>
      <c r="B23" s="326"/>
      <c r="C23" s="326"/>
      <c r="D23" s="326"/>
      <c r="E23" s="326"/>
      <c r="F23" s="326"/>
      <c r="G23" s="326"/>
      <c r="H23" s="326"/>
      <c r="I23" s="326"/>
    </row>
    <row r="24" spans="1:13" ht="27" customHeight="1">
      <c r="A24" s="326"/>
      <c r="B24" s="326"/>
      <c r="C24" s="326"/>
      <c r="D24" s="326"/>
      <c r="E24" s="326"/>
      <c r="F24" s="326"/>
      <c r="G24" s="326"/>
      <c r="H24" s="326"/>
      <c r="I24" s="326"/>
    </row>
    <row r="25" spans="1:13" ht="32.25" customHeight="1">
      <c r="A25" s="326"/>
      <c r="B25" s="326"/>
      <c r="C25" s="326"/>
      <c r="D25" s="326"/>
      <c r="E25" s="326"/>
      <c r="F25" s="326"/>
      <c r="G25" s="326"/>
      <c r="H25" s="326"/>
      <c r="I25" s="326"/>
      <c r="J25" s="325">
        <f>4.56+1.053+0.71+1.15+1.5+0.4+0.5</f>
        <v>9.8729999999999993</v>
      </c>
    </row>
    <row r="26" spans="1:13" ht="48" customHeight="1">
      <c r="A26" s="326"/>
      <c r="B26" s="326"/>
      <c r="C26" s="326"/>
      <c r="D26" s="326"/>
      <c r="E26" s="326"/>
      <c r="F26" s="326"/>
      <c r="G26" s="326"/>
      <c r="H26" s="326"/>
      <c r="I26" s="326"/>
    </row>
    <row r="27" spans="1:13" ht="30.75" customHeight="1">
      <c r="A27" s="326"/>
      <c r="B27" s="326"/>
      <c r="C27" s="326"/>
      <c r="D27" s="326"/>
      <c r="E27" s="326"/>
      <c r="F27" s="326"/>
      <c r="G27" s="326"/>
      <c r="H27" s="326"/>
      <c r="I27" s="326"/>
      <c r="M27" s="313"/>
    </row>
    <row r="28" spans="1:13" ht="45" customHeight="1">
      <c r="A28" s="326"/>
      <c r="B28" s="326"/>
      <c r="C28" s="326"/>
      <c r="D28" s="326"/>
      <c r="E28" s="326"/>
      <c r="F28" s="326"/>
      <c r="G28" s="326"/>
      <c r="H28" s="326"/>
      <c r="I28" s="326"/>
    </row>
    <row r="29" spans="1:13" ht="30" customHeight="1">
      <c r="A29" s="326"/>
      <c r="B29" s="326"/>
      <c r="C29" s="326"/>
      <c r="D29" s="326"/>
      <c r="E29" s="326"/>
      <c r="F29" s="326"/>
      <c r="G29" s="326"/>
      <c r="H29" s="326"/>
      <c r="I29" s="326"/>
    </row>
  </sheetData>
  <mergeCells count="10">
    <mergeCell ref="A17:B17"/>
    <mergeCell ref="A1:I1"/>
    <mergeCell ref="A2:I2"/>
    <mergeCell ref="A3:A4"/>
    <mergeCell ref="B3:B4"/>
    <mergeCell ref="C3:D3"/>
    <mergeCell ref="E3:F3"/>
    <mergeCell ref="G3:G4"/>
    <mergeCell ref="H3:H4"/>
    <mergeCell ref="I3:I4"/>
  </mergeCells>
  <pageMargins left="0.45" right="0.25" top="0.67" bottom="0.39" header="0.33" footer="0.24"/>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58"/>
  <sheetViews>
    <sheetView view="pageBreakPreview" topLeftCell="A5" zoomScale="85" zoomScaleNormal="85" zoomScaleSheetLayoutView="85" workbookViewId="0">
      <selection activeCell="AG10" sqref="AG10"/>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hidden="1" customWidth="1"/>
    <col min="53" max="53" width="11.1328125" style="5" hidden="1" customWidth="1"/>
    <col min="54" max="54" width="12.59765625" style="5" hidden="1" customWidth="1"/>
    <col min="55" max="55" width="7.73046875" style="5" hidden="1" customWidth="1"/>
    <col min="56" max="57" width="9.1328125" style="5" hidden="1" customWidth="1"/>
    <col min="58" max="58" width="28.1328125" style="5" hidden="1" customWidth="1"/>
    <col min="59" max="59" width="11.1328125" style="5" hidden="1" customWidth="1"/>
    <col min="60" max="60" width="12.59765625" style="5" hidden="1" customWidth="1"/>
    <col min="61" max="61" width="7.3984375" style="5" hidden="1" customWidth="1"/>
    <col min="62" max="68" width="9.1328125" style="5" hidden="1" customWidth="1"/>
    <col min="69" max="76" width="9.1328125" style="5" customWidth="1"/>
    <col min="77" max="230" width="9.066406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066406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066406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066406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066406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066406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066406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066406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066406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066406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066406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066406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066406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066406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066406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066406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066406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066406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066406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066406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066406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066406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066406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066406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066406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066406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066406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066406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066406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066406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066406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066406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066406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066406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066406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066406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066406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066406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066406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066406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066406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066406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066406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066406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066406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066406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066406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066406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066406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066406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066406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066406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066406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066406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066406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066406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066406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066406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066406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066406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066406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066406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066406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06640625" style="5"/>
  </cols>
  <sheetData>
    <row r="1" spans="1:61" s="1" customFormat="1" ht="15" hidden="1" customHeight="1">
      <c r="B1" s="410" t="s">
        <v>0</v>
      </c>
      <c r="C1" s="410"/>
      <c r="D1" s="410"/>
      <c r="E1" s="410"/>
      <c r="F1" s="410"/>
      <c r="G1" s="410"/>
      <c r="H1" s="410"/>
      <c r="I1" s="410"/>
      <c r="J1" s="410"/>
      <c r="K1" s="410"/>
      <c r="L1" s="410"/>
      <c r="M1" s="410"/>
      <c r="N1" s="410"/>
      <c r="O1" s="410"/>
      <c r="P1" s="410"/>
      <c r="Q1" s="410"/>
      <c r="R1" s="410"/>
      <c r="S1" s="410"/>
      <c r="T1" s="410"/>
      <c r="U1" s="410"/>
      <c r="V1" s="410"/>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411" t="s">
        <v>1</v>
      </c>
      <c r="C2" s="411"/>
      <c r="D2" s="411"/>
      <c r="E2" s="411"/>
      <c r="F2" s="411"/>
      <c r="G2" s="411"/>
      <c r="H2" s="411"/>
      <c r="I2" s="411"/>
      <c r="J2" s="411"/>
      <c r="K2" s="411"/>
      <c r="L2" s="411"/>
      <c r="M2" s="411"/>
      <c r="N2" s="411"/>
      <c r="O2" s="411"/>
      <c r="P2" s="411"/>
      <c r="Q2" s="411"/>
      <c r="R2" s="411"/>
      <c r="S2" s="411"/>
      <c r="T2" s="411"/>
      <c r="U2" s="411"/>
      <c r="V2" s="411"/>
      <c r="W2" s="2"/>
      <c r="X2" s="2"/>
      <c r="Y2" s="2"/>
      <c r="Z2" s="2"/>
      <c r="AA2" s="2"/>
      <c r="AB2" s="2"/>
      <c r="AC2" s="2"/>
      <c r="AD2" s="2"/>
      <c r="AE2" s="2"/>
      <c r="AF2" s="2"/>
      <c r="AG2" s="2"/>
      <c r="AH2" s="2"/>
      <c r="AI2" s="2"/>
      <c r="AJ2" s="2"/>
      <c r="AK2" s="2"/>
      <c r="AL2" s="2"/>
      <c r="AM2" s="2"/>
      <c r="AN2" s="2"/>
      <c r="AO2" s="2"/>
      <c r="AP2" s="3"/>
      <c r="AQ2" s="3"/>
      <c r="AR2" s="3"/>
    </row>
    <row r="3" spans="1:61" s="1" customFormat="1" ht="30.75" customHeight="1">
      <c r="A3" s="433" t="s">
        <v>112</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row>
    <row r="4" spans="1:61" s="1" customFormat="1" ht="9.75" customHeight="1">
      <c r="A4" s="413"/>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280"/>
      <c r="AU4" s="280"/>
      <c r="AV4" s="280"/>
    </row>
    <row r="5" spans="1:61" ht="30" customHeight="1">
      <c r="A5" s="414" t="s">
        <v>2</v>
      </c>
      <c r="B5" s="404" t="s">
        <v>3</v>
      </c>
      <c r="C5" s="426" t="s">
        <v>4</v>
      </c>
      <c r="D5" s="427"/>
      <c r="E5" s="427"/>
      <c r="F5" s="427"/>
      <c r="G5" s="427"/>
      <c r="H5" s="427"/>
      <c r="I5" s="427"/>
      <c r="J5" s="427"/>
      <c r="K5" s="427"/>
      <c r="L5" s="427"/>
      <c r="M5" s="427"/>
      <c r="N5" s="427"/>
      <c r="O5" s="427"/>
      <c r="P5" s="427"/>
      <c r="Q5" s="427"/>
      <c r="R5" s="427"/>
      <c r="S5" s="427"/>
      <c r="T5" s="427"/>
      <c r="U5" s="427"/>
      <c r="V5" s="427"/>
      <c r="W5" s="426" t="s">
        <v>5</v>
      </c>
      <c r="X5" s="427"/>
      <c r="Y5" s="427"/>
      <c r="Z5" s="427"/>
      <c r="AA5" s="427"/>
      <c r="AB5" s="427"/>
      <c r="AC5" s="427"/>
      <c r="AD5" s="427"/>
      <c r="AE5" s="427"/>
      <c r="AF5" s="427"/>
      <c r="AG5" s="427"/>
      <c r="AH5" s="427"/>
      <c r="AI5" s="427"/>
      <c r="AJ5" s="427"/>
      <c r="AK5" s="427"/>
      <c r="AL5" s="427"/>
      <c r="AM5" s="427"/>
      <c r="AN5" s="427"/>
      <c r="AO5" s="427"/>
      <c r="AP5" s="427"/>
      <c r="AQ5" s="404" t="s">
        <v>6</v>
      </c>
      <c r="AR5" s="404"/>
      <c r="AS5" s="404"/>
      <c r="AT5" s="404" t="s">
        <v>7</v>
      </c>
      <c r="AU5" s="404"/>
      <c r="AV5" s="404"/>
      <c r="AW5" s="5" t="s">
        <v>44</v>
      </c>
      <c r="AZ5" s="429" t="s">
        <v>54</v>
      </c>
      <c r="BA5" s="429"/>
      <c r="BB5" s="429"/>
      <c r="BC5" s="429"/>
      <c r="BF5" s="430" t="s">
        <v>62</v>
      </c>
      <c r="BG5" s="431"/>
      <c r="BH5" s="431"/>
      <c r="BI5" s="432"/>
    </row>
    <row r="6" spans="1:61" ht="15" customHeight="1">
      <c r="A6" s="414"/>
      <c r="B6" s="404"/>
      <c r="C6" s="404" t="s">
        <v>8</v>
      </c>
      <c r="D6" s="421" t="s">
        <v>9</v>
      </c>
      <c r="E6" s="421"/>
      <c r="F6" s="421"/>
      <c r="G6" s="421"/>
      <c r="H6" s="404" t="s">
        <v>10</v>
      </c>
      <c r="I6" s="420" t="s">
        <v>9</v>
      </c>
      <c r="J6" s="420"/>
      <c r="K6" s="420"/>
      <c r="L6" s="420"/>
      <c r="M6" s="404" t="s">
        <v>11</v>
      </c>
      <c r="N6" s="408" t="s">
        <v>12</v>
      </c>
      <c r="O6" s="408"/>
      <c r="P6" s="408"/>
      <c r="Q6" s="408"/>
      <c r="R6" s="408" t="s">
        <v>13</v>
      </c>
      <c r="S6" s="408"/>
      <c r="T6" s="408"/>
      <c r="U6" s="408"/>
      <c r="V6" s="404" t="s">
        <v>14</v>
      </c>
      <c r="W6" s="404" t="s">
        <v>15</v>
      </c>
      <c r="X6" s="408" t="s">
        <v>9</v>
      </c>
      <c r="Y6" s="408"/>
      <c r="Z6" s="408"/>
      <c r="AA6" s="408"/>
      <c r="AB6" s="404" t="s">
        <v>10</v>
      </c>
      <c r="AC6" s="420" t="s">
        <v>9</v>
      </c>
      <c r="AD6" s="420"/>
      <c r="AE6" s="420"/>
      <c r="AF6" s="420"/>
      <c r="AG6" s="404" t="s">
        <v>11</v>
      </c>
      <c r="AH6" s="408" t="s">
        <v>12</v>
      </c>
      <c r="AI6" s="408"/>
      <c r="AJ6" s="408"/>
      <c r="AK6" s="408"/>
      <c r="AL6" s="408" t="s">
        <v>13</v>
      </c>
      <c r="AM6" s="408"/>
      <c r="AN6" s="408"/>
      <c r="AO6" s="408"/>
      <c r="AP6" s="409" t="s">
        <v>45</v>
      </c>
      <c r="AQ6" s="405" t="s">
        <v>16</v>
      </c>
      <c r="AR6" s="406" t="s">
        <v>17</v>
      </c>
      <c r="AS6" s="405" t="s">
        <v>18</v>
      </c>
      <c r="AT6" s="405" t="s">
        <v>15</v>
      </c>
      <c r="AU6" s="406" t="s">
        <v>10</v>
      </c>
      <c r="AV6" s="405" t="s">
        <v>11</v>
      </c>
      <c r="AZ6" s="153" t="s">
        <v>55</v>
      </c>
      <c r="BA6" s="154" t="s">
        <v>56</v>
      </c>
      <c r="BB6" s="154" t="s">
        <v>57</v>
      </c>
      <c r="BC6" s="154" t="s">
        <v>58</v>
      </c>
      <c r="BF6" s="153" t="s">
        <v>63</v>
      </c>
      <c r="BG6" s="154" t="s">
        <v>56</v>
      </c>
      <c r="BH6" s="154" t="s">
        <v>57</v>
      </c>
      <c r="BI6" s="154" t="s">
        <v>58</v>
      </c>
    </row>
    <row r="7" spans="1:61" ht="91.9">
      <c r="A7" s="414"/>
      <c r="B7" s="404"/>
      <c r="C7" s="404"/>
      <c r="D7" s="282" t="s">
        <v>19</v>
      </c>
      <c r="E7" s="295" t="s">
        <v>20</v>
      </c>
      <c r="F7" s="282" t="s">
        <v>21</v>
      </c>
      <c r="G7" s="282" t="s">
        <v>22</v>
      </c>
      <c r="H7" s="404"/>
      <c r="I7" s="282" t="s">
        <v>19</v>
      </c>
      <c r="J7" s="282" t="s">
        <v>20</v>
      </c>
      <c r="K7" s="282" t="s">
        <v>21</v>
      </c>
      <c r="L7" s="282" t="s">
        <v>22</v>
      </c>
      <c r="M7" s="404"/>
      <c r="N7" s="282" t="s">
        <v>23</v>
      </c>
      <c r="O7" s="282" t="s">
        <v>24</v>
      </c>
      <c r="P7" s="282" t="s">
        <v>25</v>
      </c>
      <c r="Q7" s="282" t="s">
        <v>26</v>
      </c>
      <c r="R7" s="282" t="s">
        <v>23</v>
      </c>
      <c r="S7" s="282" t="s">
        <v>24</v>
      </c>
      <c r="T7" s="282" t="s">
        <v>25</v>
      </c>
      <c r="U7" s="282" t="s">
        <v>26</v>
      </c>
      <c r="V7" s="404"/>
      <c r="W7" s="404"/>
      <c r="X7" s="282" t="s">
        <v>19</v>
      </c>
      <c r="Y7" s="282" t="s">
        <v>20</v>
      </c>
      <c r="Z7" s="282" t="s">
        <v>21</v>
      </c>
      <c r="AA7" s="282" t="s">
        <v>22</v>
      </c>
      <c r="AB7" s="404"/>
      <c r="AC7" s="282" t="s">
        <v>19</v>
      </c>
      <c r="AD7" s="282" t="s">
        <v>20</v>
      </c>
      <c r="AE7" s="282" t="s">
        <v>21</v>
      </c>
      <c r="AF7" s="282" t="s">
        <v>22</v>
      </c>
      <c r="AG7" s="404"/>
      <c r="AH7" s="282" t="s">
        <v>23</v>
      </c>
      <c r="AI7" s="282" t="s">
        <v>24</v>
      </c>
      <c r="AJ7" s="282" t="s">
        <v>25</v>
      </c>
      <c r="AK7" s="282" t="s">
        <v>26</v>
      </c>
      <c r="AL7" s="282" t="s">
        <v>23</v>
      </c>
      <c r="AM7" s="282" t="s">
        <v>24</v>
      </c>
      <c r="AN7" s="282" t="s">
        <v>25</v>
      </c>
      <c r="AO7" s="282" t="s">
        <v>26</v>
      </c>
      <c r="AP7" s="409"/>
      <c r="AQ7" s="405"/>
      <c r="AR7" s="407"/>
      <c r="AS7" s="405"/>
      <c r="AT7" s="405"/>
      <c r="AU7" s="407"/>
      <c r="AV7" s="40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15.4">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36.600500000000004</v>
      </c>
      <c r="X9" s="106">
        <v>0.35</v>
      </c>
      <c r="Y9" s="106">
        <v>7.125</v>
      </c>
      <c r="Z9" s="106">
        <v>25.945500000000003</v>
      </c>
      <c r="AA9" s="106">
        <v>3.18</v>
      </c>
      <c r="AB9" s="43">
        <f>SUM(AC9:AF9)</f>
        <v>0.92</v>
      </c>
      <c r="AC9" s="105">
        <v>0</v>
      </c>
      <c r="AD9" s="105">
        <v>0.92</v>
      </c>
      <c r="AE9" s="105">
        <v>0</v>
      </c>
      <c r="AF9" s="105">
        <v>0</v>
      </c>
      <c r="AG9" s="43">
        <f t="shared" ref="AG9:AG18" si="1">SUM(AH9:AO9)</f>
        <v>33.936999999999998</v>
      </c>
      <c r="AH9" s="106">
        <v>0</v>
      </c>
      <c r="AI9" s="106">
        <v>0</v>
      </c>
      <c r="AJ9" s="106">
        <v>0</v>
      </c>
      <c r="AK9" s="106">
        <v>3.2300000000000004</v>
      </c>
      <c r="AL9" s="106">
        <v>0.71</v>
      </c>
      <c r="AM9" s="106">
        <v>13.379999999999999</v>
      </c>
      <c r="AN9" s="106">
        <v>0</v>
      </c>
      <c r="AO9" s="106">
        <v>16.617000000000001</v>
      </c>
      <c r="AP9" s="109">
        <v>6040</v>
      </c>
      <c r="AQ9" s="32">
        <f>$W9/C9</f>
        <v>0.86928795363860911</v>
      </c>
      <c r="AR9" s="31">
        <f>IF(H9=0,"-",AB9/H9)</f>
        <v>0.19287211740041932</v>
      </c>
      <c r="AS9" s="31">
        <f>AG9/M9</f>
        <v>1.0903804138285567</v>
      </c>
      <c r="AT9" s="10">
        <f>W9-'[2]24-9'!W9</f>
        <v>1.5150000000000006</v>
      </c>
      <c r="AU9" s="10">
        <f>AB9-'[2]24-9'!AB9</f>
        <v>7.0000000000000062E-2</v>
      </c>
      <c r="AV9" s="10">
        <f>AG9-'[2]24-9'!AG9</f>
        <v>2.6139999999999972</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15.4">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51.68</v>
      </c>
      <c r="X10" s="123">
        <v>0</v>
      </c>
      <c r="Y10" s="123">
        <v>11.818</v>
      </c>
      <c r="Z10" s="123">
        <v>32.714000000000006</v>
      </c>
      <c r="AA10" s="123">
        <v>7.1479999999999979</v>
      </c>
      <c r="AB10" s="43">
        <f>SUM(AC10:AF10)</f>
        <v>1.6</v>
      </c>
      <c r="AC10" s="106">
        <v>1.6</v>
      </c>
      <c r="AD10" s="106"/>
      <c r="AE10" s="106"/>
      <c r="AF10" s="106"/>
      <c r="AG10" s="43">
        <f t="shared" si="1"/>
        <v>15.201000000000001</v>
      </c>
      <c r="AH10" s="106">
        <v>1.05</v>
      </c>
      <c r="AI10" s="106">
        <v>2.4</v>
      </c>
      <c r="AJ10" s="106">
        <v>0</v>
      </c>
      <c r="AK10" s="106">
        <v>0</v>
      </c>
      <c r="AL10" s="106">
        <v>0.65</v>
      </c>
      <c r="AM10" s="106">
        <v>8.6010000000000009</v>
      </c>
      <c r="AN10" s="106">
        <v>1.5</v>
      </c>
      <c r="AO10" s="106">
        <v>1</v>
      </c>
      <c r="AP10" s="108">
        <v>7500</v>
      </c>
      <c r="AQ10" s="32">
        <f t="shared" ref="AQ10:AQ21" si="3">$W10/C10</f>
        <v>0.80060727176960855</v>
      </c>
      <c r="AR10" s="31">
        <f t="shared" ref="AR10:AR22" si="4">IF(H10=0,"-",AB10/H10)</f>
        <v>0.17797552836484987</v>
      </c>
      <c r="AS10" s="31">
        <f t="shared" ref="AS10:AS22" si="5">AG10/M10</f>
        <v>0.83233860811476756</v>
      </c>
      <c r="AT10" s="10">
        <f>W10-'[2]24-9'!W10</f>
        <v>5.2850000000000037</v>
      </c>
      <c r="AU10" s="10">
        <f>AB10-'[2]24-9'!AB10</f>
        <v>0</v>
      </c>
      <c r="AV10" s="10">
        <f>AG10-'[2]24-9'!AG10</f>
        <v>4.8500000000000014</v>
      </c>
      <c r="AY10" s="19"/>
      <c r="BF10" s="157" t="s">
        <v>67</v>
      </c>
      <c r="BG10" s="159">
        <v>87</v>
      </c>
      <c r="BH10" s="159">
        <v>81.34</v>
      </c>
      <c r="BI10" s="158">
        <f t="shared" si="2"/>
        <v>-5.6599999999999966</v>
      </c>
    </row>
    <row r="11" spans="1:61" ht="15.4">
      <c r="A11" s="28">
        <v>3</v>
      </c>
      <c r="B11" s="29" t="s">
        <v>80</v>
      </c>
      <c r="C11" s="30">
        <f t="shared" ref="C11:C21" si="6">SUM(D11:G11)</f>
        <v>12.357000000000001</v>
      </c>
      <c r="D11" s="296">
        <v>0</v>
      </c>
      <c r="E11" s="296">
        <v>2.8639999999999999</v>
      </c>
      <c r="F11" s="296">
        <v>6.6509999999999998</v>
      </c>
      <c r="G11" s="296">
        <v>2.8420000000000001</v>
      </c>
      <c r="H11" s="30">
        <f t="shared" ref="H11:H20" si="7">SUM(I11:L11)</f>
        <v>11.988</v>
      </c>
      <c r="I11" s="297">
        <v>0</v>
      </c>
      <c r="J11" s="297">
        <v>11.988</v>
      </c>
      <c r="K11" s="297">
        <v>0</v>
      </c>
      <c r="L11" s="297">
        <v>0</v>
      </c>
      <c r="M11" s="30">
        <f t="shared" ref="M11:M21" si="8">SUM(N11:U11)</f>
        <v>5.0460000000000003</v>
      </c>
      <c r="N11" s="298">
        <v>1.3</v>
      </c>
      <c r="O11" s="298">
        <v>0</v>
      </c>
      <c r="P11" s="298">
        <v>0</v>
      </c>
      <c r="Q11" s="298">
        <v>0</v>
      </c>
      <c r="R11" s="298">
        <v>3.746</v>
      </c>
      <c r="S11" s="298">
        <v>0</v>
      </c>
      <c r="T11" s="298">
        <v>0</v>
      </c>
      <c r="U11" s="298">
        <v>0</v>
      </c>
      <c r="V11" s="299">
        <v>1819</v>
      </c>
      <c r="W11" s="59">
        <f t="shared" ref="W11:W21" si="9">SUM(X11:AA11)</f>
        <v>8.4599999999999991</v>
      </c>
      <c r="X11" s="11">
        <v>0</v>
      </c>
      <c r="Y11" s="11">
        <v>2.4529999999999998</v>
      </c>
      <c r="Z11" s="11">
        <v>4.9039999999999999</v>
      </c>
      <c r="AA11" s="11">
        <v>1.103</v>
      </c>
      <c r="AB11" s="59">
        <f>+AD11</f>
        <v>9.6850000000000005</v>
      </c>
      <c r="AC11" s="11">
        <v>0</v>
      </c>
      <c r="AD11" s="11">
        <v>9.6850000000000005</v>
      </c>
      <c r="AE11" s="11">
        <v>0</v>
      </c>
      <c r="AF11" s="11">
        <v>0</v>
      </c>
      <c r="AG11" s="59">
        <f t="shared" si="1"/>
        <v>4.03</v>
      </c>
      <c r="AH11" s="11"/>
      <c r="AI11" s="11"/>
      <c r="AJ11" s="11"/>
      <c r="AK11" s="11"/>
      <c r="AL11" s="11">
        <v>4.03</v>
      </c>
      <c r="AM11" s="11"/>
      <c r="AN11" s="11"/>
      <c r="AO11" s="11"/>
      <c r="AP11" s="108">
        <v>2495</v>
      </c>
      <c r="AQ11" s="32">
        <f t="shared" si="3"/>
        <v>0.68463219227967942</v>
      </c>
      <c r="AR11" s="31">
        <f t="shared" si="4"/>
        <v>0.80789122455789131</v>
      </c>
      <c r="AS11" s="31">
        <f t="shared" si="5"/>
        <v>0.79865239793896159</v>
      </c>
      <c r="AT11" s="10">
        <f>W11-'[2]24-9'!W11</f>
        <v>0</v>
      </c>
      <c r="AU11" s="10">
        <f>AB11-'[2]24-9'!AB11</f>
        <v>0</v>
      </c>
      <c r="AV11" s="10">
        <f>AG11-'[2]24-9'!AG11</f>
        <v>0</v>
      </c>
      <c r="AY11" s="19"/>
      <c r="BF11" s="157" t="s">
        <v>68</v>
      </c>
      <c r="BG11" s="159">
        <v>58.26</v>
      </c>
      <c r="BH11" s="159">
        <v>55.2</v>
      </c>
      <c r="BI11" s="158">
        <f t="shared" si="2"/>
        <v>-3.0599999999999952</v>
      </c>
    </row>
    <row r="12" spans="1:61" ht="15.4">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74.278999999999996</v>
      </c>
      <c r="X12" s="258">
        <v>3.1859999999999999</v>
      </c>
      <c r="Y12" s="258">
        <v>7.5809999999999995</v>
      </c>
      <c r="Z12" s="258">
        <v>45.099999999999994</v>
      </c>
      <c r="AA12" s="258">
        <v>18.412000000000006</v>
      </c>
      <c r="AB12" s="59">
        <f t="shared" ref="AB12:AB19" si="10">SUM(AC12:AF12)</f>
        <v>8.5380000000000003</v>
      </c>
      <c r="AC12" s="11">
        <v>1.5</v>
      </c>
      <c r="AD12" s="11">
        <v>7.0379999999999994</v>
      </c>
      <c r="AE12" s="11">
        <v>0</v>
      </c>
      <c r="AF12" s="11">
        <v>0</v>
      </c>
      <c r="AG12" s="59">
        <f t="shared" si="1"/>
        <v>5.6349999999999998</v>
      </c>
      <c r="AH12" s="11">
        <v>0.375</v>
      </c>
      <c r="AI12" s="11">
        <v>0.74</v>
      </c>
      <c r="AJ12" s="11">
        <v>0.4</v>
      </c>
      <c r="AK12" s="11">
        <v>0.2</v>
      </c>
      <c r="AL12" s="11">
        <v>0.41000000000000003</v>
      </c>
      <c r="AM12" s="11">
        <v>2.74</v>
      </c>
      <c r="AN12" s="11">
        <v>0.47000000000000003</v>
      </c>
      <c r="AO12" s="11">
        <v>0.30000000000000004</v>
      </c>
      <c r="AP12" s="108">
        <v>10681</v>
      </c>
      <c r="AQ12" s="32">
        <f t="shared" si="3"/>
        <v>0.8054692380532692</v>
      </c>
      <c r="AR12" s="31">
        <f t="shared" si="4"/>
        <v>0.25238700523219726</v>
      </c>
      <c r="AS12" s="31">
        <f t="shared" si="5"/>
        <v>0.332252358490566</v>
      </c>
      <c r="AT12" s="10">
        <f>W12-'[2]24-9'!W12</f>
        <v>2.6169999999999902</v>
      </c>
      <c r="AU12" s="10">
        <f>AB12-'[2]24-9'!AB12</f>
        <v>0.68800000000000061</v>
      </c>
      <c r="AV12" s="10">
        <f>AG12-'[2]24-9'!AG12</f>
        <v>0.46400000000000041</v>
      </c>
      <c r="AY12" s="19"/>
      <c r="BF12" s="156" t="s">
        <v>69</v>
      </c>
      <c r="BG12" s="160"/>
      <c r="BH12" s="160"/>
      <c r="BI12" s="160"/>
    </row>
    <row r="13" spans="1:61" ht="15.4">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59">
        <f t="shared" si="9"/>
        <v>34.168000000000006</v>
      </c>
      <c r="X13" s="11">
        <v>1.6970000000000001</v>
      </c>
      <c r="Y13" s="11">
        <v>7.68</v>
      </c>
      <c r="Z13" s="11">
        <v>24.591000000000001</v>
      </c>
      <c r="AA13" s="11">
        <v>0.2</v>
      </c>
      <c r="AB13" s="59">
        <f t="shared" si="10"/>
        <v>9.0299999999999994</v>
      </c>
      <c r="AC13" s="12"/>
      <c r="AD13" s="12">
        <v>9.0299999999999994</v>
      </c>
      <c r="AE13" s="12"/>
      <c r="AF13" s="12"/>
      <c r="AG13" s="59">
        <f t="shared" si="1"/>
        <v>12.625</v>
      </c>
      <c r="AH13" s="11">
        <v>0.95</v>
      </c>
      <c r="AI13" s="11">
        <v>0</v>
      </c>
      <c r="AJ13" s="11">
        <v>1</v>
      </c>
      <c r="AK13" s="11">
        <v>0</v>
      </c>
      <c r="AL13" s="11">
        <v>3.2190000000000003</v>
      </c>
      <c r="AM13" s="11">
        <v>0</v>
      </c>
      <c r="AN13" s="11">
        <v>6.24</v>
      </c>
      <c r="AO13" s="11">
        <v>1.216</v>
      </c>
      <c r="AP13" s="108">
        <v>6260</v>
      </c>
      <c r="AQ13" s="32">
        <f t="shared" si="3"/>
        <v>0.87448812448812474</v>
      </c>
      <c r="AR13" s="31">
        <f t="shared" si="4"/>
        <v>0.9029999999999998</v>
      </c>
      <c r="AS13" s="31">
        <f t="shared" si="5"/>
        <v>0.89507266926621765</v>
      </c>
      <c r="AT13" s="10">
        <f>W13-'[2]24-9'!W13</f>
        <v>0</v>
      </c>
      <c r="AU13" s="10">
        <f>AB13-'[2]24-9'!AB13</f>
        <v>0</v>
      </c>
      <c r="AV13" s="10">
        <f>AG13-'[2]24-9'!AG13</f>
        <v>0</v>
      </c>
      <c r="AY13" s="19"/>
      <c r="BF13" s="157" t="s">
        <v>65</v>
      </c>
      <c r="BG13" s="159">
        <v>72.16</v>
      </c>
      <c r="BH13" s="159">
        <v>67.06</v>
      </c>
      <c r="BI13" s="158">
        <f>+BH13-BG13</f>
        <v>-5.0999999999999943</v>
      </c>
    </row>
    <row r="14" spans="1:61" ht="15.4">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12.251000000000001</v>
      </c>
      <c r="X14" s="17">
        <v>0</v>
      </c>
      <c r="Y14" s="17">
        <v>1.4990000000000001</v>
      </c>
      <c r="Z14" s="17">
        <v>4.5150000000000006</v>
      </c>
      <c r="AA14" s="17">
        <v>6.2370000000000001</v>
      </c>
      <c r="AB14" s="59"/>
      <c r="AC14" s="12"/>
      <c r="AD14" s="12"/>
      <c r="AE14" s="12"/>
      <c r="AF14" s="12"/>
      <c r="AG14" s="59">
        <f t="shared" si="1"/>
        <v>2.198</v>
      </c>
      <c r="AH14" s="11">
        <v>0</v>
      </c>
      <c r="AI14" s="11">
        <v>0</v>
      </c>
      <c r="AJ14" s="11">
        <v>0.6</v>
      </c>
      <c r="AK14" s="11">
        <v>0</v>
      </c>
      <c r="AL14" s="11">
        <v>0</v>
      </c>
      <c r="AM14" s="11">
        <v>0.68500000000000005</v>
      </c>
      <c r="AN14" s="11">
        <v>0.47</v>
      </c>
      <c r="AO14" s="11">
        <v>0.443</v>
      </c>
      <c r="AP14" s="109">
        <v>1618</v>
      </c>
      <c r="AQ14" s="32">
        <f t="shared" si="3"/>
        <v>0.98165064102564104</v>
      </c>
      <c r="AR14" s="31"/>
      <c r="AS14" s="31">
        <f t="shared" si="5"/>
        <v>1.0115048320294522</v>
      </c>
      <c r="AT14" s="10">
        <f>W14-'[2]24-9'!W14</f>
        <v>0</v>
      </c>
      <c r="AU14" s="10">
        <f>AB14-'[2]24-9'!AB14</f>
        <v>0</v>
      </c>
      <c r="AV14" s="10">
        <f>AG14-'[2]24-9'!AG14</f>
        <v>0</v>
      </c>
      <c r="AY14" s="19"/>
      <c r="BF14" s="157" t="s">
        <v>66</v>
      </c>
      <c r="BG14" s="159">
        <v>60.9</v>
      </c>
      <c r="BH14" s="159">
        <v>56.72</v>
      </c>
      <c r="BI14" s="158">
        <f t="shared" ref="BI14:BI16" si="11">+BH14-BG14</f>
        <v>-4.18</v>
      </c>
    </row>
    <row r="15" spans="1:61" ht="15.4">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14.819999999999999</v>
      </c>
      <c r="X15" s="17"/>
      <c r="Y15" s="259">
        <v>1.53</v>
      </c>
      <c r="Z15" s="259">
        <v>12.28</v>
      </c>
      <c r="AA15" s="259">
        <v>1.01</v>
      </c>
      <c r="AB15" s="59">
        <f t="shared" si="10"/>
        <v>0</v>
      </c>
      <c r="AC15" s="12"/>
      <c r="AD15" s="12"/>
      <c r="AE15" s="12"/>
      <c r="AF15" s="12"/>
      <c r="AG15" s="59">
        <f t="shared" si="1"/>
        <v>1.04</v>
      </c>
      <c r="AH15" s="11">
        <v>0</v>
      </c>
      <c r="AI15" s="11">
        <v>0</v>
      </c>
      <c r="AJ15" s="11">
        <v>0</v>
      </c>
      <c r="AK15" s="11">
        <v>0</v>
      </c>
      <c r="AL15" s="11">
        <v>0</v>
      </c>
      <c r="AM15" s="11">
        <v>0</v>
      </c>
      <c r="AN15" s="11">
        <v>0.84</v>
      </c>
      <c r="AO15" s="11">
        <v>0.2</v>
      </c>
      <c r="AP15" s="108">
        <v>1682</v>
      </c>
      <c r="AQ15" s="32">
        <f t="shared" si="3"/>
        <v>0.74099999999999966</v>
      </c>
      <c r="AR15" s="31">
        <f t="shared" si="4"/>
        <v>0</v>
      </c>
      <c r="AS15" s="31">
        <f t="shared" si="5"/>
        <v>0.52</v>
      </c>
      <c r="AT15" s="10">
        <f>W15-'[2]24-9'!W15</f>
        <v>0</v>
      </c>
      <c r="AU15" s="10">
        <f>AB15-'[2]24-9'!AB15</f>
        <v>0</v>
      </c>
      <c r="AV15" s="10">
        <f>AG15-'[2]24-9'!AG15</f>
        <v>0</v>
      </c>
      <c r="AY15" s="19"/>
      <c r="BF15" s="157" t="s">
        <v>67</v>
      </c>
      <c r="BG15" s="159">
        <v>76.52</v>
      </c>
      <c r="BH15" s="159">
        <v>71.44</v>
      </c>
      <c r="BI15" s="158">
        <f t="shared" si="11"/>
        <v>-5.0799999999999983</v>
      </c>
    </row>
    <row r="16" spans="1:61" ht="15.4">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46.000000000000007</v>
      </c>
      <c r="X16" s="104">
        <v>0</v>
      </c>
      <c r="Y16" s="104">
        <v>6.3999999999999995</v>
      </c>
      <c r="Z16" s="104">
        <v>37.970000000000006</v>
      </c>
      <c r="AA16" s="104">
        <v>1.63</v>
      </c>
      <c r="AB16" s="43">
        <f t="shared" si="10"/>
        <v>0</v>
      </c>
      <c r="AC16" s="105"/>
      <c r="AD16" s="105"/>
      <c r="AE16" s="105"/>
      <c r="AF16" s="105"/>
      <c r="AG16" s="43">
        <f t="shared" si="1"/>
        <v>35.15</v>
      </c>
      <c r="AH16" s="106"/>
      <c r="AI16" s="106"/>
      <c r="AJ16" s="106"/>
      <c r="AK16" s="106"/>
      <c r="AL16" s="106">
        <v>35.15</v>
      </c>
      <c r="AM16" s="106"/>
      <c r="AN16" s="106"/>
      <c r="AO16" s="106"/>
      <c r="AP16" s="109">
        <v>8090</v>
      </c>
      <c r="AQ16" s="32">
        <f t="shared" si="3"/>
        <v>0.69478008699855009</v>
      </c>
      <c r="AR16" s="31"/>
      <c r="AS16" s="31">
        <f t="shared" si="5"/>
        <v>0.66662873615536344</v>
      </c>
      <c r="AT16" s="10">
        <f>W16-'[2]24-9'!W16</f>
        <v>2.0400000000000063</v>
      </c>
      <c r="AU16" s="10">
        <f>AB16-'[2]24-9'!AB16</f>
        <v>0</v>
      </c>
      <c r="AV16" s="10">
        <f>AG16-'[2]24-9'!AG16</f>
        <v>8.1499999999999986</v>
      </c>
      <c r="AY16" s="19"/>
      <c r="BF16" s="157" t="s">
        <v>68</v>
      </c>
      <c r="BG16" s="159">
        <v>50.58</v>
      </c>
      <c r="BH16" s="159">
        <v>47.89</v>
      </c>
      <c r="BI16" s="158">
        <f t="shared" si="11"/>
        <v>-2.6899999999999977</v>
      </c>
    </row>
    <row r="17" spans="1:51" ht="13.15">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12.266</v>
      </c>
      <c r="X17" s="17">
        <v>0.36</v>
      </c>
      <c r="Y17" s="17">
        <v>3.15</v>
      </c>
      <c r="Z17" s="17">
        <v>8.0760000000000005</v>
      </c>
      <c r="AA17" s="17">
        <v>0.68</v>
      </c>
      <c r="AB17" s="59">
        <f t="shared" si="10"/>
        <v>6.3529999999999998</v>
      </c>
      <c r="AC17" s="12">
        <v>0</v>
      </c>
      <c r="AD17" s="12">
        <v>5.633</v>
      </c>
      <c r="AE17" s="12">
        <v>0.72</v>
      </c>
      <c r="AF17" s="12">
        <v>0</v>
      </c>
      <c r="AG17" s="59">
        <f t="shared" si="1"/>
        <v>3.12</v>
      </c>
      <c r="AH17" s="11">
        <v>0</v>
      </c>
      <c r="AI17" s="11">
        <v>0</v>
      </c>
      <c r="AJ17" s="11">
        <v>0</v>
      </c>
      <c r="AK17" s="11">
        <v>0</v>
      </c>
      <c r="AL17" s="11">
        <v>3.12</v>
      </c>
      <c r="AM17" s="11">
        <v>0</v>
      </c>
      <c r="AN17" s="11">
        <v>0</v>
      </c>
      <c r="AO17" s="11">
        <v>0</v>
      </c>
      <c r="AP17" s="108">
        <v>1524</v>
      </c>
      <c r="AQ17" s="32">
        <f t="shared" si="3"/>
        <v>0.62748107223245342</v>
      </c>
      <c r="AR17" s="31">
        <f t="shared" si="4"/>
        <v>0.37498524377287212</v>
      </c>
      <c r="AS17" s="31">
        <f t="shared" si="5"/>
        <v>0.45283018867924524</v>
      </c>
      <c r="AT17" s="10">
        <f>W17-'[2]24-9'!W17</f>
        <v>0</v>
      </c>
      <c r="AU17" s="10">
        <f>AB17-'[2]24-9'!AB17</f>
        <v>0</v>
      </c>
      <c r="AV17" s="10">
        <f>AG17-'[2]24-9'!AG17</f>
        <v>0</v>
      </c>
      <c r="AY17" s="19"/>
    </row>
    <row r="18" spans="1:51" ht="13.9">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43">
        <f t="shared" si="9"/>
        <v>12.510999999999999</v>
      </c>
      <c r="X18" s="300">
        <v>0</v>
      </c>
      <c r="Y18" s="300">
        <v>2.6269999999999998</v>
      </c>
      <c r="Z18" s="300">
        <v>9.8840000000000003</v>
      </c>
      <c r="AA18" s="300">
        <v>0</v>
      </c>
      <c r="AB18" s="44">
        <f t="shared" si="10"/>
        <v>0</v>
      </c>
      <c r="AC18" s="105"/>
      <c r="AD18" s="105"/>
      <c r="AE18" s="105"/>
      <c r="AF18" s="105"/>
      <c r="AG18" s="43">
        <f t="shared" si="1"/>
        <v>5.0369999999999999</v>
      </c>
      <c r="AH18" s="300">
        <v>0</v>
      </c>
      <c r="AI18" s="300">
        <v>0</v>
      </c>
      <c r="AJ18" s="300">
        <v>0</v>
      </c>
      <c r="AK18" s="300">
        <v>0</v>
      </c>
      <c r="AL18" s="300">
        <v>1.119</v>
      </c>
      <c r="AM18" s="300">
        <v>1.3320000000000001</v>
      </c>
      <c r="AN18" s="300">
        <v>1.1179999999999999</v>
      </c>
      <c r="AO18" s="300">
        <v>1.468</v>
      </c>
      <c r="AP18" s="109">
        <v>1660.5</v>
      </c>
      <c r="AQ18" s="32">
        <f t="shared" si="3"/>
        <v>0.76646449794768123</v>
      </c>
      <c r="AR18" s="31">
        <f t="shared" si="4"/>
        <v>0</v>
      </c>
      <c r="AS18" s="31">
        <f t="shared" si="5"/>
        <v>0.66111038193988714</v>
      </c>
      <c r="AT18" s="10">
        <f>W18-'[2]24-9'!W18</f>
        <v>0.67800000000000082</v>
      </c>
      <c r="AU18" s="10">
        <f>AB18-'[2]24-9'!AB18</f>
        <v>0</v>
      </c>
      <c r="AV18" s="10">
        <f>AG18-'[2]24-9'!AG18</f>
        <v>-0.1120000000000001</v>
      </c>
      <c r="AY18" s="19"/>
    </row>
    <row r="19" spans="1:51" ht="13.15">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3.3839999999999999</v>
      </c>
      <c r="X19" s="11">
        <v>0</v>
      </c>
      <c r="Y19" s="11">
        <v>3.3839999999999999</v>
      </c>
      <c r="Z19" s="11">
        <v>0</v>
      </c>
      <c r="AA19" s="11">
        <v>0</v>
      </c>
      <c r="AB19" s="59">
        <f t="shared" si="10"/>
        <v>0</v>
      </c>
      <c r="AC19" s="11"/>
      <c r="AD19" s="11"/>
      <c r="AE19" s="11"/>
      <c r="AF19" s="11"/>
      <c r="AG19" s="59">
        <f>SUM(AH19:AO19)</f>
        <v>5.0780000000000003</v>
      </c>
      <c r="AH19" s="11">
        <v>0</v>
      </c>
      <c r="AI19" s="11">
        <v>0</v>
      </c>
      <c r="AJ19" s="11">
        <v>0</v>
      </c>
      <c r="AK19" s="11">
        <v>0</v>
      </c>
      <c r="AL19" s="11">
        <v>0</v>
      </c>
      <c r="AM19" s="11">
        <v>0</v>
      </c>
      <c r="AN19" s="11">
        <v>5.0780000000000003</v>
      </c>
      <c r="AO19" s="11">
        <v>0</v>
      </c>
      <c r="AP19" s="108">
        <v>897</v>
      </c>
      <c r="AQ19" s="32">
        <f t="shared" si="3"/>
        <v>0.80399144689950108</v>
      </c>
      <c r="AR19" s="31">
        <f t="shared" si="4"/>
        <v>0</v>
      </c>
      <c r="AS19" s="31">
        <f t="shared" si="5"/>
        <v>0.68335351904185171</v>
      </c>
      <c r="AT19" s="10">
        <f>W19-'[2]24-9'!W19</f>
        <v>0</v>
      </c>
      <c r="AU19" s="10">
        <f>AB19-'[2]24-9'!AB19</f>
        <v>0</v>
      </c>
      <c r="AV19" s="10">
        <f>AG19-'[2]24-9'!AG19</f>
        <v>0</v>
      </c>
      <c r="AY19" s="19"/>
    </row>
    <row r="20" spans="1:51" ht="13.15">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28.701999999999995</v>
      </c>
      <c r="X20" s="106">
        <v>0.93100000000000005</v>
      </c>
      <c r="Y20" s="106">
        <v>4.5179999999999998</v>
      </c>
      <c r="Z20" s="106">
        <v>19.729999999999997</v>
      </c>
      <c r="AA20" s="106">
        <v>3.5230000000000001</v>
      </c>
      <c r="AB20" s="43">
        <v>0</v>
      </c>
      <c r="AC20" s="105"/>
      <c r="AD20" s="105"/>
      <c r="AE20" s="105"/>
      <c r="AF20" s="105"/>
      <c r="AG20" s="43">
        <f>SUM(AH20:AO20)</f>
        <v>5.153999999999999</v>
      </c>
      <c r="AH20" s="106">
        <v>0</v>
      </c>
      <c r="AI20" s="106">
        <v>0.6</v>
      </c>
      <c r="AJ20" s="106">
        <v>0</v>
      </c>
      <c r="AK20" s="106">
        <v>0</v>
      </c>
      <c r="AL20" s="106">
        <v>0.3</v>
      </c>
      <c r="AM20" s="106">
        <v>3.2039999999999997</v>
      </c>
      <c r="AN20" s="106">
        <v>0</v>
      </c>
      <c r="AO20" s="106">
        <v>1.05</v>
      </c>
      <c r="AP20" s="109">
        <v>4086</v>
      </c>
      <c r="AQ20" s="32">
        <f t="shared" si="3"/>
        <v>0.78778064445298335</v>
      </c>
      <c r="AR20" s="31">
        <f t="shared" si="4"/>
        <v>0</v>
      </c>
      <c r="AS20" s="31">
        <f t="shared" si="5"/>
        <v>0.62397094430992728</v>
      </c>
      <c r="AT20" s="10">
        <f>W20-'[2]24-9'!W20</f>
        <v>1.889999999999997</v>
      </c>
      <c r="AU20" s="10">
        <f>AB20-'[2]24-9'!AB20</f>
        <v>0</v>
      </c>
      <c r="AV20" s="10">
        <f>AG20-'[2]24-9'!AG20</f>
        <v>0.95399999999999885</v>
      </c>
      <c r="AY20" s="19"/>
    </row>
    <row r="21" spans="1:51" ht="13.15">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81">
        <f t="shared" si="9"/>
        <v>6.7949999999999999</v>
      </c>
      <c r="X21" s="62"/>
      <c r="Y21" s="62">
        <v>2</v>
      </c>
      <c r="Z21" s="62">
        <v>3.7750000000000004</v>
      </c>
      <c r="AA21" s="62">
        <v>1.02</v>
      </c>
      <c r="AB21" s="61"/>
      <c r="AC21" s="64"/>
      <c r="AD21" s="64"/>
      <c r="AE21" s="64"/>
      <c r="AF21" s="64"/>
      <c r="AG21" s="61">
        <f>SUM(AH21:AO21)</f>
        <v>1.17</v>
      </c>
      <c r="AH21" s="62">
        <v>0.64</v>
      </c>
      <c r="AI21" s="62"/>
      <c r="AJ21" s="62">
        <v>0.53</v>
      </c>
      <c r="AK21" s="62"/>
      <c r="AL21" s="62"/>
      <c r="AM21" s="62"/>
      <c r="AN21" s="62"/>
      <c r="AO21" s="62"/>
      <c r="AP21" s="180">
        <v>924</v>
      </c>
      <c r="AQ21" s="261">
        <f t="shared" si="3"/>
        <v>1</v>
      </c>
      <c r="AR21" s="31" t="str">
        <f t="shared" si="4"/>
        <v>-</v>
      </c>
      <c r="AS21" s="31">
        <f t="shared" si="5"/>
        <v>1</v>
      </c>
      <c r="AT21" s="10">
        <f>W21-'[2]24-9'!W21</f>
        <v>0</v>
      </c>
      <c r="AU21" s="10">
        <f>AB21-'[2]24-9'!AB21</f>
        <v>0</v>
      </c>
      <c r="AV21" s="10">
        <f>AG21-'[2]24-9'!AG21</f>
        <v>0</v>
      </c>
      <c r="AY21" s="19"/>
    </row>
    <row r="22" spans="1:51" s="41" customFormat="1" ht="13.15">
      <c r="A22" s="281"/>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341.9165000000001</v>
      </c>
      <c r="X22" s="34">
        <f>SUM(X9:X21)</f>
        <v>6.5240000000000009</v>
      </c>
      <c r="Y22" s="34">
        <f>SUM(Y9:Y21)</f>
        <v>61.765000000000001</v>
      </c>
      <c r="Z22" s="34">
        <f>SUM(Z9:Z21)</f>
        <v>229.48449999999997</v>
      </c>
      <c r="AA22" s="34">
        <f t="shared" si="12"/>
        <v>44.143000000000008</v>
      </c>
      <c r="AB22" s="34">
        <f t="shared" si="12"/>
        <v>36.126000000000005</v>
      </c>
      <c r="AC22" s="34">
        <f t="shared" si="12"/>
        <v>3.1</v>
      </c>
      <c r="AD22" s="34">
        <f t="shared" si="12"/>
        <v>32.306000000000004</v>
      </c>
      <c r="AE22" s="34">
        <f t="shared" si="12"/>
        <v>0.72</v>
      </c>
      <c r="AF22" s="34">
        <f t="shared" si="12"/>
        <v>0</v>
      </c>
      <c r="AG22" s="34">
        <f>SUM(AG9:AG21)</f>
        <v>129.375</v>
      </c>
      <c r="AH22" s="34">
        <f t="shared" si="12"/>
        <v>3.0150000000000001</v>
      </c>
      <c r="AI22" s="34">
        <f t="shared" si="12"/>
        <v>3.7399999999999998</v>
      </c>
      <c r="AJ22" s="34">
        <f t="shared" si="12"/>
        <v>2.5300000000000002</v>
      </c>
      <c r="AK22" s="34">
        <f t="shared" si="12"/>
        <v>3.4300000000000006</v>
      </c>
      <c r="AL22" s="34">
        <f t="shared" si="12"/>
        <v>48.707999999999991</v>
      </c>
      <c r="AM22" s="34">
        <f t="shared" si="12"/>
        <v>29.942000000000004</v>
      </c>
      <c r="AN22" s="34">
        <f t="shared" si="12"/>
        <v>15.716000000000001</v>
      </c>
      <c r="AO22" s="34">
        <f t="shared" si="12"/>
        <v>22.294000000000004</v>
      </c>
      <c r="AP22" s="138">
        <f t="shared" si="12"/>
        <v>53457.5</v>
      </c>
      <c r="AQ22" s="39">
        <f>$W22/C22</f>
        <v>0.79092541617881784</v>
      </c>
      <c r="AR22" s="39">
        <f t="shared" si="4"/>
        <v>0.33779348649330976</v>
      </c>
      <c r="AS22" s="39">
        <f t="shared" si="5"/>
        <v>0.74452290109283026</v>
      </c>
      <c r="AT22" s="38">
        <f t="shared" ref="AT22:AV22" si="13">SUM(AT9:AT21)</f>
        <v>14.024999999999999</v>
      </c>
      <c r="AU22" s="38">
        <f t="shared" si="13"/>
        <v>0.75800000000000067</v>
      </c>
      <c r="AV22" s="38">
        <f t="shared" si="13"/>
        <v>16.919999999999995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s="25" customFormat="1" ht="41.25" customHeight="1">
      <c r="A24" s="438" t="s">
        <v>113</v>
      </c>
      <c r="B24" s="438"/>
      <c r="C24" s="438"/>
      <c r="D24" s="438"/>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row>
    <row r="25" spans="1:51" ht="15.4">
      <c r="A25" s="1"/>
      <c r="B25" s="78"/>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205"/>
      <c r="AQ25" s="1"/>
      <c r="AR25" s="1"/>
      <c r="AS25" s="1"/>
    </row>
    <row r="26" spans="1:51" ht="15.4">
      <c r="A26" s="428"/>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row>
    <row r="27" spans="1:51" ht="15.4">
      <c r="A27" s="428"/>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row>
    <row r="28" spans="1:51" ht="24" hidden="1" customHeight="1">
      <c r="A28" s="8">
        <v>1</v>
      </c>
      <c r="B28" s="8">
        <v>2</v>
      </c>
      <c r="C28" s="8">
        <v>3</v>
      </c>
      <c r="D28" s="8">
        <v>4</v>
      </c>
      <c r="E28" s="8">
        <v>5</v>
      </c>
      <c r="F28" s="8">
        <v>6</v>
      </c>
      <c r="G28" s="8">
        <v>7</v>
      </c>
      <c r="H28" s="8">
        <v>8</v>
      </c>
      <c r="I28" s="8">
        <v>9</v>
      </c>
      <c r="J28" s="8">
        <v>10</v>
      </c>
      <c r="K28" s="8">
        <v>11</v>
      </c>
      <c r="L28" s="8">
        <v>12</v>
      </c>
      <c r="M28" s="8">
        <v>13</v>
      </c>
      <c r="N28" s="8">
        <v>14</v>
      </c>
      <c r="O28" s="8">
        <v>15</v>
      </c>
      <c r="P28" s="8">
        <v>16</v>
      </c>
      <c r="Q28" s="8">
        <v>17</v>
      </c>
      <c r="R28" s="8">
        <v>18</v>
      </c>
      <c r="S28" s="8">
        <v>19</v>
      </c>
      <c r="T28" s="8">
        <v>20</v>
      </c>
      <c r="U28" s="8">
        <v>21</v>
      </c>
      <c r="V28" s="8">
        <v>22</v>
      </c>
      <c r="W28" s="8">
        <v>23</v>
      </c>
      <c r="X28" s="8">
        <v>24</v>
      </c>
      <c r="Y28" s="8">
        <v>25</v>
      </c>
      <c r="Z28" s="8">
        <v>26</v>
      </c>
      <c r="AA28" s="8">
        <v>27</v>
      </c>
      <c r="AB28" s="8">
        <v>28</v>
      </c>
      <c r="AC28" s="8">
        <v>29</v>
      </c>
      <c r="AD28" s="8">
        <v>30</v>
      </c>
      <c r="AE28" s="8">
        <v>31</v>
      </c>
      <c r="AF28" s="8">
        <v>32</v>
      </c>
      <c r="AG28" s="8">
        <v>33</v>
      </c>
      <c r="AH28" s="8">
        <v>34</v>
      </c>
      <c r="AI28" s="8">
        <v>35</v>
      </c>
      <c r="AJ28" s="8">
        <v>36</v>
      </c>
      <c r="AK28" s="8">
        <v>37</v>
      </c>
      <c r="AL28" s="8">
        <v>38</v>
      </c>
      <c r="AM28" s="8">
        <v>39</v>
      </c>
      <c r="AN28" s="8">
        <v>40</v>
      </c>
      <c r="AO28" s="8">
        <v>41</v>
      </c>
      <c r="AP28" s="8">
        <v>42</v>
      </c>
      <c r="AQ28" s="8">
        <v>43</v>
      </c>
      <c r="AR28" s="8">
        <v>44</v>
      </c>
      <c r="AS28" s="8">
        <v>45</v>
      </c>
      <c r="AT28" s="8">
        <v>69</v>
      </c>
      <c r="AU28" s="8">
        <v>70</v>
      </c>
      <c r="AV28" s="8">
        <v>71</v>
      </c>
    </row>
    <row r="29" spans="1:51" ht="27" hidden="1" customHeight="1">
      <c r="A29" s="28">
        <v>1</v>
      </c>
      <c r="B29" s="29" t="s">
        <v>27</v>
      </c>
      <c r="C29" s="30">
        <v>49.113000000000007</v>
      </c>
      <c r="D29" s="9"/>
      <c r="E29" s="9"/>
      <c r="F29" s="9"/>
      <c r="G29" s="9"/>
      <c r="H29" s="30">
        <v>0</v>
      </c>
      <c r="I29" s="9">
        <v>0</v>
      </c>
      <c r="J29" s="9">
        <v>2.6</v>
      </c>
      <c r="K29" s="9">
        <v>2.17</v>
      </c>
      <c r="L29" s="9">
        <v>0</v>
      </c>
      <c r="M29" s="30">
        <v>66.692000000000007</v>
      </c>
      <c r="N29" s="9">
        <v>0</v>
      </c>
      <c r="O29" s="9">
        <v>0</v>
      </c>
      <c r="P29" s="9">
        <v>0</v>
      </c>
      <c r="Q29" s="9">
        <v>1.6</v>
      </c>
      <c r="R29" s="9">
        <v>1.04</v>
      </c>
      <c r="S29" s="9">
        <v>14.61</v>
      </c>
      <c r="T29" s="9">
        <v>0.36</v>
      </c>
      <c r="U29" s="9">
        <v>13.513999999999999</v>
      </c>
      <c r="V29" s="9"/>
      <c r="W29" s="59">
        <v>5.37</v>
      </c>
      <c r="X29" s="11"/>
      <c r="Y29" s="11"/>
      <c r="Z29" s="11"/>
      <c r="AA29" s="11"/>
      <c r="AB29" s="59"/>
      <c r="AC29" s="12"/>
      <c r="AD29" s="12"/>
      <c r="AE29" s="12"/>
      <c r="AF29" s="12"/>
      <c r="AG29" s="59">
        <v>5.48</v>
      </c>
      <c r="AH29" s="11"/>
      <c r="AI29" s="11"/>
      <c r="AJ29" s="11"/>
      <c r="AK29" s="11"/>
      <c r="AL29" s="11"/>
      <c r="AM29" s="11"/>
      <c r="AN29" s="11"/>
      <c r="AO29" s="11"/>
      <c r="AP29" s="46"/>
      <c r="AQ29" s="32">
        <f>$W29/C29</f>
        <v>0.1093396860301753</v>
      </c>
      <c r="AR29" s="31" t="str">
        <f>IF(H29=0,"-",AB29/H29)</f>
        <v>-</v>
      </c>
      <c r="AS29" s="31">
        <f>AG29/M29</f>
        <v>8.2168775865171226E-2</v>
      </c>
      <c r="AT29" s="10">
        <f>W29-'[2]09-4'!W28</f>
        <v>5.37</v>
      </c>
      <c r="AU29" s="10">
        <f>AB29-'[2]09-4'!AB28</f>
        <v>0</v>
      </c>
      <c r="AV29" s="10">
        <f>AG29-'[2]09-4'!AG28</f>
        <v>5.48</v>
      </c>
      <c r="AY29" s="19"/>
    </row>
    <row r="30" spans="1:51" ht="27" hidden="1" customHeight="1">
      <c r="A30" s="28">
        <v>2</v>
      </c>
      <c r="B30" s="29" t="s">
        <v>28</v>
      </c>
      <c r="C30" s="30">
        <v>78.238</v>
      </c>
      <c r="D30" s="13"/>
      <c r="E30" s="13"/>
      <c r="F30" s="13"/>
      <c r="G30" s="13"/>
      <c r="H30" s="30">
        <v>0.77</v>
      </c>
      <c r="I30" s="13">
        <v>1.9</v>
      </c>
      <c r="J30" s="13">
        <v>6.14</v>
      </c>
      <c r="K30" s="13">
        <v>0.95</v>
      </c>
      <c r="L30" s="13">
        <v>0</v>
      </c>
      <c r="M30" s="30">
        <v>38.336999999999996</v>
      </c>
      <c r="N30" s="13">
        <v>1.7</v>
      </c>
      <c r="O30" s="13">
        <v>3.1919999999999997</v>
      </c>
      <c r="P30" s="13">
        <v>0</v>
      </c>
      <c r="Q30" s="13">
        <v>6.6000000000000003E-2</v>
      </c>
      <c r="R30" s="13">
        <v>1.35</v>
      </c>
      <c r="S30" s="13">
        <v>9.1950000000000003</v>
      </c>
      <c r="T30" s="13">
        <v>0</v>
      </c>
      <c r="U30" s="13">
        <v>2.7600000000000002</v>
      </c>
      <c r="V30" s="9"/>
      <c r="W30" s="59">
        <v>11.75</v>
      </c>
      <c r="X30" s="11"/>
      <c r="Y30" s="11"/>
      <c r="Z30" s="11"/>
      <c r="AA30" s="11"/>
      <c r="AB30" s="59"/>
      <c r="AC30" s="11"/>
      <c r="AD30" s="11"/>
      <c r="AE30" s="11"/>
      <c r="AF30" s="11"/>
      <c r="AG30" s="59">
        <v>38.340000000000003</v>
      </c>
      <c r="AH30" s="11"/>
      <c r="AI30" s="11"/>
      <c r="AJ30" s="11"/>
      <c r="AK30" s="11"/>
      <c r="AL30" s="11"/>
      <c r="AM30" s="11"/>
      <c r="AN30" s="11"/>
      <c r="AO30" s="11"/>
      <c r="AP30" s="46"/>
      <c r="AQ30" s="32">
        <f t="shared" ref="AQ30:AQ41" si="14">$W30/C30</f>
        <v>0.15018277563332397</v>
      </c>
      <c r="AR30" s="31">
        <f t="shared" ref="AR30:AR42" si="15">IF(H30=0,"-",AB30/H30)</f>
        <v>0</v>
      </c>
      <c r="AS30" s="31">
        <f t="shared" ref="AS30:AS42" si="16">AG30/M30</f>
        <v>1.000078253384459</v>
      </c>
      <c r="AT30" s="10">
        <f>W30-'[2]09-4'!W29</f>
        <v>11.75</v>
      </c>
      <c r="AU30" s="10">
        <f>AB30-'[2]09-4'!AB29</f>
        <v>0</v>
      </c>
      <c r="AV30" s="10">
        <f>AG30-'[2]09-4'!AG29</f>
        <v>38.340000000000003</v>
      </c>
      <c r="AY30" s="19"/>
    </row>
    <row r="31" spans="1:51" ht="27" hidden="1" customHeight="1">
      <c r="A31" s="28">
        <v>3</v>
      </c>
      <c r="B31" s="29" t="s">
        <v>29</v>
      </c>
      <c r="C31" s="30">
        <v>23.240000000000002</v>
      </c>
      <c r="D31" s="296"/>
      <c r="E31" s="296"/>
      <c r="F31" s="296"/>
      <c r="G31" s="296"/>
      <c r="H31" s="30">
        <v>16.7</v>
      </c>
      <c r="I31" s="297">
        <v>0</v>
      </c>
      <c r="J31" s="297">
        <v>11.988</v>
      </c>
      <c r="K31" s="297">
        <v>0</v>
      </c>
      <c r="L31" s="297">
        <v>0</v>
      </c>
      <c r="M31" s="30">
        <v>9.24</v>
      </c>
      <c r="N31" s="298">
        <v>1.3</v>
      </c>
      <c r="O31" s="298">
        <v>0</v>
      </c>
      <c r="P31" s="298">
        <v>0</v>
      </c>
      <c r="Q31" s="298">
        <v>0</v>
      </c>
      <c r="R31" s="298">
        <v>3.746</v>
      </c>
      <c r="S31" s="298">
        <v>0</v>
      </c>
      <c r="T31" s="298">
        <v>0</v>
      </c>
      <c r="U31" s="298">
        <v>0</v>
      </c>
      <c r="V31" s="9"/>
      <c r="W31" s="59">
        <v>2.8</v>
      </c>
      <c r="X31" s="11"/>
      <c r="Y31" s="11"/>
      <c r="Z31" s="11"/>
      <c r="AA31" s="11"/>
      <c r="AB31" s="59"/>
      <c r="AC31" s="11"/>
      <c r="AD31" s="11"/>
      <c r="AE31" s="11"/>
      <c r="AF31" s="11"/>
      <c r="AG31" s="59">
        <v>1.4</v>
      </c>
      <c r="AH31" s="11"/>
      <c r="AI31" s="11"/>
      <c r="AJ31" s="11"/>
      <c r="AK31" s="11"/>
      <c r="AL31" s="11"/>
      <c r="AM31" s="11"/>
      <c r="AN31" s="11"/>
      <c r="AO31" s="11"/>
      <c r="AP31" s="46"/>
      <c r="AQ31" s="32">
        <f t="shared" si="14"/>
        <v>0.12048192771084336</v>
      </c>
      <c r="AR31" s="31">
        <f t="shared" si="15"/>
        <v>0</v>
      </c>
      <c r="AS31" s="31">
        <f t="shared" si="16"/>
        <v>0.15151515151515149</v>
      </c>
      <c r="AT31" s="10">
        <f>W31-'[2]09-4'!W30</f>
        <v>2.8</v>
      </c>
      <c r="AU31" s="10">
        <f>AB31-'[2]09-4'!AB30</f>
        <v>0</v>
      </c>
      <c r="AV31" s="10">
        <f>AG31-'[2]09-4'!AG30</f>
        <v>1.4</v>
      </c>
      <c r="AY31" s="19"/>
    </row>
    <row r="32" spans="1:51" ht="27" hidden="1" customHeight="1">
      <c r="A32" s="28">
        <v>4</v>
      </c>
      <c r="B32" s="29" t="s">
        <v>30</v>
      </c>
      <c r="C32" s="30">
        <v>107.59799999999998</v>
      </c>
      <c r="D32" s="13"/>
      <c r="E32" s="13"/>
      <c r="F32" s="13"/>
      <c r="G32" s="13"/>
      <c r="H32" s="30">
        <v>0</v>
      </c>
      <c r="I32" s="13">
        <v>2.4699999999999998</v>
      </c>
      <c r="J32" s="13">
        <v>22.904</v>
      </c>
      <c r="K32" s="13">
        <v>8.4549999999999983</v>
      </c>
      <c r="L32" s="13">
        <v>0</v>
      </c>
      <c r="M32" s="30">
        <v>36.233000000000004</v>
      </c>
      <c r="N32" s="13">
        <v>3.17</v>
      </c>
      <c r="O32" s="13">
        <v>1</v>
      </c>
      <c r="P32" s="13">
        <v>0</v>
      </c>
      <c r="Q32" s="13">
        <v>0.5</v>
      </c>
      <c r="R32" s="13">
        <v>7.5200000000000014</v>
      </c>
      <c r="S32" s="13">
        <v>3.06</v>
      </c>
      <c r="T32" s="13">
        <v>0.2</v>
      </c>
      <c r="U32" s="13">
        <v>1.5099999999999998</v>
      </c>
      <c r="V32" s="9"/>
      <c r="W32" s="59">
        <v>32.479999999999997</v>
      </c>
      <c r="X32" s="11"/>
      <c r="Y32" s="11"/>
      <c r="Z32" s="11"/>
      <c r="AA32" s="11"/>
      <c r="AB32" s="59"/>
      <c r="AC32" s="11"/>
      <c r="AD32" s="11"/>
      <c r="AE32" s="11"/>
      <c r="AF32" s="11"/>
      <c r="AG32" s="59">
        <v>4.5599999999999996</v>
      </c>
      <c r="AH32" s="11"/>
      <c r="AI32" s="11"/>
      <c r="AJ32" s="11"/>
      <c r="AK32" s="11"/>
      <c r="AL32" s="11"/>
      <c r="AM32" s="11"/>
      <c r="AN32" s="11"/>
      <c r="AO32" s="11"/>
      <c r="AP32" s="46"/>
      <c r="AQ32" s="32">
        <f t="shared" si="14"/>
        <v>0.30186434692094649</v>
      </c>
      <c r="AR32" s="31" t="str">
        <f t="shared" si="15"/>
        <v>-</v>
      </c>
      <c r="AS32" s="31">
        <f t="shared" si="16"/>
        <v>0.12585212375458835</v>
      </c>
      <c r="AT32" s="10">
        <f>W32-'[2]09-4'!W31</f>
        <v>32.479999999999997</v>
      </c>
      <c r="AU32" s="10">
        <f>AB32-'[2]09-4'!AB31</f>
        <v>0</v>
      </c>
      <c r="AV32" s="10">
        <f>AG32-'[2]09-4'!AG31</f>
        <v>4.5599999999999996</v>
      </c>
      <c r="AY32" s="19"/>
    </row>
    <row r="33" spans="1:51" ht="27" hidden="1" customHeight="1">
      <c r="A33" s="28">
        <v>5</v>
      </c>
      <c r="B33" s="29" t="s">
        <v>31</v>
      </c>
      <c r="C33" s="30">
        <v>123.29099999999998</v>
      </c>
      <c r="D33" s="13"/>
      <c r="E33" s="13"/>
      <c r="F33" s="13"/>
      <c r="G33" s="13"/>
      <c r="H33" s="30">
        <v>1.7</v>
      </c>
      <c r="I33" s="13">
        <v>8.9</v>
      </c>
      <c r="J33" s="13">
        <v>0.8</v>
      </c>
      <c r="K33" s="13">
        <v>0.3</v>
      </c>
      <c r="L33" s="13">
        <v>0</v>
      </c>
      <c r="M33" s="30">
        <v>46.54</v>
      </c>
      <c r="N33" s="13">
        <v>1.4300000000000002</v>
      </c>
      <c r="O33" s="13">
        <v>0</v>
      </c>
      <c r="P33" s="13">
        <v>0.4</v>
      </c>
      <c r="Q33" s="13">
        <v>0.2</v>
      </c>
      <c r="R33" s="13">
        <v>2.09</v>
      </c>
      <c r="S33" s="13">
        <v>0</v>
      </c>
      <c r="T33" s="13">
        <v>8.6950000000000003</v>
      </c>
      <c r="U33" s="13">
        <v>1.29</v>
      </c>
      <c r="V33" s="9"/>
      <c r="W33" s="59">
        <v>15.93</v>
      </c>
      <c r="X33" s="11"/>
      <c r="Y33" s="11"/>
      <c r="Z33" s="11"/>
      <c r="AA33" s="11"/>
      <c r="AB33" s="59"/>
      <c r="AC33" s="12"/>
      <c r="AD33" s="12"/>
      <c r="AE33" s="12"/>
      <c r="AF33" s="12"/>
      <c r="AG33" s="59">
        <v>2.59</v>
      </c>
      <c r="AH33" s="11"/>
      <c r="AI33" s="11"/>
      <c r="AJ33" s="11"/>
      <c r="AK33" s="11"/>
      <c r="AL33" s="11"/>
      <c r="AM33" s="11"/>
      <c r="AN33" s="11"/>
      <c r="AO33" s="11"/>
      <c r="AP33" s="46"/>
      <c r="AQ33" s="32">
        <f t="shared" si="14"/>
        <v>0.12920651142419157</v>
      </c>
      <c r="AR33" s="31">
        <f t="shared" si="15"/>
        <v>0</v>
      </c>
      <c r="AS33" s="31">
        <f t="shared" si="16"/>
        <v>5.5651052857756768E-2</v>
      </c>
      <c r="AT33" s="10">
        <f>W33-'[2]09-4'!W32</f>
        <v>15.93</v>
      </c>
      <c r="AU33" s="10">
        <f>AB33-'[2]09-4'!AB32</f>
        <v>0</v>
      </c>
      <c r="AV33" s="10">
        <f>AG33-'[2]09-4'!AG32</f>
        <v>2.59</v>
      </c>
      <c r="AY33" s="19"/>
    </row>
    <row r="34" spans="1:51" ht="27" hidden="1" customHeight="1">
      <c r="A34" s="28">
        <v>6</v>
      </c>
      <c r="B34" s="29" t="s">
        <v>32</v>
      </c>
      <c r="C34" s="30">
        <v>20.73</v>
      </c>
      <c r="D34" s="13"/>
      <c r="E34" s="13"/>
      <c r="F34" s="13"/>
      <c r="G34" s="13"/>
      <c r="H34" s="30">
        <v>0</v>
      </c>
      <c r="I34" s="13">
        <v>0</v>
      </c>
      <c r="J34" s="13">
        <v>0</v>
      </c>
      <c r="K34" s="13">
        <v>0</v>
      </c>
      <c r="L34" s="13">
        <v>0</v>
      </c>
      <c r="M34" s="30">
        <v>3.5529999999999999</v>
      </c>
      <c r="N34" s="13">
        <v>0</v>
      </c>
      <c r="O34" s="13">
        <v>0</v>
      </c>
      <c r="P34" s="13">
        <v>0.60000000000000009</v>
      </c>
      <c r="Q34" s="13">
        <v>0</v>
      </c>
      <c r="R34" s="13">
        <v>5.5E-2</v>
      </c>
      <c r="S34" s="13">
        <v>0.60499999999999998</v>
      </c>
      <c r="T34" s="13">
        <v>0.47000000000000008</v>
      </c>
      <c r="U34" s="13">
        <v>0.443</v>
      </c>
      <c r="V34" s="9"/>
      <c r="W34" s="59">
        <v>0.75</v>
      </c>
      <c r="X34" s="17"/>
      <c r="Y34" s="17"/>
      <c r="Z34" s="17"/>
      <c r="AA34" s="17"/>
      <c r="AB34" s="59"/>
      <c r="AC34" s="12"/>
      <c r="AD34" s="12"/>
      <c r="AE34" s="12"/>
      <c r="AF34" s="12"/>
      <c r="AG34" s="59">
        <v>0</v>
      </c>
      <c r="AH34" s="11"/>
      <c r="AI34" s="11"/>
      <c r="AJ34" s="11"/>
      <c r="AK34" s="11"/>
      <c r="AL34" s="11"/>
      <c r="AM34" s="11"/>
      <c r="AN34" s="11"/>
      <c r="AO34" s="11"/>
      <c r="AP34" s="46"/>
      <c r="AQ34" s="32">
        <f t="shared" si="14"/>
        <v>3.6179450072358899E-2</v>
      </c>
      <c r="AR34" s="31" t="str">
        <f t="shared" si="15"/>
        <v>-</v>
      </c>
      <c r="AS34" s="31">
        <f t="shared" si="16"/>
        <v>0</v>
      </c>
      <c r="AT34" s="10">
        <f>W34-'[2]09-4'!W33</f>
        <v>0.75</v>
      </c>
      <c r="AU34" s="10">
        <f>AB34-'[2]09-4'!AB33</f>
        <v>0</v>
      </c>
      <c r="AV34" s="10">
        <f>AG34-'[2]09-4'!AG33</f>
        <v>0</v>
      </c>
      <c r="AY34" s="19"/>
    </row>
    <row r="35" spans="1:51" ht="27" hidden="1" customHeight="1">
      <c r="A35" s="28">
        <v>7</v>
      </c>
      <c r="B35" s="29" t="s">
        <v>33</v>
      </c>
      <c r="C35" s="30">
        <v>35</v>
      </c>
      <c r="D35" s="13"/>
      <c r="E35" s="13"/>
      <c r="F35" s="13"/>
      <c r="G35" s="13"/>
      <c r="H35" s="30">
        <v>0</v>
      </c>
      <c r="I35" s="13">
        <v>0</v>
      </c>
      <c r="J35" s="13">
        <v>1</v>
      </c>
      <c r="K35" s="13">
        <v>2</v>
      </c>
      <c r="L35" s="13">
        <v>0</v>
      </c>
      <c r="M35" s="30">
        <v>3</v>
      </c>
      <c r="N35" s="13">
        <v>0</v>
      </c>
      <c r="O35" s="13">
        <v>0</v>
      </c>
      <c r="P35" s="13">
        <v>0</v>
      </c>
      <c r="Q35" s="13">
        <v>0</v>
      </c>
      <c r="R35" s="13">
        <v>0</v>
      </c>
      <c r="S35" s="13">
        <v>0</v>
      </c>
      <c r="T35" s="13">
        <v>2</v>
      </c>
      <c r="U35" s="13">
        <v>0</v>
      </c>
      <c r="V35" s="9"/>
      <c r="W35" s="59">
        <v>5.87</v>
      </c>
      <c r="X35" s="17"/>
      <c r="Y35" s="17"/>
      <c r="Z35" s="17"/>
      <c r="AA35" s="17"/>
      <c r="AB35" s="59"/>
      <c r="AC35" s="12"/>
      <c r="AD35" s="12"/>
      <c r="AE35" s="12"/>
      <c r="AF35" s="12"/>
      <c r="AG35" s="59">
        <v>0.6</v>
      </c>
      <c r="AH35" s="11"/>
      <c r="AI35" s="11"/>
      <c r="AJ35" s="11"/>
      <c r="AK35" s="11"/>
      <c r="AL35" s="11"/>
      <c r="AM35" s="11"/>
      <c r="AN35" s="11"/>
      <c r="AO35" s="11"/>
      <c r="AP35" s="46"/>
      <c r="AQ35" s="32">
        <f t="shared" si="14"/>
        <v>0.1677142857142857</v>
      </c>
      <c r="AR35" s="31" t="str">
        <f t="shared" si="15"/>
        <v>-</v>
      </c>
      <c r="AS35" s="31">
        <f t="shared" si="16"/>
        <v>0.19999999999999998</v>
      </c>
      <c r="AT35" s="10">
        <f>W35-'[2]09-4'!W34</f>
        <v>5.87</v>
      </c>
      <c r="AU35" s="10">
        <f>AB35-'[2]09-4'!AB34</f>
        <v>0</v>
      </c>
      <c r="AV35" s="10">
        <f>AG35-'[2]09-4'!AG34</f>
        <v>0.6</v>
      </c>
      <c r="AY35" s="19"/>
    </row>
    <row r="36" spans="1:51" ht="27" hidden="1" customHeight="1">
      <c r="A36" s="28">
        <v>8</v>
      </c>
      <c r="B36" s="29" t="s">
        <v>34</v>
      </c>
      <c r="C36" s="30">
        <v>63.500000000000007</v>
      </c>
      <c r="D36" s="13"/>
      <c r="E36" s="13"/>
      <c r="F36" s="13"/>
      <c r="G36" s="13"/>
      <c r="H36" s="30">
        <v>10.780000000000001</v>
      </c>
      <c r="I36" s="13">
        <v>0</v>
      </c>
      <c r="J36" s="13">
        <v>0</v>
      </c>
      <c r="K36" s="13">
        <v>0</v>
      </c>
      <c r="L36" s="13">
        <v>0</v>
      </c>
      <c r="M36" s="30">
        <v>31.35</v>
      </c>
      <c r="N36" s="13">
        <v>3.2800000000000007</v>
      </c>
      <c r="O36" s="13">
        <v>9.6</v>
      </c>
      <c r="P36" s="13">
        <v>0.60000000000000009</v>
      </c>
      <c r="Q36" s="13">
        <v>0</v>
      </c>
      <c r="R36" s="13">
        <v>11.279999999999996</v>
      </c>
      <c r="S36" s="13">
        <v>13.028000000000002</v>
      </c>
      <c r="T36" s="13">
        <v>1</v>
      </c>
      <c r="U36" s="13">
        <v>13.940000000000001</v>
      </c>
      <c r="V36" s="9"/>
      <c r="W36" s="59">
        <v>6.58</v>
      </c>
      <c r="X36" s="17"/>
      <c r="Y36" s="17"/>
      <c r="Z36" s="17"/>
      <c r="AA36" s="17"/>
      <c r="AB36" s="59"/>
      <c r="AC36" s="12"/>
      <c r="AD36" s="12"/>
      <c r="AE36" s="12"/>
      <c r="AF36" s="12"/>
      <c r="AG36" s="59">
        <v>4.63</v>
      </c>
      <c r="AH36" s="11"/>
      <c r="AI36" s="11"/>
      <c r="AJ36" s="11"/>
      <c r="AK36" s="11"/>
      <c r="AL36" s="11"/>
      <c r="AM36" s="11"/>
      <c r="AN36" s="11"/>
      <c r="AO36" s="11"/>
      <c r="AP36" s="46">
        <v>819</v>
      </c>
      <c r="AQ36" s="32">
        <f t="shared" si="14"/>
        <v>0.10362204724409448</v>
      </c>
      <c r="AR36" s="31">
        <f t="shared" si="15"/>
        <v>0</v>
      </c>
      <c r="AS36" s="31">
        <f t="shared" si="16"/>
        <v>0.14768740031897926</v>
      </c>
      <c r="AT36" s="10">
        <f>W36-'[2]09-4'!W35</f>
        <v>6.58</v>
      </c>
      <c r="AU36" s="10">
        <f>AB36-'[2]09-4'!AB35</f>
        <v>0</v>
      </c>
      <c r="AV36" s="10">
        <f>AG36-'[2]09-4'!AG35</f>
        <v>4.63</v>
      </c>
      <c r="AY36" s="19"/>
    </row>
    <row r="37" spans="1:51" ht="27" hidden="1" customHeight="1">
      <c r="A37" s="28">
        <v>9</v>
      </c>
      <c r="B37" s="29" t="s">
        <v>35</v>
      </c>
      <c r="C37" s="30">
        <v>45.603000000000002</v>
      </c>
      <c r="D37" s="13"/>
      <c r="E37" s="13"/>
      <c r="F37" s="13"/>
      <c r="G37" s="13"/>
      <c r="H37" s="30">
        <v>2.8</v>
      </c>
      <c r="I37" s="13">
        <v>6.9499999999999993</v>
      </c>
      <c r="J37" s="13">
        <v>6.1820000000000004</v>
      </c>
      <c r="K37" s="13">
        <v>3.81</v>
      </c>
      <c r="L37" s="13">
        <v>0</v>
      </c>
      <c r="M37" s="30">
        <v>17.841999999999999</v>
      </c>
      <c r="N37" s="13">
        <v>1</v>
      </c>
      <c r="O37" s="13">
        <v>0</v>
      </c>
      <c r="P37" s="13">
        <v>0.82</v>
      </c>
      <c r="Q37" s="13">
        <v>0</v>
      </c>
      <c r="R37" s="13">
        <v>3.02</v>
      </c>
      <c r="S37" s="13">
        <v>0</v>
      </c>
      <c r="T37" s="13">
        <v>2.0500000000000003</v>
      </c>
      <c r="U37" s="13">
        <v>0</v>
      </c>
      <c r="V37" s="9"/>
      <c r="W37" s="59">
        <v>0.4</v>
      </c>
      <c r="X37" s="17"/>
      <c r="Y37" s="17"/>
      <c r="Z37" s="17"/>
      <c r="AA37" s="17"/>
      <c r="AB37" s="59"/>
      <c r="AC37" s="12"/>
      <c r="AD37" s="12"/>
      <c r="AE37" s="12"/>
      <c r="AF37" s="12"/>
      <c r="AG37" s="59">
        <v>1.05</v>
      </c>
      <c r="AH37" s="11"/>
      <c r="AI37" s="11"/>
      <c r="AJ37" s="11"/>
      <c r="AK37" s="11"/>
      <c r="AL37" s="11"/>
      <c r="AM37" s="11"/>
      <c r="AN37" s="11"/>
      <c r="AO37" s="11"/>
      <c r="AP37" s="46"/>
      <c r="AQ37" s="32">
        <f t="shared" si="14"/>
        <v>8.7713527618797013E-3</v>
      </c>
      <c r="AR37" s="31">
        <f t="shared" si="15"/>
        <v>0</v>
      </c>
      <c r="AS37" s="31">
        <f t="shared" si="16"/>
        <v>5.8849904719201887E-2</v>
      </c>
      <c r="AT37" s="10">
        <f>W37-'[2]09-4'!W36</f>
        <v>0.4</v>
      </c>
      <c r="AU37" s="10">
        <f>AB37-'[2]09-4'!AB36</f>
        <v>0</v>
      </c>
      <c r="AV37" s="10">
        <f>AG37-'[2]09-4'!AG36</f>
        <v>1.05</v>
      </c>
      <c r="AY37" s="19"/>
    </row>
    <row r="38" spans="1:51" ht="27" hidden="1" customHeight="1">
      <c r="A38" s="28">
        <v>10</v>
      </c>
      <c r="B38" s="29" t="s">
        <v>36</v>
      </c>
      <c r="C38" s="30">
        <v>21.247999999999998</v>
      </c>
      <c r="D38" s="13"/>
      <c r="E38" s="13"/>
      <c r="F38" s="13"/>
      <c r="G38" s="13"/>
      <c r="H38" s="30">
        <v>0.35</v>
      </c>
      <c r="I38" s="13">
        <v>0</v>
      </c>
      <c r="J38" s="13">
        <v>0.92999999999999994</v>
      </c>
      <c r="K38" s="13">
        <v>0.875</v>
      </c>
      <c r="L38" s="13">
        <v>0</v>
      </c>
      <c r="M38" s="30">
        <v>15.671000000000001</v>
      </c>
      <c r="N38" s="13">
        <v>0.375</v>
      </c>
      <c r="O38" s="13">
        <v>0</v>
      </c>
      <c r="P38" s="13">
        <v>0</v>
      </c>
      <c r="Q38" s="13">
        <v>0</v>
      </c>
      <c r="R38" s="13">
        <v>0.7669999999999999</v>
      </c>
      <c r="S38" s="13">
        <v>0.6120000000000001</v>
      </c>
      <c r="T38" s="13">
        <v>1.851</v>
      </c>
      <c r="U38" s="13">
        <v>4.0139999999999993</v>
      </c>
      <c r="V38" s="9"/>
      <c r="W38" s="59">
        <v>2.33</v>
      </c>
      <c r="X38" s="11"/>
      <c r="Y38" s="11"/>
      <c r="Z38" s="11"/>
      <c r="AA38" s="11"/>
      <c r="AB38" s="68"/>
      <c r="AC38" s="12"/>
      <c r="AD38" s="12"/>
      <c r="AE38" s="12"/>
      <c r="AF38" s="12"/>
      <c r="AG38" s="59">
        <v>0.59</v>
      </c>
      <c r="AH38" s="11"/>
      <c r="AI38" s="11"/>
      <c r="AJ38" s="11"/>
      <c r="AK38" s="11"/>
      <c r="AL38" s="11"/>
      <c r="AM38" s="11"/>
      <c r="AN38" s="11"/>
      <c r="AO38" s="11"/>
      <c r="AP38" s="46"/>
      <c r="AQ38" s="32">
        <f t="shared" si="14"/>
        <v>0.10965737951807231</v>
      </c>
      <c r="AR38" s="31">
        <f t="shared" si="15"/>
        <v>0</v>
      </c>
      <c r="AS38" s="31">
        <f t="shared" si="16"/>
        <v>3.7649160870397547E-2</v>
      </c>
      <c r="AT38" s="10">
        <f>W38-'[2]09-4'!W37</f>
        <v>2.33</v>
      </c>
      <c r="AU38" s="10">
        <f>AB38-'[2]09-4'!AB37</f>
        <v>0</v>
      </c>
      <c r="AV38" s="10">
        <f>AG38-'[2]09-4'!AG37</f>
        <v>0.59</v>
      </c>
      <c r="AY38" s="19"/>
    </row>
    <row r="39" spans="1:51" ht="27" hidden="1" customHeight="1">
      <c r="A39" s="28">
        <v>11</v>
      </c>
      <c r="B39" s="29" t="s">
        <v>37</v>
      </c>
      <c r="C39" s="30">
        <v>8.2929999999999993</v>
      </c>
      <c r="D39" s="13"/>
      <c r="E39" s="13"/>
      <c r="F39" s="13"/>
      <c r="G39" s="13"/>
      <c r="H39" s="30">
        <v>1.335</v>
      </c>
      <c r="I39" s="13">
        <v>0</v>
      </c>
      <c r="J39" s="13">
        <v>2.4729999999999999</v>
      </c>
      <c r="K39" s="13">
        <v>0</v>
      </c>
      <c r="L39" s="13">
        <v>0</v>
      </c>
      <c r="M39" s="30">
        <v>9.984</v>
      </c>
      <c r="N39" s="13">
        <v>0</v>
      </c>
      <c r="O39" s="13">
        <v>0</v>
      </c>
      <c r="P39" s="13">
        <v>0</v>
      </c>
      <c r="Q39" s="13">
        <v>0</v>
      </c>
      <c r="R39" s="13">
        <v>0.51200000000000001</v>
      </c>
      <c r="S39" s="13">
        <v>0</v>
      </c>
      <c r="T39" s="13">
        <v>6.7190000000000003</v>
      </c>
      <c r="U39" s="13">
        <v>0.2</v>
      </c>
      <c r="V39" s="9"/>
      <c r="W39" s="59">
        <v>1.34</v>
      </c>
      <c r="X39" s="11"/>
      <c r="Y39" s="11"/>
      <c r="Z39" s="11"/>
      <c r="AA39" s="11"/>
      <c r="AB39" s="59">
        <v>0.17</v>
      </c>
      <c r="AC39" s="11"/>
      <c r="AD39" s="11"/>
      <c r="AE39" s="11"/>
      <c r="AF39" s="11"/>
      <c r="AG39" s="59">
        <v>2.5</v>
      </c>
      <c r="AH39" s="11"/>
      <c r="AI39" s="11"/>
      <c r="AJ39" s="11"/>
      <c r="AK39" s="11"/>
      <c r="AL39" s="11"/>
      <c r="AM39" s="11"/>
      <c r="AN39" s="11"/>
      <c r="AO39" s="11"/>
      <c r="AP39" s="46"/>
      <c r="AQ39" s="32">
        <f t="shared" si="14"/>
        <v>0.16158205715663815</v>
      </c>
      <c r="AR39" s="31">
        <f t="shared" si="15"/>
        <v>0.12734082397003746</v>
      </c>
      <c r="AS39" s="31">
        <f t="shared" si="16"/>
        <v>0.25040064102564102</v>
      </c>
      <c r="AT39" s="10">
        <f>W39-'[2]09-4'!W38</f>
        <v>1.34</v>
      </c>
      <c r="AU39" s="10">
        <f>AB39-'[2]09-4'!AB38</f>
        <v>0.17</v>
      </c>
      <c r="AV39" s="10">
        <f>AG39-'[2]09-4'!AG38</f>
        <v>2.5</v>
      </c>
      <c r="AY39" s="19"/>
    </row>
    <row r="40" spans="1:51" ht="27" hidden="1" customHeight="1">
      <c r="A40" s="28">
        <v>12</v>
      </c>
      <c r="B40" s="29" t="s">
        <v>38</v>
      </c>
      <c r="C40" s="30">
        <v>47.315000000000005</v>
      </c>
      <c r="D40" s="13"/>
      <c r="E40" s="13"/>
      <c r="F40" s="13"/>
      <c r="G40" s="13"/>
      <c r="H40" s="30">
        <v>13.747</v>
      </c>
      <c r="I40" s="13">
        <v>11.15</v>
      </c>
      <c r="J40" s="13">
        <v>2</v>
      </c>
      <c r="K40" s="13">
        <v>0</v>
      </c>
      <c r="L40" s="13">
        <v>0</v>
      </c>
      <c r="M40" s="30">
        <v>11.006</v>
      </c>
      <c r="N40" s="13">
        <v>0.36</v>
      </c>
      <c r="O40" s="13">
        <v>2.13</v>
      </c>
      <c r="P40" s="13">
        <v>0</v>
      </c>
      <c r="Q40" s="13">
        <v>0</v>
      </c>
      <c r="R40" s="13">
        <v>1.5</v>
      </c>
      <c r="S40" s="13">
        <v>3.1950000000000003</v>
      </c>
      <c r="T40" s="13">
        <v>0</v>
      </c>
      <c r="U40" s="13">
        <v>1.075</v>
      </c>
      <c r="V40" s="9"/>
      <c r="W40" s="59">
        <v>0.3</v>
      </c>
      <c r="X40" s="11"/>
      <c r="Y40" s="11"/>
      <c r="Z40" s="11"/>
      <c r="AA40" s="11"/>
      <c r="AB40" s="59"/>
      <c r="AC40" s="12"/>
      <c r="AD40" s="12"/>
      <c r="AE40" s="12"/>
      <c r="AF40" s="12"/>
      <c r="AG40" s="59">
        <v>0</v>
      </c>
      <c r="AH40" s="11"/>
      <c r="AI40" s="11"/>
      <c r="AJ40" s="11"/>
      <c r="AK40" s="11"/>
      <c r="AL40" s="11"/>
      <c r="AM40" s="11"/>
      <c r="AN40" s="11"/>
      <c r="AO40" s="11"/>
      <c r="AP40" s="46"/>
      <c r="AQ40" s="32">
        <f t="shared" si="14"/>
        <v>6.340483990277924E-3</v>
      </c>
      <c r="AR40" s="31">
        <f t="shared" si="15"/>
        <v>0</v>
      </c>
      <c r="AS40" s="31">
        <f t="shared" si="16"/>
        <v>0</v>
      </c>
      <c r="AT40" s="10">
        <f>W40-'[2]09-4'!W39</f>
        <v>0.3</v>
      </c>
      <c r="AU40" s="10">
        <f>AB40-'[2]09-4'!AB39</f>
        <v>0</v>
      </c>
      <c r="AV40" s="10">
        <f>AG40-'[2]09-4'!AG39</f>
        <v>0</v>
      </c>
      <c r="AY40" s="19"/>
    </row>
    <row r="41" spans="1:51" ht="27" hidden="1" customHeight="1">
      <c r="A41" s="28">
        <v>13</v>
      </c>
      <c r="B41" s="29" t="s">
        <v>39</v>
      </c>
      <c r="C41" s="30">
        <v>8.4260000000000002</v>
      </c>
      <c r="D41" s="13"/>
      <c r="E41" s="13"/>
      <c r="F41" s="13"/>
      <c r="G41" s="13"/>
      <c r="H41" s="30">
        <v>0</v>
      </c>
      <c r="I41" s="13">
        <v>0</v>
      </c>
      <c r="J41" s="13">
        <v>0</v>
      </c>
      <c r="K41" s="13">
        <v>0</v>
      </c>
      <c r="L41" s="13">
        <v>0</v>
      </c>
      <c r="M41" s="30">
        <v>0.18000000000000002</v>
      </c>
      <c r="N41" s="13">
        <v>0.64</v>
      </c>
      <c r="O41" s="13">
        <v>0</v>
      </c>
      <c r="P41" s="13">
        <v>0.53</v>
      </c>
      <c r="Q41" s="13">
        <v>0</v>
      </c>
      <c r="R41" s="13">
        <v>0</v>
      </c>
      <c r="S41" s="13">
        <v>0</v>
      </c>
      <c r="T41" s="13">
        <v>0</v>
      </c>
      <c r="U41" s="13">
        <v>0</v>
      </c>
      <c r="V41" s="9"/>
      <c r="W41" s="60">
        <v>1.62</v>
      </c>
      <c r="X41" s="11"/>
      <c r="Y41" s="11"/>
      <c r="Z41" s="11"/>
      <c r="AA41" s="11"/>
      <c r="AB41" s="59"/>
      <c r="AC41" s="12"/>
      <c r="AD41" s="12"/>
      <c r="AE41" s="12"/>
      <c r="AF41" s="12"/>
      <c r="AG41" s="59">
        <v>0</v>
      </c>
      <c r="AH41" s="11"/>
      <c r="AI41" s="11"/>
      <c r="AJ41" s="11"/>
      <c r="AK41" s="11"/>
      <c r="AL41" s="11"/>
      <c r="AM41" s="11"/>
      <c r="AN41" s="11"/>
      <c r="AO41" s="11"/>
      <c r="AP41" s="46"/>
      <c r="AQ41" s="32">
        <f t="shared" si="14"/>
        <v>0.19226204604794683</v>
      </c>
      <c r="AR41" s="31" t="str">
        <f t="shared" si="15"/>
        <v>-</v>
      </c>
      <c r="AS41" s="31">
        <f t="shared" si="16"/>
        <v>0</v>
      </c>
      <c r="AT41" s="10">
        <f>W41-'[2]09-4'!W40</f>
        <v>1.62</v>
      </c>
      <c r="AU41" s="10">
        <f>AB41-'[2]09-4'!AB40</f>
        <v>0</v>
      </c>
      <c r="AV41" s="10">
        <f>AG41-'[2]09-4'!AG40</f>
        <v>0</v>
      </c>
      <c r="AY41" s="19"/>
    </row>
    <row r="42" spans="1:51" s="41" customFormat="1" ht="20.25" hidden="1" customHeight="1">
      <c r="A42" s="281"/>
      <c r="B42" s="35" t="s">
        <v>40</v>
      </c>
      <c r="C42" s="36">
        <f t="shared" ref="C42:V42" si="17">SUM(C29:C41)</f>
        <v>631.59500000000014</v>
      </c>
      <c r="D42" s="37">
        <f t="shared" si="17"/>
        <v>0</v>
      </c>
      <c r="E42" s="37">
        <f t="shared" si="17"/>
        <v>0</v>
      </c>
      <c r="F42" s="37">
        <f t="shared" si="17"/>
        <v>0</v>
      </c>
      <c r="G42" s="37">
        <f t="shared" si="17"/>
        <v>0</v>
      </c>
      <c r="H42" s="36">
        <v>48.182000000000002</v>
      </c>
      <c r="I42" s="37">
        <f t="shared" si="17"/>
        <v>31.369999999999997</v>
      </c>
      <c r="J42" s="37">
        <f t="shared" si="17"/>
        <v>57.017000000000003</v>
      </c>
      <c r="K42" s="37">
        <f t="shared" si="17"/>
        <v>18.559999999999999</v>
      </c>
      <c r="L42" s="37">
        <f t="shared" si="17"/>
        <v>0</v>
      </c>
      <c r="M42" s="36">
        <f t="shared" si="17"/>
        <v>289.62799999999999</v>
      </c>
      <c r="N42" s="37">
        <f t="shared" si="17"/>
        <v>13.255000000000001</v>
      </c>
      <c r="O42" s="37">
        <f t="shared" si="17"/>
        <v>15.922000000000001</v>
      </c>
      <c r="P42" s="37">
        <f t="shared" si="17"/>
        <v>2.95</v>
      </c>
      <c r="Q42" s="37">
        <f t="shared" si="17"/>
        <v>2.3660000000000005</v>
      </c>
      <c r="R42" s="37">
        <f t="shared" si="17"/>
        <v>32.879999999999995</v>
      </c>
      <c r="S42" s="37">
        <f t="shared" si="17"/>
        <v>44.305000000000007</v>
      </c>
      <c r="T42" s="37">
        <f t="shared" si="17"/>
        <v>23.345000000000002</v>
      </c>
      <c r="U42" s="37">
        <f t="shared" si="17"/>
        <v>38.746000000000009</v>
      </c>
      <c r="V42" s="38">
        <f t="shared" si="17"/>
        <v>0</v>
      </c>
      <c r="W42" s="34">
        <f>SUM(W29:W41)</f>
        <v>87.52000000000001</v>
      </c>
      <c r="X42" s="34">
        <f>SUM(X29:X41)</f>
        <v>0</v>
      </c>
      <c r="Y42" s="34">
        <f>SUM(Y29:Y41)</f>
        <v>0</v>
      </c>
      <c r="Z42" s="34">
        <f>SUM(Z29:Z41)</f>
        <v>0</v>
      </c>
      <c r="AA42" s="34">
        <f t="shared" ref="AA42:AF42" si="18">SUM(AA29:AA41)</f>
        <v>0</v>
      </c>
      <c r="AB42" s="34">
        <f t="shared" si="18"/>
        <v>0.17</v>
      </c>
      <c r="AC42" s="34">
        <f t="shared" si="18"/>
        <v>0</v>
      </c>
      <c r="AD42" s="34">
        <f t="shared" si="18"/>
        <v>0</v>
      </c>
      <c r="AE42" s="34">
        <f t="shared" si="18"/>
        <v>0</v>
      </c>
      <c r="AF42" s="34">
        <f t="shared" si="18"/>
        <v>0</v>
      </c>
      <c r="AG42" s="34">
        <f>SUM(AG29:AG41)</f>
        <v>61.740000000000009</v>
      </c>
      <c r="AH42" s="34">
        <f t="shared" ref="AH42:AP42" si="19">SUM(AH29:AH41)</f>
        <v>0</v>
      </c>
      <c r="AI42" s="34">
        <f t="shared" si="19"/>
        <v>0</v>
      </c>
      <c r="AJ42" s="34">
        <f t="shared" si="19"/>
        <v>0</v>
      </c>
      <c r="AK42" s="34">
        <f t="shared" si="19"/>
        <v>0</v>
      </c>
      <c r="AL42" s="34">
        <f t="shared" si="19"/>
        <v>0</v>
      </c>
      <c r="AM42" s="34">
        <f t="shared" si="19"/>
        <v>0</v>
      </c>
      <c r="AN42" s="34">
        <f t="shared" si="19"/>
        <v>0</v>
      </c>
      <c r="AO42" s="34">
        <f t="shared" si="19"/>
        <v>0</v>
      </c>
      <c r="AP42" s="47">
        <f t="shared" si="19"/>
        <v>819</v>
      </c>
      <c r="AQ42" s="39">
        <f>$W42/C42</f>
        <v>0.13856981135062815</v>
      </c>
      <c r="AR42" s="39">
        <f t="shared" si="15"/>
        <v>3.5282885724959531E-3</v>
      </c>
      <c r="AS42" s="39">
        <f t="shared" si="16"/>
        <v>0.21316999737594436</v>
      </c>
      <c r="AT42" s="38">
        <f t="shared" ref="AT42:AV42" si="20">SUM(AT29:AT41)</f>
        <v>87.52000000000001</v>
      </c>
      <c r="AU42" s="38">
        <f t="shared" si="20"/>
        <v>0.17</v>
      </c>
      <c r="AV42" s="38">
        <f t="shared" si="20"/>
        <v>61.740000000000009</v>
      </c>
      <c r="AY42" s="33"/>
    </row>
    <row r="43" spans="1:51" ht="15" customHeight="1">
      <c r="AP43" s="67">
        <f>+AP22/V22</f>
        <v>0.8587688155633022</v>
      </c>
    </row>
    <row r="44" spans="1:51" ht="15" customHeight="1">
      <c r="W44" s="236"/>
      <c r="AB44" s="236"/>
      <c r="AG44" s="236"/>
    </row>
    <row r="47" spans="1:51" ht="15" customHeight="1">
      <c r="AR47" s="168"/>
      <c r="AS47" s="168"/>
    </row>
    <row r="58" spans="51:51" ht="15" customHeight="1">
      <c r="AY58" s="5">
        <f>11+7+5+1</f>
        <v>24</v>
      </c>
    </row>
  </sheetData>
  <mergeCells count="3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 ref="AZ5:BC5"/>
    <mergeCell ref="BF5:BI5"/>
    <mergeCell ref="C6:C7"/>
    <mergeCell ref="D6:G6"/>
    <mergeCell ref="H6:H7"/>
    <mergeCell ref="I6:L6"/>
    <mergeCell ref="M6:M7"/>
    <mergeCell ref="N6:Q6"/>
    <mergeCell ref="R6:U6"/>
    <mergeCell ref="V6:V7"/>
    <mergeCell ref="AU6:AU7"/>
    <mergeCell ref="AV6:AV7"/>
    <mergeCell ref="B1:V1"/>
    <mergeCell ref="B2:V2"/>
    <mergeCell ref="A3:AV3"/>
    <mergeCell ref="A4:AS4"/>
    <mergeCell ref="A5:A7"/>
    <mergeCell ref="B5:B7"/>
    <mergeCell ref="C5:V5"/>
    <mergeCell ref="W5:AP5"/>
    <mergeCell ref="AQ5:AS5"/>
    <mergeCell ref="AT5:AV5"/>
    <mergeCell ref="AH6:AK6"/>
  </mergeCells>
  <printOptions horizontalCentered="1"/>
  <pageMargins left="0" right="0" top="0.35433070866141703" bottom="0.15748031496063" header="0.31496062992126" footer="0.118110236220472"/>
  <pageSetup paperSize="9" scale="85" orientation="landscape" r:id="rId1"/>
  <colBreaks count="1" manualBreakCount="1">
    <brk id="22"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17"/>
  <sheetViews>
    <sheetView workbookViewId="0">
      <selection activeCell="J23" sqref="J23"/>
    </sheetView>
  </sheetViews>
  <sheetFormatPr defaultRowHeight="14.25"/>
  <cols>
    <col min="2" max="2" width="15.33203125" customWidth="1"/>
  </cols>
  <sheetData>
    <row r="5" spans="1:13">
      <c r="A5" s="28">
        <v>1</v>
      </c>
      <c r="B5" s="29" t="s">
        <v>38</v>
      </c>
      <c r="C5" s="43">
        <v>28.701999999999995</v>
      </c>
      <c r="D5" s="136">
        <v>29.997999999999998</v>
      </c>
      <c r="E5" s="307">
        <f t="shared" ref="E5:E17" si="0">D5-C5</f>
        <v>1.2960000000000029</v>
      </c>
      <c r="F5" s="43">
        <v>5.153999999999999</v>
      </c>
      <c r="G5" s="136">
        <v>6.7960000000000003</v>
      </c>
      <c r="H5" s="307">
        <f t="shared" ref="H5:H17" si="1">G5-F5</f>
        <v>1.6420000000000012</v>
      </c>
    </row>
    <row r="6" spans="1:13" s="306" customFormat="1">
      <c r="A6" s="302">
        <v>2</v>
      </c>
      <c r="B6" s="29" t="s">
        <v>37</v>
      </c>
      <c r="C6" s="59">
        <v>3.3839999999999999</v>
      </c>
      <c r="D6" s="59">
        <v>3.4989999999999997</v>
      </c>
      <c r="E6" s="307">
        <f t="shared" si="0"/>
        <v>0.11499999999999977</v>
      </c>
      <c r="F6" s="59">
        <v>5.0780000000000003</v>
      </c>
      <c r="G6" s="59">
        <v>6.2789999999999999</v>
      </c>
      <c r="H6" s="307">
        <f t="shared" si="1"/>
        <v>1.2009999999999996</v>
      </c>
    </row>
    <row r="7" spans="1:13">
      <c r="A7" s="28">
        <v>3</v>
      </c>
      <c r="B7" s="29" t="s">
        <v>80</v>
      </c>
      <c r="C7" s="59">
        <v>8.4599999999999991</v>
      </c>
      <c r="D7" s="59">
        <v>10.459999999999999</v>
      </c>
      <c r="E7" s="307">
        <f t="shared" si="0"/>
        <v>2</v>
      </c>
      <c r="F7" s="59">
        <v>4.03</v>
      </c>
      <c r="G7" s="59">
        <v>5.0620000000000003</v>
      </c>
      <c r="H7" s="307">
        <f t="shared" si="1"/>
        <v>1.032</v>
      </c>
    </row>
    <row r="8" spans="1:13">
      <c r="A8" s="28">
        <v>4</v>
      </c>
      <c r="B8" s="29" t="s">
        <v>31</v>
      </c>
      <c r="C8" s="59">
        <v>34.168000000000006</v>
      </c>
      <c r="D8" s="59">
        <v>35.288000000000004</v>
      </c>
      <c r="E8" s="307">
        <f t="shared" si="0"/>
        <v>1.1199999999999974</v>
      </c>
      <c r="F8" s="59">
        <v>12.625</v>
      </c>
      <c r="G8" s="59">
        <v>13.225</v>
      </c>
      <c r="H8" s="307">
        <f t="shared" si="1"/>
        <v>0.59999999999999964</v>
      </c>
      <c r="M8" s="301">
        <f>SUM(E5:E17)</f>
        <v>12.07199999999999</v>
      </c>
    </row>
    <row r="9" spans="1:13">
      <c r="A9" s="28">
        <v>5</v>
      </c>
      <c r="B9" s="29" t="s">
        <v>35</v>
      </c>
      <c r="C9" s="59">
        <v>12.266</v>
      </c>
      <c r="D9" s="59">
        <v>14.429</v>
      </c>
      <c r="E9" s="307">
        <f t="shared" si="0"/>
        <v>2.1630000000000003</v>
      </c>
      <c r="F9" s="59">
        <v>3.12</v>
      </c>
      <c r="G9" s="59">
        <v>3.7199999999999998</v>
      </c>
      <c r="H9" s="307">
        <f t="shared" si="1"/>
        <v>0.59999999999999964</v>
      </c>
      <c r="M9" s="301">
        <f>SUM(H5:H17)</f>
        <v>5.581000000000004</v>
      </c>
    </row>
    <row r="10" spans="1:13">
      <c r="A10" s="28">
        <v>6</v>
      </c>
      <c r="B10" s="29" t="s">
        <v>27</v>
      </c>
      <c r="C10" s="43">
        <v>36.600500000000004</v>
      </c>
      <c r="D10" s="59">
        <v>37.663499999999999</v>
      </c>
      <c r="E10" s="307">
        <f t="shared" si="0"/>
        <v>1.0629999999999953</v>
      </c>
      <c r="F10" s="43">
        <v>33.936999999999998</v>
      </c>
      <c r="G10" s="59">
        <v>34.442</v>
      </c>
      <c r="H10" s="307">
        <f t="shared" si="1"/>
        <v>0.50500000000000256</v>
      </c>
    </row>
    <row r="11" spans="1:13">
      <c r="A11" s="28">
        <v>7</v>
      </c>
      <c r="B11" s="303" t="s">
        <v>28</v>
      </c>
      <c r="C11" s="304">
        <v>51.68</v>
      </c>
      <c r="D11" s="305">
        <v>52.709999999999994</v>
      </c>
      <c r="E11" s="308">
        <f t="shared" si="0"/>
        <v>1.029999999999994</v>
      </c>
      <c r="F11" s="304">
        <v>9.16</v>
      </c>
      <c r="G11" s="305">
        <v>9.1610000000000014</v>
      </c>
      <c r="H11" s="308">
        <f t="shared" si="1"/>
        <v>1.0000000000012221E-3</v>
      </c>
    </row>
    <row r="12" spans="1:13">
      <c r="A12" s="28">
        <v>8</v>
      </c>
      <c r="B12" s="29" t="s">
        <v>34</v>
      </c>
      <c r="C12" s="43">
        <v>46.000000000000007</v>
      </c>
      <c r="D12" s="59">
        <v>46.000000000000007</v>
      </c>
      <c r="E12" s="307">
        <f t="shared" si="0"/>
        <v>0</v>
      </c>
      <c r="F12" s="43">
        <v>35.15</v>
      </c>
      <c r="G12" s="59">
        <v>35.15</v>
      </c>
      <c r="H12" s="307">
        <f t="shared" si="1"/>
        <v>0</v>
      </c>
    </row>
    <row r="13" spans="1:13">
      <c r="A13" s="28">
        <v>9</v>
      </c>
      <c r="B13" s="29" t="s">
        <v>30</v>
      </c>
      <c r="C13" s="43">
        <v>74.278999999999996</v>
      </c>
      <c r="D13" s="59">
        <v>76.623999999999995</v>
      </c>
      <c r="E13" s="307">
        <f t="shared" si="0"/>
        <v>2.3449999999999989</v>
      </c>
      <c r="F13" s="59">
        <v>5.6349999999999998</v>
      </c>
      <c r="G13" s="59">
        <v>5.6349999999999998</v>
      </c>
      <c r="H13" s="307">
        <f t="shared" si="1"/>
        <v>0</v>
      </c>
    </row>
    <row r="14" spans="1:13">
      <c r="A14" s="28">
        <v>10</v>
      </c>
      <c r="B14" s="29" t="s">
        <v>36</v>
      </c>
      <c r="C14" s="43">
        <v>12.510999999999999</v>
      </c>
      <c r="D14" s="59">
        <v>12.510999999999999</v>
      </c>
      <c r="E14" s="307">
        <f t="shared" si="0"/>
        <v>0</v>
      </c>
      <c r="F14" s="43">
        <v>5.0369999999999999</v>
      </c>
      <c r="G14" s="59">
        <v>5.0369999999999999</v>
      </c>
      <c r="H14" s="307">
        <f t="shared" si="1"/>
        <v>0</v>
      </c>
    </row>
    <row r="15" spans="1:13">
      <c r="A15" s="28">
        <v>11</v>
      </c>
      <c r="B15" s="29" t="s">
        <v>32</v>
      </c>
      <c r="C15" s="59">
        <v>12.251000000000001</v>
      </c>
      <c r="D15" s="59">
        <v>12.251000000000001</v>
      </c>
      <c r="E15" s="307">
        <f t="shared" si="0"/>
        <v>0</v>
      </c>
      <c r="F15" s="59">
        <v>2.198</v>
      </c>
      <c r="G15" s="59">
        <v>2.198</v>
      </c>
      <c r="H15" s="307">
        <f t="shared" si="1"/>
        <v>0</v>
      </c>
    </row>
    <row r="16" spans="1:13">
      <c r="A16" s="28">
        <v>12</v>
      </c>
      <c r="B16" s="29" t="s">
        <v>39</v>
      </c>
      <c r="C16" s="181">
        <v>6.7949999999999999</v>
      </c>
      <c r="D16" s="288">
        <v>6.7949999999999999</v>
      </c>
      <c r="E16" s="307">
        <f t="shared" si="0"/>
        <v>0</v>
      </c>
      <c r="F16" s="61">
        <v>1.17</v>
      </c>
      <c r="G16" s="200">
        <v>1.17</v>
      </c>
      <c r="H16" s="307">
        <f t="shared" si="1"/>
        <v>0</v>
      </c>
    </row>
    <row r="17" spans="1:8">
      <c r="A17" s="28">
        <v>13</v>
      </c>
      <c r="B17" s="29" t="s">
        <v>33</v>
      </c>
      <c r="C17" s="59">
        <v>14.819999999999999</v>
      </c>
      <c r="D17" s="59">
        <v>15.76</v>
      </c>
      <c r="E17" s="307">
        <f t="shared" si="0"/>
        <v>0.94000000000000128</v>
      </c>
      <c r="F17" s="59">
        <v>1.04</v>
      </c>
      <c r="G17" s="59">
        <v>1.04</v>
      </c>
      <c r="H17" s="307">
        <f t="shared" si="1"/>
        <v>0</v>
      </c>
    </row>
  </sheetData>
  <sortState ref="B5:H17">
    <sortCondition descending="1" ref="H5:H17"/>
  </sortState>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3"/>
  <sheetViews>
    <sheetView tabSelected="1" zoomScaleNormal="100" workbookViewId="0">
      <pane xSplit="2" ySplit="7" topLeftCell="J8" activePane="bottomRight" state="frozen"/>
      <selection activeCell="A174" sqref="A174:XFD174"/>
      <selection pane="topRight" activeCell="A174" sqref="A174:XFD174"/>
      <selection pane="bottomLeft" activeCell="A174" sqref="A174:XFD174"/>
      <selection pane="bottomRight" activeCell="B17" sqref="B17"/>
    </sheetView>
  </sheetViews>
  <sheetFormatPr defaultColWidth="9.1328125" defaultRowHeight="13.15"/>
  <cols>
    <col min="1" max="1" width="5.59765625" style="400" customWidth="1"/>
    <col min="2" max="2" width="35.1328125" style="401" customWidth="1"/>
    <col min="3" max="14" width="8.59765625" style="386" customWidth="1"/>
    <col min="15" max="17" width="7" style="402" customWidth="1"/>
    <col min="18" max="18" width="11.33203125" style="357" customWidth="1"/>
    <col min="19" max="16384" width="9.1328125" style="357"/>
  </cols>
  <sheetData>
    <row r="1" spans="1:18" s="347" customFormat="1" ht="18" customHeight="1">
      <c r="A1" s="451" t="s">
        <v>287</v>
      </c>
      <c r="B1" s="451"/>
      <c r="C1" s="451"/>
      <c r="D1" s="451"/>
      <c r="E1" s="451"/>
      <c r="F1" s="451"/>
      <c r="G1" s="451"/>
      <c r="H1" s="451"/>
      <c r="I1" s="451"/>
      <c r="J1" s="451"/>
      <c r="K1" s="451"/>
      <c r="L1" s="451"/>
      <c r="M1" s="451"/>
      <c r="N1" s="451"/>
      <c r="O1" s="451"/>
      <c r="P1" s="451"/>
      <c r="Q1" s="451"/>
      <c r="R1" s="451"/>
    </row>
    <row r="2" spans="1:18" s="347" customFormat="1" ht="19.5" customHeight="1">
      <c r="A2" s="451" t="s">
        <v>155</v>
      </c>
      <c r="B2" s="451"/>
      <c r="C2" s="451"/>
      <c r="D2" s="451"/>
      <c r="E2" s="451"/>
      <c r="F2" s="451"/>
      <c r="G2" s="451"/>
      <c r="H2" s="451"/>
      <c r="I2" s="451"/>
      <c r="J2" s="451"/>
      <c r="K2" s="451"/>
      <c r="L2" s="451"/>
      <c r="M2" s="451"/>
      <c r="N2" s="451"/>
      <c r="O2" s="451"/>
      <c r="P2" s="451"/>
      <c r="Q2" s="451"/>
      <c r="R2" s="451"/>
    </row>
    <row r="3" spans="1:18" s="348" customFormat="1" ht="15.4">
      <c r="A3" s="452" t="s">
        <v>156</v>
      </c>
      <c r="B3" s="452"/>
      <c r="C3" s="452"/>
      <c r="D3" s="452"/>
      <c r="E3" s="452"/>
      <c r="F3" s="452"/>
      <c r="G3" s="452"/>
      <c r="H3" s="452"/>
      <c r="I3" s="452"/>
      <c r="J3" s="452"/>
      <c r="K3" s="452"/>
      <c r="L3" s="452"/>
      <c r="M3" s="452"/>
      <c r="N3" s="452"/>
      <c r="O3" s="452"/>
      <c r="P3" s="452"/>
      <c r="Q3" s="452"/>
      <c r="R3" s="452"/>
    </row>
    <row r="4" spans="1:18" s="356" customFormat="1" ht="18.75" customHeight="1">
      <c r="A4" s="349"/>
      <c r="B4" s="350"/>
      <c r="C4" s="351"/>
      <c r="D4" s="352"/>
      <c r="E4" s="353"/>
      <c r="F4" s="354"/>
      <c r="G4" s="354"/>
      <c r="H4" s="354"/>
      <c r="I4" s="354"/>
      <c r="J4" s="354"/>
      <c r="K4" s="354"/>
      <c r="L4" s="354"/>
      <c r="M4" s="354"/>
      <c r="N4" s="354"/>
      <c r="O4" s="355"/>
      <c r="P4" s="355"/>
      <c r="Q4" s="453" t="s">
        <v>157</v>
      </c>
      <c r="R4" s="453"/>
    </row>
    <row r="5" spans="1:18" ht="18.75" customHeight="1">
      <c r="A5" s="448" t="s">
        <v>2</v>
      </c>
      <c r="B5" s="454" t="s">
        <v>158</v>
      </c>
      <c r="C5" s="450" t="s">
        <v>159</v>
      </c>
      <c r="D5" s="450"/>
      <c r="E5" s="450"/>
      <c r="F5" s="450" t="s">
        <v>160</v>
      </c>
      <c r="G5" s="450"/>
      <c r="H5" s="450"/>
      <c r="I5" s="450"/>
      <c r="J5" s="450"/>
      <c r="K5" s="450"/>
      <c r="L5" s="450" t="s">
        <v>161</v>
      </c>
      <c r="M5" s="450"/>
      <c r="N5" s="450"/>
      <c r="O5" s="455" t="s">
        <v>162</v>
      </c>
      <c r="P5" s="455"/>
      <c r="Q5" s="455"/>
      <c r="R5" s="448" t="s">
        <v>163</v>
      </c>
    </row>
    <row r="6" spans="1:18" ht="29.25" customHeight="1">
      <c r="A6" s="448"/>
      <c r="B6" s="454"/>
      <c r="C6" s="450"/>
      <c r="D6" s="450"/>
      <c r="E6" s="450"/>
      <c r="F6" s="449" t="s">
        <v>164</v>
      </c>
      <c r="G6" s="449"/>
      <c r="H6" s="449"/>
      <c r="I6" s="450" t="s">
        <v>165</v>
      </c>
      <c r="J6" s="450"/>
      <c r="K6" s="450"/>
      <c r="L6" s="450"/>
      <c r="M6" s="450"/>
      <c r="N6" s="450"/>
      <c r="O6" s="455"/>
      <c r="P6" s="455"/>
      <c r="Q6" s="455"/>
      <c r="R6" s="448"/>
    </row>
    <row r="7" spans="1:18" ht="36.75" customHeight="1">
      <c r="A7" s="448"/>
      <c r="B7" s="454"/>
      <c r="C7" s="358" t="s">
        <v>166</v>
      </c>
      <c r="D7" s="359" t="s">
        <v>167</v>
      </c>
      <c r="E7" s="359" t="s">
        <v>168</v>
      </c>
      <c r="F7" s="358" t="s">
        <v>166</v>
      </c>
      <c r="G7" s="359" t="s">
        <v>167</v>
      </c>
      <c r="H7" s="359" t="s">
        <v>168</v>
      </c>
      <c r="I7" s="358" t="s">
        <v>166</v>
      </c>
      <c r="J7" s="359" t="s">
        <v>167</v>
      </c>
      <c r="K7" s="359" t="s">
        <v>168</v>
      </c>
      <c r="L7" s="358" t="s">
        <v>166</v>
      </c>
      <c r="M7" s="359" t="s">
        <v>167</v>
      </c>
      <c r="N7" s="359" t="s">
        <v>168</v>
      </c>
      <c r="O7" s="358" t="s">
        <v>166</v>
      </c>
      <c r="P7" s="359" t="s">
        <v>167</v>
      </c>
      <c r="Q7" s="359" t="s">
        <v>168</v>
      </c>
      <c r="R7" s="448"/>
    </row>
    <row r="8" spans="1:18" s="364" customFormat="1" ht="21" customHeight="1">
      <c r="A8" s="360"/>
      <c r="B8" s="361" t="s">
        <v>169</v>
      </c>
      <c r="C8" s="362">
        <f>+C9+C154+C152</f>
        <v>763069</v>
      </c>
      <c r="D8" s="362">
        <f t="shared" ref="D8:N8" si="0">+D9+D154+D152</f>
        <v>608691</v>
      </c>
      <c r="E8" s="362">
        <f t="shared" si="0"/>
        <v>154378</v>
      </c>
      <c r="F8" s="362">
        <f t="shared" si="0"/>
        <v>15280</v>
      </c>
      <c r="G8" s="362">
        <f t="shared" si="0"/>
        <v>15280</v>
      </c>
      <c r="H8" s="362">
        <f t="shared" si="0"/>
        <v>0</v>
      </c>
      <c r="I8" s="362">
        <f t="shared" si="0"/>
        <v>747789</v>
      </c>
      <c r="J8" s="362">
        <f t="shared" si="0"/>
        <v>593411</v>
      </c>
      <c r="K8" s="362">
        <f t="shared" si="0"/>
        <v>154378</v>
      </c>
      <c r="L8" s="362">
        <f t="shared" si="0"/>
        <v>395828.71600000007</v>
      </c>
      <c r="M8" s="362">
        <f t="shared" si="0"/>
        <v>340183.74799999996</v>
      </c>
      <c r="N8" s="362">
        <f t="shared" si="0"/>
        <v>55644.968000000001</v>
      </c>
      <c r="O8" s="363">
        <f t="shared" ref="O8:Q11" si="1">L8/C8</f>
        <v>0.5187325340172384</v>
      </c>
      <c r="P8" s="363">
        <f t="shared" si="1"/>
        <v>0.55887757170715513</v>
      </c>
      <c r="Q8" s="363">
        <f t="shared" si="1"/>
        <v>0.36044622938501603</v>
      </c>
      <c r="R8" s="360"/>
    </row>
    <row r="9" spans="1:18" s="364" customFormat="1" ht="21" customHeight="1">
      <c r="A9" s="365" t="s">
        <v>170</v>
      </c>
      <c r="B9" s="366" t="s">
        <v>171</v>
      </c>
      <c r="C9" s="367">
        <f t="shared" ref="C9:N9" si="2">C11+C138</f>
        <v>697463</v>
      </c>
      <c r="D9" s="367">
        <f t="shared" si="2"/>
        <v>569056</v>
      </c>
      <c r="E9" s="367">
        <f t="shared" si="2"/>
        <v>128407</v>
      </c>
      <c r="F9" s="367">
        <f t="shared" si="2"/>
        <v>15280</v>
      </c>
      <c r="G9" s="367">
        <f t="shared" si="2"/>
        <v>15280</v>
      </c>
      <c r="H9" s="367">
        <f t="shared" si="2"/>
        <v>0</v>
      </c>
      <c r="I9" s="367">
        <f t="shared" si="2"/>
        <v>682183</v>
      </c>
      <c r="J9" s="367">
        <f t="shared" si="2"/>
        <v>553776</v>
      </c>
      <c r="K9" s="367">
        <f t="shared" si="2"/>
        <v>128407</v>
      </c>
      <c r="L9" s="367">
        <f t="shared" si="2"/>
        <v>395828.71600000007</v>
      </c>
      <c r="M9" s="367">
        <f t="shared" si="2"/>
        <v>340183.74799999996</v>
      </c>
      <c r="N9" s="367">
        <f t="shared" si="2"/>
        <v>55644.968000000001</v>
      </c>
      <c r="O9" s="368">
        <f t="shared" si="1"/>
        <v>0.56752647237201126</v>
      </c>
      <c r="P9" s="368">
        <f t="shared" si="1"/>
        <v>0.5978036397120845</v>
      </c>
      <c r="Q9" s="368">
        <f t="shared" si="1"/>
        <v>0.43334840000934527</v>
      </c>
      <c r="R9" s="365"/>
    </row>
    <row r="10" spans="1:18" s="373" customFormat="1" ht="16.5" customHeight="1">
      <c r="A10" s="369"/>
      <c r="B10" s="370" t="s">
        <v>160</v>
      </c>
      <c r="C10" s="371"/>
      <c r="D10" s="371"/>
      <c r="E10" s="371"/>
      <c r="F10" s="371"/>
      <c r="G10" s="371"/>
      <c r="H10" s="371"/>
      <c r="I10" s="371"/>
      <c r="J10" s="371"/>
      <c r="K10" s="371"/>
      <c r="L10" s="371"/>
      <c r="M10" s="371"/>
      <c r="N10" s="371"/>
      <c r="O10" s="372"/>
      <c r="P10" s="372"/>
      <c r="Q10" s="372"/>
      <c r="R10" s="369"/>
    </row>
    <row r="11" spans="1:18" s="364" customFormat="1" ht="22.5" customHeight="1">
      <c r="A11" s="374" t="s">
        <v>172</v>
      </c>
      <c r="B11" s="375" t="s">
        <v>173</v>
      </c>
      <c r="C11" s="376">
        <f>C12+C38+C40+C43+C49+C55+C57+C61+C64+C66+C69+C72+C78+C83+C85+C88+C92+C95+C97+C100+C103+C106+C108+C110+C113+C116+C118+C120+C122+C124+C126+C128+C130+C132+C134+C136</f>
        <v>29172</v>
      </c>
      <c r="D11" s="376">
        <f t="shared" ref="D11:N11" si="3">D12+D38+D40+D43+D49+D55+D57+D61+D64+D66+D69+D72+D78+D83+D85+D88+D92+D95+D97+D100+D103+D106+D108+D110+D113+D116+D118+D120+D122+D124+D126+D128+D130+D132+D134+D136</f>
        <v>0</v>
      </c>
      <c r="E11" s="376">
        <f t="shared" si="3"/>
        <v>29172</v>
      </c>
      <c r="F11" s="376">
        <f t="shared" si="3"/>
        <v>0</v>
      </c>
      <c r="G11" s="376">
        <f t="shared" si="3"/>
        <v>0</v>
      </c>
      <c r="H11" s="376">
        <f t="shared" si="3"/>
        <v>0</v>
      </c>
      <c r="I11" s="376">
        <f t="shared" si="3"/>
        <v>29172</v>
      </c>
      <c r="J11" s="376">
        <f t="shared" si="3"/>
        <v>0</v>
      </c>
      <c r="K11" s="376">
        <f t="shared" si="3"/>
        <v>29172</v>
      </c>
      <c r="L11" s="376">
        <f t="shared" si="3"/>
        <v>15465.4</v>
      </c>
      <c r="M11" s="376">
        <f t="shared" si="3"/>
        <v>0</v>
      </c>
      <c r="N11" s="376">
        <f t="shared" si="3"/>
        <v>15465.4</v>
      </c>
      <c r="O11" s="377">
        <f t="shared" si="1"/>
        <v>0.53014534485122722</v>
      </c>
      <c r="P11" s="377"/>
      <c r="Q11" s="377">
        <f t="shared" si="1"/>
        <v>0.53014534485122722</v>
      </c>
      <c r="R11" s="378"/>
    </row>
    <row r="12" spans="1:18" ht="20.25" customHeight="1">
      <c r="A12" s="379">
        <v>1</v>
      </c>
      <c r="B12" s="380" t="s">
        <v>174</v>
      </c>
      <c r="C12" s="381">
        <f>SUM(C13:C37)</f>
        <v>16250</v>
      </c>
      <c r="D12" s="381">
        <f t="shared" ref="D12:N12" si="4">SUM(D13:D37)</f>
        <v>0</v>
      </c>
      <c r="E12" s="381">
        <f t="shared" si="4"/>
        <v>16250</v>
      </c>
      <c r="F12" s="381">
        <f t="shared" si="4"/>
        <v>0</v>
      </c>
      <c r="G12" s="381">
        <f t="shared" si="4"/>
        <v>0</v>
      </c>
      <c r="H12" s="381">
        <f t="shared" si="4"/>
        <v>0</v>
      </c>
      <c r="I12" s="381">
        <f t="shared" si="4"/>
        <v>16250</v>
      </c>
      <c r="J12" s="381">
        <f t="shared" si="4"/>
        <v>0</v>
      </c>
      <c r="K12" s="381">
        <f t="shared" si="4"/>
        <v>16250</v>
      </c>
      <c r="L12" s="381">
        <f t="shared" si="4"/>
        <v>10150</v>
      </c>
      <c r="M12" s="381">
        <f t="shared" si="4"/>
        <v>0</v>
      </c>
      <c r="N12" s="381">
        <f t="shared" si="4"/>
        <v>10150</v>
      </c>
      <c r="O12" s="372">
        <f>L12/C12</f>
        <v>0.62461538461538457</v>
      </c>
      <c r="P12" s="372"/>
      <c r="Q12" s="372">
        <f>N12/E12</f>
        <v>0.62461538461538457</v>
      </c>
      <c r="R12" s="382"/>
    </row>
    <row r="13" spans="1:18" ht="26.25" customHeight="1">
      <c r="A13" s="379" t="s">
        <v>175</v>
      </c>
      <c r="B13" s="380" t="s">
        <v>176</v>
      </c>
      <c r="C13" s="381">
        <f>SUM(D13:E13)</f>
        <v>1000</v>
      </c>
      <c r="D13" s="381">
        <f t="shared" ref="D13:E25" si="5">+G13+J13</f>
        <v>0</v>
      </c>
      <c r="E13" s="381">
        <f t="shared" si="5"/>
        <v>1000</v>
      </c>
      <c r="F13" s="381">
        <f t="shared" ref="F13:F37" si="6">SUM(G13:H13)</f>
        <v>0</v>
      </c>
      <c r="G13" s="381"/>
      <c r="H13" s="381"/>
      <c r="I13" s="381">
        <f>SUM(J13:K13)</f>
        <v>1000</v>
      </c>
      <c r="J13" s="381"/>
      <c r="K13" s="381">
        <f>'[3]PL Giai ngan NTM'!M16</f>
        <v>1000</v>
      </c>
      <c r="L13" s="381">
        <f t="shared" ref="L13:L78" si="7">SUM(M13:N13)</f>
        <v>1000</v>
      </c>
      <c r="M13" s="381"/>
      <c r="N13" s="381">
        <f>'[3]PL Giai ngan NTM'!R16</f>
        <v>1000</v>
      </c>
      <c r="O13" s="372">
        <f t="shared" ref="O13:O78" si="8">L13/C13</f>
        <v>1</v>
      </c>
      <c r="P13" s="372"/>
      <c r="Q13" s="372">
        <f t="shared" ref="Q13:Q78" si="9">N13/E13</f>
        <v>1</v>
      </c>
      <c r="R13" s="383"/>
    </row>
    <row r="14" spans="1:18" ht="39.4">
      <c r="A14" s="379" t="s">
        <v>175</v>
      </c>
      <c r="B14" s="380" t="s">
        <v>177</v>
      </c>
      <c r="C14" s="381">
        <f t="shared" ref="C14:C37" si="10">SUM(D14:E14)</f>
        <v>500</v>
      </c>
      <c r="D14" s="381">
        <f t="shared" si="5"/>
        <v>0</v>
      </c>
      <c r="E14" s="381">
        <f t="shared" si="5"/>
        <v>500</v>
      </c>
      <c r="F14" s="381">
        <f t="shared" si="6"/>
        <v>0</v>
      </c>
      <c r="G14" s="381"/>
      <c r="H14" s="381"/>
      <c r="I14" s="381">
        <f t="shared" ref="I14:I37" si="11">SUM(J14:K14)</f>
        <v>500</v>
      </c>
      <c r="J14" s="381"/>
      <c r="K14" s="381">
        <f>'[3]PL Giai ngan NTM'!M17</f>
        <v>500</v>
      </c>
      <c r="L14" s="381">
        <f t="shared" si="7"/>
        <v>500</v>
      </c>
      <c r="M14" s="381"/>
      <c r="N14" s="381">
        <f>'[3]PL Giai ngan NTM'!R17</f>
        <v>500</v>
      </c>
      <c r="O14" s="372">
        <f t="shared" si="8"/>
        <v>1</v>
      </c>
      <c r="P14" s="372"/>
      <c r="Q14" s="372">
        <f t="shared" si="9"/>
        <v>1</v>
      </c>
      <c r="R14" s="383"/>
    </row>
    <row r="15" spans="1:18" ht="26.25">
      <c r="A15" s="379" t="s">
        <v>175</v>
      </c>
      <c r="B15" s="380" t="s">
        <v>178</v>
      </c>
      <c r="C15" s="381">
        <f t="shared" si="10"/>
        <v>300</v>
      </c>
      <c r="D15" s="381">
        <f t="shared" si="5"/>
        <v>0</v>
      </c>
      <c r="E15" s="381">
        <f t="shared" si="5"/>
        <v>300</v>
      </c>
      <c r="F15" s="381">
        <f t="shared" si="6"/>
        <v>0</v>
      </c>
      <c r="G15" s="381"/>
      <c r="H15" s="381"/>
      <c r="I15" s="381">
        <f t="shared" si="11"/>
        <v>300</v>
      </c>
      <c r="J15" s="381"/>
      <c r="K15" s="381">
        <f>'[3]PL Giai ngan NTM'!M18</f>
        <v>300</v>
      </c>
      <c r="L15" s="381">
        <f t="shared" si="7"/>
        <v>300</v>
      </c>
      <c r="M15" s="381"/>
      <c r="N15" s="381">
        <f>'[3]PL Giai ngan NTM'!R18</f>
        <v>300</v>
      </c>
      <c r="O15" s="372">
        <f t="shared" si="8"/>
        <v>1</v>
      </c>
      <c r="P15" s="372"/>
      <c r="Q15" s="372">
        <f t="shared" si="9"/>
        <v>1</v>
      </c>
      <c r="R15" s="383"/>
    </row>
    <row r="16" spans="1:18" ht="21" customHeight="1">
      <c r="A16" s="379" t="s">
        <v>175</v>
      </c>
      <c r="B16" s="380" t="s">
        <v>179</v>
      </c>
      <c r="C16" s="381">
        <f t="shared" si="10"/>
        <v>500</v>
      </c>
      <c r="D16" s="381">
        <f t="shared" si="5"/>
        <v>0</v>
      </c>
      <c r="E16" s="381">
        <f t="shared" si="5"/>
        <v>500</v>
      </c>
      <c r="F16" s="381">
        <f t="shared" si="6"/>
        <v>0</v>
      </c>
      <c r="G16" s="381"/>
      <c r="H16" s="381"/>
      <c r="I16" s="381">
        <f t="shared" si="11"/>
        <v>500</v>
      </c>
      <c r="J16" s="381"/>
      <c r="K16" s="381">
        <f>'[3]PL Giai ngan NTM'!M19</f>
        <v>500</v>
      </c>
      <c r="L16" s="381">
        <f t="shared" si="7"/>
        <v>450</v>
      </c>
      <c r="M16" s="381"/>
      <c r="N16" s="381">
        <f>'[3]PL Giai ngan NTM'!R19</f>
        <v>450</v>
      </c>
      <c r="O16" s="372">
        <f t="shared" si="8"/>
        <v>0.9</v>
      </c>
      <c r="P16" s="372"/>
      <c r="Q16" s="372">
        <f t="shared" si="9"/>
        <v>0.9</v>
      </c>
      <c r="R16" s="383"/>
    </row>
    <row r="17" spans="1:18" ht="26.25">
      <c r="A17" s="379" t="s">
        <v>175</v>
      </c>
      <c r="B17" s="380" t="s">
        <v>180</v>
      </c>
      <c r="C17" s="381">
        <f t="shared" si="10"/>
        <v>500</v>
      </c>
      <c r="D17" s="381">
        <f t="shared" si="5"/>
        <v>0</v>
      </c>
      <c r="E17" s="381">
        <f t="shared" si="5"/>
        <v>500</v>
      </c>
      <c r="F17" s="381">
        <f t="shared" si="6"/>
        <v>0</v>
      </c>
      <c r="G17" s="381"/>
      <c r="H17" s="381"/>
      <c r="I17" s="381">
        <f t="shared" si="11"/>
        <v>500</v>
      </c>
      <c r="J17" s="381"/>
      <c r="K17" s="381">
        <f>'[3]PL Giai ngan NTM'!M20</f>
        <v>500</v>
      </c>
      <c r="L17" s="381">
        <f t="shared" si="7"/>
        <v>350</v>
      </c>
      <c r="M17" s="381"/>
      <c r="N17" s="381">
        <f>'[3]PL Giai ngan NTM'!R20</f>
        <v>350</v>
      </c>
      <c r="O17" s="372">
        <f t="shared" si="8"/>
        <v>0.7</v>
      </c>
      <c r="P17" s="372"/>
      <c r="Q17" s="372">
        <f t="shared" si="9"/>
        <v>0.7</v>
      </c>
      <c r="R17" s="383"/>
    </row>
    <row r="18" spans="1:18" ht="26.25">
      <c r="A18" s="379" t="s">
        <v>175</v>
      </c>
      <c r="B18" s="380" t="s">
        <v>181</v>
      </c>
      <c r="C18" s="381">
        <f t="shared" si="10"/>
        <v>350</v>
      </c>
      <c r="D18" s="381">
        <f t="shared" si="5"/>
        <v>0</v>
      </c>
      <c r="E18" s="381">
        <f t="shared" si="5"/>
        <v>350</v>
      </c>
      <c r="F18" s="381">
        <f t="shared" si="6"/>
        <v>0</v>
      </c>
      <c r="G18" s="381"/>
      <c r="H18" s="381"/>
      <c r="I18" s="381">
        <f t="shared" si="11"/>
        <v>350</v>
      </c>
      <c r="J18" s="381"/>
      <c r="K18" s="381">
        <f>'[3]PL Giai ngan NTM'!M21</f>
        <v>350</v>
      </c>
      <c r="L18" s="381">
        <f t="shared" si="7"/>
        <v>90</v>
      </c>
      <c r="M18" s="381"/>
      <c r="N18" s="381">
        <f>'[3]PL Giai ngan NTM'!R21</f>
        <v>90</v>
      </c>
      <c r="O18" s="372">
        <f t="shared" si="8"/>
        <v>0.25714285714285712</v>
      </c>
      <c r="P18" s="372"/>
      <c r="Q18" s="372">
        <f t="shared" si="9"/>
        <v>0.25714285714285712</v>
      </c>
      <c r="R18" s="383"/>
    </row>
    <row r="19" spans="1:18" ht="26.25">
      <c r="A19" s="379" t="s">
        <v>175</v>
      </c>
      <c r="B19" s="380" t="s">
        <v>182</v>
      </c>
      <c r="C19" s="381">
        <f t="shared" si="10"/>
        <v>500</v>
      </c>
      <c r="D19" s="381">
        <f t="shared" si="5"/>
        <v>0</v>
      </c>
      <c r="E19" s="381">
        <f t="shared" si="5"/>
        <v>500</v>
      </c>
      <c r="F19" s="381">
        <f t="shared" si="6"/>
        <v>0</v>
      </c>
      <c r="G19" s="381"/>
      <c r="H19" s="381"/>
      <c r="I19" s="381">
        <f t="shared" si="11"/>
        <v>500</v>
      </c>
      <c r="J19" s="381"/>
      <c r="K19" s="381">
        <f>'[3]PL Giai ngan NTM'!M22</f>
        <v>500</v>
      </c>
      <c r="L19" s="381">
        <f t="shared" si="7"/>
        <v>250</v>
      </c>
      <c r="M19" s="381"/>
      <c r="N19" s="381">
        <f>'[3]PL Giai ngan NTM'!R22</f>
        <v>250</v>
      </c>
      <c r="O19" s="372">
        <f t="shared" si="8"/>
        <v>0.5</v>
      </c>
      <c r="P19" s="372"/>
      <c r="Q19" s="372">
        <f t="shared" si="9"/>
        <v>0.5</v>
      </c>
      <c r="R19" s="383"/>
    </row>
    <row r="20" spans="1:18" ht="39.4">
      <c r="A20" s="379" t="s">
        <v>175</v>
      </c>
      <c r="B20" s="380" t="s">
        <v>183</v>
      </c>
      <c r="C20" s="381">
        <f t="shared" si="10"/>
        <v>1000</v>
      </c>
      <c r="D20" s="381">
        <f t="shared" si="5"/>
        <v>0</v>
      </c>
      <c r="E20" s="381">
        <f t="shared" si="5"/>
        <v>1000</v>
      </c>
      <c r="F20" s="381">
        <f t="shared" si="6"/>
        <v>0</v>
      </c>
      <c r="G20" s="381"/>
      <c r="H20" s="381"/>
      <c r="I20" s="381">
        <f t="shared" si="11"/>
        <v>1000</v>
      </c>
      <c r="J20" s="381"/>
      <c r="K20" s="381">
        <f>'[3]PL Giai ngan NTM'!M23</f>
        <v>1000</v>
      </c>
      <c r="L20" s="381">
        <f t="shared" si="7"/>
        <v>380</v>
      </c>
      <c r="M20" s="381"/>
      <c r="N20" s="381">
        <f>'[3]PL Giai ngan NTM'!R23</f>
        <v>380</v>
      </c>
      <c r="O20" s="372">
        <f t="shared" si="8"/>
        <v>0.38</v>
      </c>
      <c r="P20" s="372"/>
      <c r="Q20" s="372">
        <f t="shared" si="9"/>
        <v>0.38</v>
      </c>
      <c r="R20" s="383"/>
    </row>
    <row r="21" spans="1:18" ht="27" customHeight="1">
      <c r="A21" s="379" t="s">
        <v>175</v>
      </c>
      <c r="B21" s="380" t="s">
        <v>184</v>
      </c>
      <c r="C21" s="381">
        <f t="shared" si="10"/>
        <v>200</v>
      </c>
      <c r="D21" s="381">
        <f t="shared" si="5"/>
        <v>0</v>
      </c>
      <c r="E21" s="381">
        <f t="shared" si="5"/>
        <v>200</v>
      </c>
      <c r="F21" s="381">
        <f t="shared" si="6"/>
        <v>0</v>
      </c>
      <c r="G21" s="381"/>
      <c r="H21" s="381"/>
      <c r="I21" s="381">
        <f t="shared" si="11"/>
        <v>200</v>
      </c>
      <c r="J21" s="381"/>
      <c r="K21" s="381">
        <f>'[3]PL Giai ngan NTM'!M24</f>
        <v>200</v>
      </c>
      <c r="L21" s="381">
        <f t="shared" si="7"/>
        <v>100</v>
      </c>
      <c r="M21" s="381"/>
      <c r="N21" s="381">
        <f>'[3]PL Giai ngan NTM'!R24</f>
        <v>100</v>
      </c>
      <c r="O21" s="372">
        <f t="shared" si="8"/>
        <v>0.5</v>
      </c>
      <c r="P21" s="372"/>
      <c r="Q21" s="372">
        <f t="shared" si="9"/>
        <v>0.5</v>
      </c>
      <c r="R21" s="383"/>
    </row>
    <row r="22" spans="1:18" ht="39.4">
      <c r="A22" s="379" t="s">
        <v>175</v>
      </c>
      <c r="B22" s="380" t="s">
        <v>185</v>
      </c>
      <c r="C22" s="381">
        <f t="shared" si="10"/>
        <v>500</v>
      </c>
      <c r="D22" s="381">
        <f t="shared" si="5"/>
        <v>0</v>
      </c>
      <c r="E22" s="381">
        <f t="shared" si="5"/>
        <v>500</v>
      </c>
      <c r="F22" s="381">
        <f t="shared" si="6"/>
        <v>0</v>
      </c>
      <c r="G22" s="381"/>
      <c r="H22" s="381"/>
      <c r="I22" s="381">
        <f t="shared" si="11"/>
        <v>500</v>
      </c>
      <c r="J22" s="381"/>
      <c r="K22" s="381">
        <f>'[3]PL Giai ngan NTM'!M25</f>
        <v>500</v>
      </c>
      <c r="L22" s="381">
        <f t="shared" si="7"/>
        <v>200</v>
      </c>
      <c r="M22" s="381"/>
      <c r="N22" s="381">
        <f>'[3]PL Giai ngan NTM'!R25</f>
        <v>200</v>
      </c>
      <c r="O22" s="372">
        <f t="shared" si="8"/>
        <v>0.4</v>
      </c>
      <c r="P22" s="372"/>
      <c r="Q22" s="372">
        <f t="shared" si="9"/>
        <v>0.4</v>
      </c>
      <c r="R22" s="383"/>
    </row>
    <row r="23" spans="1:18" ht="39.4">
      <c r="A23" s="379" t="s">
        <v>175</v>
      </c>
      <c r="B23" s="380" t="s">
        <v>186</v>
      </c>
      <c r="C23" s="381">
        <f t="shared" si="10"/>
        <v>250</v>
      </c>
      <c r="D23" s="381">
        <f t="shared" si="5"/>
        <v>0</v>
      </c>
      <c r="E23" s="381">
        <f t="shared" si="5"/>
        <v>250</v>
      </c>
      <c r="F23" s="381">
        <f t="shared" si="6"/>
        <v>0</v>
      </c>
      <c r="G23" s="381"/>
      <c r="H23" s="381"/>
      <c r="I23" s="381">
        <f t="shared" si="11"/>
        <v>250</v>
      </c>
      <c r="J23" s="381"/>
      <c r="K23" s="381">
        <f>'[3]PL Giai ngan NTM'!M26</f>
        <v>250</v>
      </c>
      <c r="L23" s="381">
        <f t="shared" si="7"/>
        <v>100</v>
      </c>
      <c r="M23" s="381"/>
      <c r="N23" s="381">
        <f>'[3]PL Giai ngan NTM'!R26</f>
        <v>100</v>
      </c>
      <c r="O23" s="372">
        <f t="shared" si="8"/>
        <v>0.4</v>
      </c>
      <c r="P23" s="372"/>
      <c r="Q23" s="372">
        <f t="shared" si="9"/>
        <v>0.4</v>
      </c>
      <c r="R23" s="383"/>
    </row>
    <row r="24" spans="1:18" ht="21" customHeight="1">
      <c r="A24" s="379" t="s">
        <v>175</v>
      </c>
      <c r="B24" s="380" t="s">
        <v>187</v>
      </c>
      <c r="C24" s="381">
        <f t="shared" si="10"/>
        <v>500</v>
      </c>
      <c r="D24" s="381">
        <f t="shared" si="5"/>
        <v>0</v>
      </c>
      <c r="E24" s="381">
        <f t="shared" si="5"/>
        <v>500</v>
      </c>
      <c r="F24" s="381">
        <f t="shared" si="6"/>
        <v>0</v>
      </c>
      <c r="G24" s="381"/>
      <c r="H24" s="381"/>
      <c r="I24" s="381">
        <f t="shared" si="11"/>
        <v>500</v>
      </c>
      <c r="J24" s="381"/>
      <c r="K24" s="381">
        <f>'[3]PL Giai ngan NTM'!M27</f>
        <v>500</v>
      </c>
      <c r="L24" s="381">
        <f t="shared" si="7"/>
        <v>350</v>
      </c>
      <c r="M24" s="381"/>
      <c r="N24" s="381">
        <f>'[3]PL Giai ngan NTM'!R27</f>
        <v>350</v>
      </c>
      <c r="O24" s="372">
        <f t="shared" si="8"/>
        <v>0.7</v>
      </c>
      <c r="P24" s="372"/>
      <c r="Q24" s="372">
        <f t="shared" si="9"/>
        <v>0.7</v>
      </c>
      <c r="R24" s="383"/>
    </row>
    <row r="25" spans="1:18" ht="39.4">
      <c r="A25" s="379" t="s">
        <v>175</v>
      </c>
      <c r="B25" s="380" t="s">
        <v>188</v>
      </c>
      <c r="C25" s="381">
        <f t="shared" si="10"/>
        <v>750</v>
      </c>
      <c r="D25" s="381">
        <f t="shared" si="5"/>
        <v>0</v>
      </c>
      <c r="E25" s="381">
        <f t="shared" si="5"/>
        <v>750</v>
      </c>
      <c r="F25" s="381">
        <f t="shared" si="6"/>
        <v>0</v>
      </c>
      <c r="G25" s="381"/>
      <c r="H25" s="381"/>
      <c r="I25" s="381">
        <f t="shared" si="11"/>
        <v>750</v>
      </c>
      <c r="J25" s="381"/>
      <c r="K25" s="381">
        <f>'[3]PL Giai ngan NTM'!M28</f>
        <v>750</v>
      </c>
      <c r="L25" s="381">
        <f t="shared" si="7"/>
        <v>500</v>
      </c>
      <c r="M25" s="381"/>
      <c r="N25" s="381">
        <f>'[3]PL Giai ngan NTM'!R28</f>
        <v>500</v>
      </c>
      <c r="O25" s="372">
        <f t="shared" si="8"/>
        <v>0.66666666666666663</v>
      </c>
      <c r="P25" s="372"/>
      <c r="Q25" s="372">
        <f t="shared" si="9"/>
        <v>0.66666666666666663</v>
      </c>
      <c r="R25" s="383"/>
    </row>
    <row r="26" spans="1:18" ht="26.25">
      <c r="A26" s="379" t="s">
        <v>175</v>
      </c>
      <c r="B26" s="380" t="s">
        <v>189</v>
      </c>
      <c r="C26" s="381"/>
      <c r="D26" s="381"/>
      <c r="E26" s="381"/>
      <c r="F26" s="381"/>
      <c r="G26" s="381"/>
      <c r="H26" s="381"/>
      <c r="I26" s="381"/>
      <c r="J26" s="381"/>
      <c r="K26" s="381"/>
      <c r="L26" s="381"/>
      <c r="M26" s="381"/>
      <c r="N26" s="381"/>
      <c r="O26" s="372"/>
      <c r="P26" s="372"/>
      <c r="Q26" s="372"/>
      <c r="R26" s="383"/>
    </row>
    <row r="27" spans="1:18" ht="39.4">
      <c r="A27" s="379" t="s">
        <v>190</v>
      </c>
      <c r="B27" s="380" t="s">
        <v>191</v>
      </c>
      <c r="C27" s="381">
        <f t="shared" si="10"/>
        <v>500</v>
      </c>
      <c r="D27" s="381">
        <f>+G27+J27</f>
        <v>0</v>
      </c>
      <c r="E27" s="381">
        <f>+H27+K27</f>
        <v>500</v>
      </c>
      <c r="F27" s="381">
        <f t="shared" si="6"/>
        <v>0</v>
      </c>
      <c r="G27" s="381"/>
      <c r="H27" s="381"/>
      <c r="I27" s="381">
        <f t="shared" si="11"/>
        <v>500</v>
      </c>
      <c r="J27" s="381"/>
      <c r="K27" s="381">
        <f>'[3]PL Giai ngan NTM'!M30</f>
        <v>500</v>
      </c>
      <c r="L27" s="381">
        <f t="shared" si="7"/>
        <v>500</v>
      </c>
      <c r="M27" s="381"/>
      <c r="N27" s="381">
        <f>'[3]PL Giai ngan NTM'!R30</f>
        <v>500</v>
      </c>
      <c r="O27" s="372">
        <f t="shared" si="8"/>
        <v>1</v>
      </c>
      <c r="P27" s="372"/>
      <c r="Q27" s="372">
        <f t="shared" si="9"/>
        <v>1</v>
      </c>
      <c r="R27" s="383"/>
    </row>
    <row r="28" spans="1:18" ht="65.650000000000006">
      <c r="A28" s="379" t="s">
        <v>190</v>
      </c>
      <c r="B28" s="380" t="s">
        <v>192</v>
      </c>
      <c r="C28" s="381">
        <f t="shared" si="10"/>
        <v>300</v>
      </c>
      <c r="D28" s="381">
        <f>+G28+J28</f>
        <v>0</v>
      </c>
      <c r="E28" s="381">
        <f>+H28+K28</f>
        <v>300</v>
      </c>
      <c r="F28" s="381">
        <f t="shared" si="6"/>
        <v>0</v>
      </c>
      <c r="G28" s="381"/>
      <c r="H28" s="381"/>
      <c r="I28" s="381">
        <f t="shared" si="11"/>
        <v>300</v>
      </c>
      <c r="J28" s="381"/>
      <c r="K28" s="381">
        <f>'[3]PL Giai ngan NTM'!M31</f>
        <v>300</v>
      </c>
      <c r="L28" s="381">
        <f t="shared" si="7"/>
        <v>200</v>
      </c>
      <c r="M28" s="381"/>
      <c r="N28" s="381">
        <f>'[3]PL Giai ngan NTM'!R31</f>
        <v>200</v>
      </c>
      <c r="O28" s="372">
        <f t="shared" si="8"/>
        <v>0.66666666666666663</v>
      </c>
      <c r="P28" s="372"/>
      <c r="Q28" s="372">
        <f t="shared" si="9"/>
        <v>0.66666666666666663</v>
      </c>
      <c r="R28" s="383"/>
    </row>
    <row r="29" spans="1:18" ht="23.25" customHeight="1">
      <c r="A29" s="379" t="s">
        <v>175</v>
      </c>
      <c r="B29" s="380" t="s">
        <v>193</v>
      </c>
      <c r="C29" s="381"/>
      <c r="D29" s="381"/>
      <c r="E29" s="381"/>
      <c r="F29" s="381"/>
      <c r="G29" s="381"/>
      <c r="H29" s="381"/>
      <c r="I29" s="381"/>
      <c r="J29" s="381"/>
      <c r="K29" s="381"/>
      <c r="L29" s="381"/>
      <c r="M29" s="381"/>
      <c r="N29" s="381"/>
      <c r="O29" s="372"/>
      <c r="P29" s="372"/>
      <c r="Q29" s="372"/>
      <c r="R29" s="383"/>
    </row>
    <row r="30" spans="1:18" ht="26.25">
      <c r="A30" s="379" t="s">
        <v>190</v>
      </c>
      <c r="B30" s="380" t="s">
        <v>194</v>
      </c>
      <c r="C30" s="381">
        <f t="shared" si="10"/>
        <v>1500</v>
      </c>
      <c r="D30" s="381">
        <f t="shared" ref="D30:E37" si="12">+G30+J30</f>
        <v>0</v>
      </c>
      <c r="E30" s="381">
        <f t="shared" si="12"/>
        <v>1500</v>
      </c>
      <c r="F30" s="381">
        <f t="shared" si="6"/>
        <v>0</v>
      </c>
      <c r="G30" s="381"/>
      <c r="H30" s="381"/>
      <c r="I30" s="381">
        <f t="shared" si="11"/>
        <v>1500</v>
      </c>
      <c r="J30" s="381"/>
      <c r="K30" s="381">
        <f>'[3]PL Giai ngan NTM'!M33</f>
        <v>1500</v>
      </c>
      <c r="L30" s="381">
        <f t="shared" si="7"/>
        <v>0</v>
      </c>
      <c r="M30" s="381"/>
      <c r="N30" s="381">
        <f>'[3]PL Giai ngan NTM'!R33</f>
        <v>0</v>
      </c>
      <c r="O30" s="372">
        <f t="shared" si="8"/>
        <v>0</v>
      </c>
      <c r="P30" s="372"/>
      <c r="Q30" s="372">
        <f t="shared" si="9"/>
        <v>0</v>
      </c>
      <c r="R30" s="383"/>
    </row>
    <row r="31" spans="1:18" ht="52.5">
      <c r="A31" s="379" t="s">
        <v>190</v>
      </c>
      <c r="B31" s="380" t="s">
        <v>195</v>
      </c>
      <c r="C31" s="381">
        <f t="shared" si="10"/>
        <v>480</v>
      </c>
      <c r="D31" s="381">
        <f t="shared" si="12"/>
        <v>0</v>
      </c>
      <c r="E31" s="381">
        <f t="shared" si="12"/>
        <v>480</v>
      </c>
      <c r="F31" s="381">
        <f t="shared" si="6"/>
        <v>0</v>
      </c>
      <c r="G31" s="381"/>
      <c r="H31" s="381"/>
      <c r="I31" s="381">
        <f t="shared" si="11"/>
        <v>480</v>
      </c>
      <c r="J31" s="381"/>
      <c r="K31" s="381">
        <f>'[3]PL Giai ngan NTM'!M34</f>
        <v>480</v>
      </c>
      <c r="L31" s="381">
        <f t="shared" si="7"/>
        <v>350</v>
      </c>
      <c r="M31" s="381"/>
      <c r="N31" s="381">
        <f>'[3]PL Giai ngan NTM'!R34</f>
        <v>350</v>
      </c>
      <c r="O31" s="372">
        <f t="shared" si="8"/>
        <v>0.72916666666666663</v>
      </c>
      <c r="P31" s="372"/>
      <c r="Q31" s="372">
        <f t="shared" si="9"/>
        <v>0.72916666666666663</v>
      </c>
      <c r="R31" s="383"/>
    </row>
    <row r="32" spans="1:18" ht="27.75" customHeight="1">
      <c r="A32" s="379" t="s">
        <v>190</v>
      </c>
      <c r="B32" s="380" t="s">
        <v>196</v>
      </c>
      <c r="C32" s="381">
        <f t="shared" si="10"/>
        <v>200</v>
      </c>
      <c r="D32" s="381">
        <f t="shared" si="12"/>
        <v>0</v>
      </c>
      <c r="E32" s="381">
        <f t="shared" si="12"/>
        <v>200</v>
      </c>
      <c r="F32" s="381">
        <f t="shared" si="6"/>
        <v>0</v>
      </c>
      <c r="G32" s="381"/>
      <c r="H32" s="381"/>
      <c r="I32" s="381">
        <f t="shared" si="11"/>
        <v>200</v>
      </c>
      <c r="J32" s="381"/>
      <c r="K32" s="381">
        <f>'[3]PL Giai ngan NTM'!M35</f>
        <v>200</v>
      </c>
      <c r="L32" s="381">
        <f t="shared" si="7"/>
        <v>150</v>
      </c>
      <c r="M32" s="381"/>
      <c r="N32" s="381">
        <f>'[3]PL Giai ngan NTM'!R35</f>
        <v>150</v>
      </c>
      <c r="O32" s="372">
        <f t="shared" si="8"/>
        <v>0.75</v>
      </c>
      <c r="P32" s="372"/>
      <c r="Q32" s="372">
        <f t="shared" si="9"/>
        <v>0.75</v>
      </c>
      <c r="R32" s="383"/>
    </row>
    <row r="33" spans="1:18" ht="27.75" customHeight="1">
      <c r="A33" s="379" t="s">
        <v>190</v>
      </c>
      <c r="B33" s="380" t="s">
        <v>197</v>
      </c>
      <c r="C33" s="381">
        <f t="shared" si="10"/>
        <v>200</v>
      </c>
      <c r="D33" s="381">
        <f t="shared" si="12"/>
        <v>0</v>
      </c>
      <c r="E33" s="381">
        <f t="shared" si="12"/>
        <v>200</v>
      </c>
      <c r="F33" s="381">
        <f t="shared" si="6"/>
        <v>0</v>
      </c>
      <c r="G33" s="381"/>
      <c r="H33" s="381"/>
      <c r="I33" s="381">
        <f t="shared" si="11"/>
        <v>200</v>
      </c>
      <c r="J33" s="381"/>
      <c r="K33" s="381">
        <f>'[3]PL Giai ngan NTM'!M36</f>
        <v>200</v>
      </c>
      <c r="L33" s="381">
        <f t="shared" si="7"/>
        <v>80</v>
      </c>
      <c r="M33" s="381"/>
      <c r="N33" s="381">
        <f>'[3]PL Giai ngan NTM'!R36</f>
        <v>80</v>
      </c>
      <c r="O33" s="372">
        <f t="shared" si="8"/>
        <v>0.4</v>
      </c>
      <c r="P33" s="372"/>
      <c r="Q33" s="372">
        <f t="shared" si="9"/>
        <v>0.4</v>
      </c>
      <c r="R33" s="383"/>
    </row>
    <row r="34" spans="1:18" ht="39.4">
      <c r="A34" s="379" t="s">
        <v>190</v>
      </c>
      <c r="B34" s="380" t="s">
        <v>198</v>
      </c>
      <c r="C34" s="381">
        <f t="shared" si="10"/>
        <v>50</v>
      </c>
      <c r="D34" s="381">
        <f t="shared" si="12"/>
        <v>0</v>
      </c>
      <c r="E34" s="381">
        <f t="shared" si="12"/>
        <v>50</v>
      </c>
      <c r="F34" s="381">
        <f t="shared" si="6"/>
        <v>0</v>
      </c>
      <c r="G34" s="381"/>
      <c r="H34" s="381"/>
      <c r="I34" s="381">
        <f t="shared" si="11"/>
        <v>50</v>
      </c>
      <c r="J34" s="381"/>
      <c r="K34" s="381">
        <f>'[3]PL Giai ngan NTM'!M37</f>
        <v>50</v>
      </c>
      <c r="L34" s="381">
        <f t="shared" si="7"/>
        <v>50</v>
      </c>
      <c r="M34" s="381"/>
      <c r="N34" s="381">
        <f>'[3]PL Giai ngan NTM'!R37</f>
        <v>50</v>
      </c>
      <c r="O34" s="372">
        <f t="shared" si="8"/>
        <v>1</v>
      </c>
      <c r="P34" s="372"/>
      <c r="Q34" s="372">
        <f t="shared" si="9"/>
        <v>1</v>
      </c>
      <c r="R34" s="383"/>
    </row>
    <row r="35" spans="1:18" ht="28.5" customHeight="1">
      <c r="A35" s="379" t="s">
        <v>175</v>
      </c>
      <c r="B35" s="380" t="s">
        <v>199</v>
      </c>
      <c r="C35" s="381">
        <f t="shared" si="10"/>
        <v>3840</v>
      </c>
      <c r="D35" s="381">
        <f t="shared" si="12"/>
        <v>0</v>
      </c>
      <c r="E35" s="381">
        <f t="shared" si="12"/>
        <v>3840</v>
      </c>
      <c r="F35" s="381">
        <f t="shared" si="6"/>
        <v>0</v>
      </c>
      <c r="G35" s="381"/>
      <c r="H35" s="381"/>
      <c r="I35" s="381">
        <f t="shared" si="11"/>
        <v>3840</v>
      </c>
      <c r="J35" s="381"/>
      <c r="K35" s="381">
        <f>'[3]PL Giai ngan NTM'!M38</f>
        <v>3840</v>
      </c>
      <c r="L35" s="381">
        <f t="shared" si="7"/>
        <v>3200</v>
      </c>
      <c r="M35" s="381"/>
      <c r="N35" s="381">
        <f>'[3]PL Giai ngan NTM'!R38</f>
        <v>3200</v>
      </c>
      <c r="O35" s="372">
        <f t="shared" si="8"/>
        <v>0.83333333333333337</v>
      </c>
      <c r="P35" s="372"/>
      <c r="Q35" s="372">
        <f t="shared" si="9"/>
        <v>0.83333333333333337</v>
      </c>
      <c r="R35" s="383"/>
    </row>
    <row r="36" spans="1:18" ht="22.5" customHeight="1">
      <c r="A36" s="379" t="s">
        <v>175</v>
      </c>
      <c r="B36" s="380" t="s">
        <v>200</v>
      </c>
      <c r="C36" s="381">
        <f t="shared" si="10"/>
        <v>1830</v>
      </c>
      <c r="D36" s="381">
        <f t="shared" si="12"/>
        <v>0</v>
      </c>
      <c r="E36" s="381">
        <f t="shared" si="12"/>
        <v>1830</v>
      </c>
      <c r="F36" s="381">
        <f t="shared" si="6"/>
        <v>0</v>
      </c>
      <c r="G36" s="381"/>
      <c r="H36" s="381"/>
      <c r="I36" s="381">
        <f t="shared" si="11"/>
        <v>1830</v>
      </c>
      <c r="J36" s="381"/>
      <c r="K36" s="381">
        <f>'[3]PL Giai ngan NTM'!M39</f>
        <v>1830</v>
      </c>
      <c r="L36" s="381">
        <f t="shared" si="7"/>
        <v>1050</v>
      </c>
      <c r="M36" s="381"/>
      <c r="N36" s="381">
        <f>'[3]PL Giai ngan NTM'!R39</f>
        <v>1050</v>
      </c>
      <c r="O36" s="372">
        <f t="shared" si="8"/>
        <v>0.57377049180327866</v>
      </c>
      <c r="P36" s="372"/>
      <c r="Q36" s="372">
        <f t="shared" si="9"/>
        <v>0.57377049180327866</v>
      </c>
      <c r="R36" s="383"/>
    </row>
    <row r="37" spans="1:18" ht="26.25">
      <c r="A37" s="379" t="s">
        <v>175</v>
      </c>
      <c r="B37" s="380" t="s">
        <v>201</v>
      </c>
      <c r="C37" s="381">
        <f t="shared" si="10"/>
        <v>500</v>
      </c>
      <c r="D37" s="381">
        <f t="shared" si="12"/>
        <v>0</v>
      </c>
      <c r="E37" s="381">
        <f t="shared" si="12"/>
        <v>500</v>
      </c>
      <c r="F37" s="381">
        <f t="shared" si="6"/>
        <v>0</v>
      </c>
      <c r="G37" s="381"/>
      <c r="H37" s="381"/>
      <c r="I37" s="381">
        <f t="shared" si="11"/>
        <v>500</v>
      </c>
      <c r="J37" s="381"/>
      <c r="K37" s="381">
        <f>'[3]PL Giai ngan NTM'!M40</f>
        <v>500</v>
      </c>
      <c r="L37" s="381">
        <f t="shared" si="7"/>
        <v>0</v>
      </c>
      <c r="M37" s="381"/>
      <c r="N37" s="381">
        <f>'[3]PL Giai ngan NTM'!R40</f>
        <v>0</v>
      </c>
      <c r="O37" s="372">
        <f t="shared" si="8"/>
        <v>0</v>
      </c>
      <c r="P37" s="372"/>
      <c r="Q37" s="372">
        <f t="shared" si="9"/>
        <v>0</v>
      </c>
      <c r="R37" s="383"/>
    </row>
    <row r="38" spans="1:18" ht="21.75" customHeight="1">
      <c r="A38" s="379">
        <v>2</v>
      </c>
      <c r="B38" s="380" t="s">
        <v>202</v>
      </c>
      <c r="C38" s="381">
        <f t="shared" ref="C38:N38" si="13">C39</f>
        <v>600</v>
      </c>
      <c r="D38" s="381">
        <f t="shared" si="13"/>
        <v>0</v>
      </c>
      <c r="E38" s="381">
        <f t="shared" si="13"/>
        <v>600</v>
      </c>
      <c r="F38" s="381">
        <f t="shared" si="13"/>
        <v>0</v>
      </c>
      <c r="G38" s="381">
        <f t="shared" si="13"/>
        <v>0</v>
      </c>
      <c r="H38" s="381">
        <f t="shared" si="13"/>
        <v>0</v>
      </c>
      <c r="I38" s="381">
        <f t="shared" si="13"/>
        <v>600</v>
      </c>
      <c r="J38" s="381">
        <f t="shared" si="13"/>
        <v>0</v>
      </c>
      <c r="K38" s="381">
        <f t="shared" si="13"/>
        <v>600</v>
      </c>
      <c r="L38" s="381">
        <f t="shared" si="7"/>
        <v>463</v>
      </c>
      <c r="M38" s="381">
        <f t="shared" si="13"/>
        <v>0</v>
      </c>
      <c r="N38" s="381">
        <f t="shared" si="13"/>
        <v>463</v>
      </c>
      <c r="O38" s="372">
        <f t="shared" si="8"/>
        <v>0.77166666666666661</v>
      </c>
      <c r="P38" s="372"/>
      <c r="Q38" s="372">
        <f t="shared" si="9"/>
        <v>0.77166666666666661</v>
      </c>
      <c r="R38" s="383"/>
    </row>
    <row r="39" spans="1:18" ht="39.4">
      <c r="A39" s="379" t="s">
        <v>175</v>
      </c>
      <c r="B39" s="380" t="s">
        <v>203</v>
      </c>
      <c r="C39" s="381">
        <f t="shared" ref="C39" si="14">SUM(D39:E39)</f>
        <v>600</v>
      </c>
      <c r="D39" s="381">
        <f>+G39+J39</f>
        <v>0</v>
      </c>
      <c r="E39" s="381">
        <f>+H39+K39</f>
        <v>600</v>
      </c>
      <c r="F39" s="381">
        <f t="shared" ref="F39" si="15">SUM(G39:H39)</f>
        <v>0</v>
      </c>
      <c r="G39" s="381"/>
      <c r="H39" s="381"/>
      <c r="I39" s="381">
        <f t="shared" ref="I39" si="16">SUM(J39:K39)</f>
        <v>600</v>
      </c>
      <c r="J39" s="381"/>
      <c r="K39" s="381">
        <f>'[3]PL Giai ngan NTM'!M42</f>
        <v>600</v>
      </c>
      <c r="L39" s="381">
        <f t="shared" si="7"/>
        <v>463</v>
      </c>
      <c r="M39" s="381"/>
      <c r="N39" s="381">
        <f>'[3]PL Giai ngan NTM'!R42</f>
        <v>463</v>
      </c>
      <c r="O39" s="372">
        <f t="shared" si="8"/>
        <v>0.77166666666666661</v>
      </c>
      <c r="P39" s="372"/>
      <c r="Q39" s="372">
        <f t="shared" si="9"/>
        <v>0.77166666666666661</v>
      </c>
      <c r="R39" s="383"/>
    </row>
    <row r="40" spans="1:18" ht="21.75" customHeight="1">
      <c r="A40" s="379">
        <v>3</v>
      </c>
      <c r="B40" s="380" t="s">
        <v>204</v>
      </c>
      <c r="C40" s="381">
        <f>SUM(C41:C42)</f>
        <v>1000</v>
      </c>
      <c r="D40" s="381">
        <f t="shared" ref="D40:N40" si="17">SUM(D41:D42)</f>
        <v>0</v>
      </c>
      <c r="E40" s="381">
        <f t="shared" si="17"/>
        <v>1000</v>
      </c>
      <c r="F40" s="381">
        <f t="shared" si="17"/>
        <v>0</v>
      </c>
      <c r="G40" s="381">
        <f t="shared" si="17"/>
        <v>0</v>
      </c>
      <c r="H40" s="381">
        <f t="shared" si="17"/>
        <v>0</v>
      </c>
      <c r="I40" s="381">
        <f t="shared" si="17"/>
        <v>1000</v>
      </c>
      <c r="J40" s="381">
        <f t="shared" si="17"/>
        <v>0</v>
      </c>
      <c r="K40" s="381">
        <f t="shared" si="17"/>
        <v>1000</v>
      </c>
      <c r="L40" s="381">
        <f t="shared" si="17"/>
        <v>0</v>
      </c>
      <c r="M40" s="381">
        <f t="shared" si="17"/>
        <v>0</v>
      </c>
      <c r="N40" s="381">
        <f t="shared" si="17"/>
        <v>0</v>
      </c>
      <c r="O40" s="372">
        <f t="shared" si="8"/>
        <v>0</v>
      </c>
      <c r="P40" s="372"/>
      <c r="Q40" s="372">
        <f t="shared" si="9"/>
        <v>0</v>
      </c>
      <c r="R40" s="383"/>
    </row>
    <row r="41" spans="1:18" ht="31.5" customHeight="1">
      <c r="A41" s="379" t="s">
        <v>175</v>
      </c>
      <c r="B41" s="380" t="s">
        <v>205</v>
      </c>
      <c r="C41" s="381">
        <f t="shared" ref="C41:C42" si="18">SUM(D41:E41)</f>
        <v>500</v>
      </c>
      <c r="D41" s="381">
        <f>+G41+J41</f>
        <v>0</v>
      </c>
      <c r="E41" s="381">
        <f>+H41+K41</f>
        <v>500</v>
      </c>
      <c r="F41" s="381">
        <f t="shared" ref="F41:F42" si="19">SUM(G41:H41)</f>
        <v>0</v>
      </c>
      <c r="G41" s="381"/>
      <c r="H41" s="381"/>
      <c r="I41" s="381">
        <f t="shared" ref="I41:I42" si="20">SUM(J41:K41)</f>
        <v>500</v>
      </c>
      <c r="J41" s="381"/>
      <c r="K41" s="381">
        <f>'[3]PL Giai ngan NTM'!M44</f>
        <v>500</v>
      </c>
      <c r="L41" s="381">
        <f t="shared" si="7"/>
        <v>0</v>
      </c>
      <c r="M41" s="381"/>
      <c r="N41" s="381">
        <f>'[3]PL Giai ngan NTM'!R44</f>
        <v>0</v>
      </c>
      <c r="O41" s="372">
        <f t="shared" si="8"/>
        <v>0</v>
      </c>
      <c r="P41" s="372"/>
      <c r="Q41" s="372">
        <f t="shared" si="9"/>
        <v>0</v>
      </c>
      <c r="R41" s="383"/>
    </row>
    <row r="42" spans="1:18" ht="31.5" customHeight="1">
      <c r="A42" s="379" t="s">
        <v>175</v>
      </c>
      <c r="B42" s="380" t="s">
        <v>206</v>
      </c>
      <c r="C42" s="381">
        <f t="shared" si="18"/>
        <v>500</v>
      </c>
      <c r="D42" s="381">
        <f>+G42+J42</f>
        <v>0</v>
      </c>
      <c r="E42" s="381">
        <f>+H42+K42</f>
        <v>500</v>
      </c>
      <c r="F42" s="381">
        <f t="shared" si="19"/>
        <v>0</v>
      </c>
      <c r="G42" s="381"/>
      <c r="H42" s="381"/>
      <c r="I42" s="381">
        <f t="shared" si="20"/>
        <v>500</v>
      </c>
      <c r="J42" s="381"/>
      <c r="K42" s="381">
        <f>'[3]PL Giai ngan NTM'!M45</f>
        <v>500</v>
      </c>
      <c r="L42" s="381">
        <f t="shared" si="7"/>
        <v>0</v>
      </c>
      <c r="M42" s="381"/>
      <c r="N42" s="381"/>
      <c r="O42" s="372">
        <f t="shared" si="8"/>
        <v>0</v>
      </c>
      <c r="P42" s="372"/>
      <c r="Q42" s="372">
        <f t="shared" si="9"/>
        <v>0</v>
      </c>
      <c r="R42" s="383"/>
    </row>
    <row r="43" spans="1:18" ht="21.75" customHeight="1">
      <c r="A43" s="379">
        <v>4</v>
      </c>
      <c r="B43" s="380" t="s">
        <v>207</v>
      </c>
      <c r="C43" s="381">
        <f t="shared" ref="C43:I43" si="21">SUM(C44:C48)</f>
        <v>1550</v>
      </c>
      <c r="D43" s="381">
        <f t="shared" si="21"/>
        <v>0</v>
      </c>
      <c r="E43" s="381">
        <f t="shared" si="21"/>
        <v>1550</v>
      </c>
      <c r="F43" s="381">
        <f t="shared" si="21"/>
        <v>0</v>
      </c>
      <c r="G43" s="381">
        <f t="shared" si="21"/>
        <v>0</v>
      </c>
      <c r="H43" s="381">
        <f t="shared" si="21"/>
        <v>0</v>
      </c>
      <c r="I43" s="381">
        <f t="shared" si="21"/>
        <v>1550</v>
      </c>
      <c r="J43" s="381">
        <f>SUM(J44:J48)</f>
        <v>0</v>
      </c>
      <c r="K43" s="381">
        <f t="shared" ref="K43:N43" si="22">SUM(K44:K48)</f>
        <v>1550</v>
      </c>
      <c r="L43" s="381">
        <f t="shared" si="22"/>
        <v>421</v>
      </c>
      <c r="M43" s="381">
        <f t="shared" si="22"/>
        <v>0</v>
      </c>
      <c r="N43" s="381">
        <f t="shared" si="22"/>
        <v>421</v>
      </c>
      <c r="O43" s="372">
        <f t="shared" si="8"/>
        <v>0.27161290322580645</v>
      </c>
      <c r="P43" s="372"/>
      <c r="Q43" s="372">
        <f t="shared" si="9"/>
        <v>0.27161290322580645</v>
      </c>
      <c r="R43" s="383"/>
    </row>
    <row r="44" spans="1:18" ht="39.4">
      <c r="A44" s="379" t="s">
        <v>175</v>
      </c>
      <c r="B44" s="380" t="s">
        <v>208</v>
      </c>
      <c r="C44" s="381">
        <f t="shared" ref="C44:C105" si="23">SUM(D44:E44)</f>
        <v>600</v>
      </c>
      <c r="D44" s="381">
        <f t="shared" ref="D44:E48" si="24">+G44+J44</f>
        <v>0</v>
      </c>
      <c r="E44" s="381">
        <f t="shared" si="24"/>
        <v>600</v>
      </c>
      <c r="F44" s="381">
        <f t="shared" ref="F44:F105" si="25">SUM(G44:H44)</f>
        <v>0</v>
      </c>
      <c r="G44" s="381"/>
      <c r="H44" s="381"/>
      <c r="I44" s="381">
        <f t="shared" ref="I44:I105" si="26">SUM(J44:K44)</f>
        <v>600</v>
      </c>
      <c r="J44" s="381"/>
      <c r="K44" s="381">
        <f>'[3]PL Giai ngan NTM'!M47</f>
        <v>600</v>
      </c>
      <c r="L44" s="381">
        <f t="shared" si="7"/>
        <v>20</v>
      </c>
      <c r="M44" s="381"/>
      <c r="N44" s="381">
        <f>'[3]PL Giai ngan NTM'!R47</f>
        <v>20</v>
      </c>
      <c r="O44" s="372">
        <f t="shared" si="8"/>
        <v>3.3333333333333333E-2</v>
      </c>
      <c r="P44" s="372"/>
      <c r="Q44" s="372">
        <f t="shared" si="9"/>
        <v>3.3333333333333333E-2</v>
      </c>
      <c r="R44" s="383"/>
    </row>
    <row r="45" spans="1:18" ht="26.25">
      <c r="A45" s="379" t="s">
        <v>175</v>
      </c>
      <c r="B45" s="380" t="s">
        <v>209</v>
      </c>
      <c r="C45" s="381">
        <f t="shared" si="23"/>
        <v>400</v>
      </c>
      <c r="D45" s="381">
        <f t="shared" si="24"/>
        <v>0</v>
      </c>
      <c r="E45" s="381">
        <f t="shared" si="24"/>
        <v>400</v>
      </c>
      <c r="F45" s="381">
        <f t="shared" si="25"/>
        <v>0</v>
      </c>
      <c r="G45" s="381"/>
      <c r="H45" s="381"/>
      <c r="I45" s="381">
        <f t="shared" si="26"/>
        <v>400</v>
      </c>
      <c r="J45" s="381"/>
      <c r="K45" s="381">
        <f>'[3]PL Giai ngan NTM'!M48</f>
        <v>400</v>
      </c>
      <c r="L45" s="381">
        <f t="shared" si="7"/>
        <v>80</v>
      </c>
      <c r="M45" s="381"/>
      <c r="N45" s="381">
        <f>'[3]PL Giai ngan NTM'!R48</f>
        <v>80</v>
      </c>
      <c r="O45" s="372">
        <f t="shared" si="8"/>
        <v>0.2</v>
      </c>
      <c r="P45" s="372"/>
      <c r="Q45" s="372">
        <f t="shared" si="9"/>
        <v>0.2</v>
      </c>
      <c r="R45" s="383"/>
    </row>
    <row r="46" spans="1:18" ht="26.25">
      <c r="A46" s="379" t="s">
        <v>175</v>
      </c>
      <c r="B46" s="380" t="s">
        <v>210</v>
      </c>
      <c r="C46" s="381">
        <f t="shared" si="23"/>
        <v>100</v>
      </c>
      <c r="D46" s="381">
        <f t="shared" si="24"/>
        <v>0</v>
      </c>
      <c r="E46" s="381">
        <f t="shared" si="24"/>
        <v>100</v>
      </c>
      <c r="F46" s="381">
        <f t="shared" si="25"/>
        <v>0</v>
      </c>
      <c r="G46" s="381"/>
      <c r="H46" s="381"/>
      <c r="I46" s="381">
        <f t="shared" si="26"/>
        <v>100</v>
      </c>
      <c r="J46" s="381"/>
      <c r="K46" s="381">
        <f>'[3]PL Giai ngan NTM'!M49</f>
        <v>100</v>
      </c>
      <c r="L46" s="381">
        <f t="shared" si="7"/>
        <v>0</v>
      </c>
      <c r="M46" s="381"/>
      <c r="N46" s="381">
        <f>'[3]PL Giai ngan NTM'!R49</f>
        <v>0</v>
      </c>
      <c r="O46" s="372">
        <f t="shared" si="8"/>
        <v>0</v>
      </c>
      <c r="P46" s="372"/>
      <c r="Q46" s="372">
        <f t="shared" si="9"/>
        <v>0</v>
      </c>
      <c r="R46" s="383"/>
    </row>
    <row r="47" spans="1:18" ht="26.25">
      <c r="A47" s="379" t="s">
        <v>175</v>
      </c>
      <c r="B47" s="380" t="s">
        <v>211</v>
      </c>
      <c r="C47" s="381">
        <f t="shared" si="23"/>
        <v>100</v>
      </c>
      <c r="D47" s="381">
        <f t="shared" si="24"/>
        <v>0</v>
      </c>
      <c r="E47" s="381">
        <f t="shared" si="24"/>
        <v>100</v>
      </c>
      <c r="F47" s="381">
        <f t="shared" si="25"/>
        <v>0</v>
      </c>
      <c r="G47" s="381"/>
      <c r="H47" s="381"/>
      <c r="I47" s="381">
        <f t="shared" si="26"/>
        <v>100</v>
      </c>
      <c r="J47" s="381"/>
      <c r="K47" s="381">
        <f>'[3]PL Giai ngan NTM'!M50</f>
        <v>100</v>
      </c>
      <c r="L47" s="381">
        <f t="shared" si="7"/>
        <v>0</v>
      </c>
      <c r="M47" s="381"/>
      <c r="N47" s="381">
        <f>'[3]PL Giai ngan NTM'!R50</f>
        <v>0</v>
      </c>
      <c r="O47" s="372">
        <f t="shared" si="8"/>
        <v>0</v>
      </c>
      <c r="P47" s="372"/>
      <c r="Q47" s="372">
        <f t="shared" si="9"/>
        <v>0</v>
      </c>
      <c r="R47" s="383"/>
    </row>
    <row r="48" spans="1:18" ht="26.25">
      <c r="A48" s="379" t="s">
        <v>175</v>
      </c>
      <c r="B48" s="380" t="s">
        <v>212</v>
      </c>
      <c r="C48" s="381">
        <f t="shared" si="23"/>
        <v>350</v>
      </c>
      <c r="D48" s="381">
        <f t="shared" si="24"/>
        <v>0</v>
      </c>
      <c r="E48" s="381">
        <f t="shared" si="24"/>
        <v>350</v>
      </c>
      <c r="F48" s="381">
        <f t="shared" si="25"/>
        <v>0</v>
      </c>
      <c r="G48" s="381"/>
      <c r="H48" s="381"/>
      <c r="I48" s="381">
        <f t="shared" si="26"/>
        <v>350</v>
      </c>
      <c r="J48" s="381"/>
      <c r="K48" s="381">
        <f>'[3]PL Giai ngan NTM'!M51</f>
        <v>350</v>
      </c>
      <c r="L48" s="381">
        <f t="shared" si="7"/>
        <v>321</v>
      </c>
      <c r="M48" s="381"/>
      <c r="N48" s="381">
        <f>'[3]PL Giai ngan NTM'!R51</f>
        <v>321</v>
      </c>
      <c r="O48" s="372">
        <f t="shared" si="8"/>
        <v>0.91714285714285715</v>
      </c>
      <c r="P48" s="372"/>
      <c r="Q48" s="372">
        <f t="shared" si="9"/>
        <v>0.91714285714285715</v>
      </c>
      <c r="R48" s="383"/>
    </row>
    <row r="49" spans="1:18" ht="21.75" customHeight="1">
      <c r="A49" s="379">
        <v>5</v>
      </c>
      <c r="B49" s="380" t="s">
        <v>213</v>
      </c>
      <c r="C49" s="381">
        <f t="shared" ref="C49:I49" si="27">SUM(C50:C54)</f>
        <v>1550</v>
      </c>
      <c r="D49" s="381">
        <f t="shared" si="27"/>
        <v>0</v>
      </c>
      <c r="E49" s="381">
        <f t="shared" si="27"/>
        <v>1550</v>
      </c>
      <c r="F49" s="381">
        <f t="shared" si="27"/>
        <v>0</v>
      </c>
      <c r="G49" s="381">
        <f t="shared" si="27"/>
        <v>0</v>
      </c>
      <c r="H49" s="381">
        <f t="shared" si="27"/>
        <v>0</v>
      </c>
      <c r="I49" s="381">
        <f t="shared" si="27"/>
        <v>1550</v>
      </c>
      <c r="J49" s="381">
        <f>SUM(J50:J54)</f>
        <v>0</v>
      </c>
      <c r="K49" s="381">
        <f>SUM(K50:K54)</f>
        <v>1550</v>
      </c>
      <c r="L49" s="381">
        <f t="shared" si="7"/>
        <v>1340</v>
      </c>
      <c r="M49" s="381">
        <f t="shared" ref="M49:N49" si="28">SUM(M50:M54)</f>
        <v>0</v>
      </c>
      <c r="N49" s="381">
        <f t="shared" si="28"/>
        <v>1340</v>
      </c>
      <c r="O49" s="372">
        <f t="shared" si="8"/>
        <v>0.86451612903225805</v>
      </c>
      <c r="P49" s="372"/>
      <c r="Q49" s="372">
        <f t="shared" si="9"/>
        <v>0.86451612903225805</v>
      </c>
      <c r="R49" s="383"/>
    </row>
    <row r="50" spans="1:18" ht="52.5">
      <c r="A50" s="379" t="s">
        <v>175</v>
      </c>
      <c r="B50" s="380" t="s">
        <v>214</v>
      </c>
      <c r="C50" s="381">
        <f t="shared" si="23"/>
        <v>950</v>
      </c>
      <c r="D50" s="381">
        <f t="shared" ref="D50:E54" si="29">+G50+J50</f>
        <v>0</v>
      </c>
      <c r="E50" s="381">
        <f t="shared" si="29"/>
        <v>950</v>
      </c>
      <c r="F50" s="381">
        <f t="shared" si="25"/>
        <v>0</v>
      </c>
      <c r="G50" s="381"/>
      <c r="H50" s="381"/>
      <c r="I50" s="381">
        <f t="shared" si="26"/>
        <v>950</v>
      </c>
      <c r="J50" s="381"/>
      <c r="K50" s="381">
        <f>'[3]PL Giai ngan NTM'!M53</f>
        <v>950</v>
      </c>
      <c r="L50" s="381">
        <f t="shared" si="7"/>
        <v>860</v>
      </c>
      <c r="M50" s="381"/>
      <c r="N50" s="381">
        <f>'[3]PL Giai ngan NTM'!R53</f>
        <v>860</v>
      </c>
      <c r="O50" s="372">
        <f t="shared" si="8"/>
        <v>0.90526315789473688</v>
      </c>
      <c r="P50" s="372"/>
      <c r="Q50" s="372">
        <f t="shared" si="9"/>
        <v>0.90526315789473688</v>
      </c>
      <c r="R50" s="383"/>
    </row>
    <row r="51" spans="1:18" ht="26.25">
      <c r="A51" s="379" t="s">
        <v>175</v>
      </c>
      <c r="B51" s="380" t="s">
        <v>215</v>
      </c>
      <c r="C51" s="381">
        <f t="shared" si="23"/>
        <v>150</v>
      </c>
      <c r="D51" s="381">
        <f t="shared" si="29"/>
        <v>0</v>
      </c>
      <c r="E51" s="381">
        <f t="shared" si="29"/>
        <v>150</v>
      </c>
      <c r="F51" s="381">
        <f t="shared" si="25"/>
        <v>0</v>
      </c>
      <c r="G51" s="381"/>
      <c r="H51" s="381"/>
      <c r="I51" s="381">
        <f t="shared" si="26"/>
        <v>150</v>
      </c>
      <c r="J51" s="381"/>
      <c r="K51" s="381">
        <f>'[3]PL Giai ngan NTM'!M54</f>
        <v>150</v>
      </c>
      <c r="L51" s="381">
        <f t="shared" si="7"/>
        <v>150</v>
      </c>
      <c r="M51" s="381"/>
      <c r="N51" s="381">
        <f>'[3]PL Giai ngan NTM'!R54</f>
        <v>150</v>
      </c>
      <c r="O51" s="372">
        <f t="shared" si="8"/>
        <v>1</v>
      </c>
      <c r="P51" s="372"/>
      <c r="Q51" s="372">
        <f t="shared" si="9"/>
        <v>1</v>
      </c>
      <c r="R51" s="383"/>
    </row>
    <row r="52" spans="1:18" ht="39.4">
      <c r="A52" s="379" t="s">
        <v>175</v>
      </c>
      <c r="B52" s="380" t="s">
        <v>216</v>
      </c>
      <c r="C52" s="381">
        <f t="shared" si="23"/>
        <v>150</v>
      </c>
      <c r="D52" s="381">
        <f t="shared" si="29"/>
        <v>0</v>
      </c>
      <c r="E52" s="381">
        <f t="shared" si="29"/>
        <v>150</v>
      </c>
      <c r="F52" s="381">
        <f t="shared" si="25"/>
        <v>0</v>
      </c>
      <c r="G52" s="381"/>
      <c r="H52" s="381"/>
      <c r="I52" s="381">
        <f t="shared" si="26"/>
        <v>150</v>
      </c>
      <c r="J52" s="381"/>
      <c r="K52" s="381">
        <f>'[3]PL Giai ngan NTM'!M55</f>
        <v>150</v>
      </c>
      <c r="L52" s="381">
        <f t="shared" si="7"/>
        <v>150</v>
      </c>
      <c r="M52" s="381"/>
      <c r="N52" s="381">
        <f>'[3]PL Giai ngan NTM'!R55</f>
        <v>150</v>
      </c>
      <c r="O52" s="372">
        <f t="shared" si="8"/>
        <v>1</v>
      </c>
      <c r="P52" s="372"/>
      <c r="Q52" s="372">
        <f t="shared" si="9"/>
        <v>1</v>
      </c>
      <c r="R52" s="383"/>
    </row>
    <row r="53" spans="1:18" ht="26.25">
      <c r="A53" s="379" t="s">
        <v>175</v>
      </c>
      <c r="B53" s="380" t="s">
        <v>217</v>
      </c>
      <c r="C53" s="381">
        <f t="shared" si="23"/>
        <v>150</v>
      </c>
      <c r="D53" s="381">
        <f t="shared" si="29"/>
        <v>0</v>
      </c>
      <c r="E53" s="381">
        <f t="shared" si="29"/>
        <v>150</v>
      </c>
      <c r="F53" s="381">
        <f t="shared" si="25"/>
        <v>0</v>
      </c>
      <c r="G53" s="381"/>
      <c r="H53" s="381"/>
      <c r="I53" s="381">
        <f t="shared" si="26"/>
        <v>150</v>
      </c>
      <c r="J53" s="381"/>
      <c r="K53" s="381">
        <f>'[3]PL Giai ngan NTM'!M56</f>
        <v>150</v>
      </c>
      <c r="L53" s="381">
        <f t="shared" si="7"/>
        <v>150</v>
      </c>
      <c r="M53" s="381"/>
      <c r="N53" s="381">
        <f>'[3]PL Giai ngan NTM'!R56</f>
        <v>150</v>
      </c>
      <c r="O53" s="372">
        <f t="shared" si="8"/>
        <v>1</v>
      </c>
      <c r="P53" s="372"/>
      <c r="Q53" s="372">
        <f t="shared" si="9"/>
        <v>1</v>
      </c>
      <c r="R53" s="383"/>
    </row>
    <row r="54" spans="1:18" ht="26.25">
      <c r="A54" s="379" t="s">
        <v>175</v>
      </c>
      <c r="B54" s="380" t="s">
        <v>218</v>
      </c>
      <c r="C54" s="381">
        <f t="shared" si="23"/>
        <v>150</v>
      </c>
      <c r="D54" s="381">
        <f t="shared" si="29"/>
        <v>0</v>
      </c>
      <c r="E54" s="381">
        <f t="shared" si="29"/>
        <v>150</v>
      </c>
      <c r="F54" s="381">
        <f t="shared" si="25"/>
        <v>0</v>
      </c>
      <c r="G54" s="381"/>
      <c r="H54" s="381"/>
      <c r="I54" s="381">
        <f t="shared" si="26"/>
        <v>150</v>
      </c>
      <c r="J54" s="381"/>
      <c r="K54" s="381">
        <f>'[3]PL Giai ngan NTM'!M57</f>
        <v>150</v>
      </c>
      <c r="L54" s="381">
        <f t="shared" si="7"/>
        <v>30</v>
      </c>
      <c r="M54" s="381"/>
      <c r="N54" s="381">
        <f>'[3]PL Giai ngan NTM'!R57</f>
        <v>30</v>
      </c>
      <c r="O54" s="372">
        <f t="shared" si="8"/>
        <v>0.2</v>
      </c>
      <c r="P54" s="372"/>
      <c r="Q54" s="372">
        <f t="shared" si="9"/>
        <v>0.2</v>
      </c>
      <c r="R54" s="383"/>
    </row>
    <row r="55" spans="1:18" ht="21.75" customHeight="1">
      <c r="A55" s="379">
        <v>6</v>
      </c>
      <c r="B55" s="380" t="s">
        <v>219</v>
      </c>
      <c r="C55" s="381">
        <f t="shared" ref="C55:N55" si="30">C56</f>
        <v>140</v>
      </c>
      <c r="D55" s="381">
        <f t="shared" si="30"/>
        <v>0</v>
      </c>
      <c r="E55" s="381">
        <f t="shared" si="30"/>
        <v>140</v>
      </c>
      <c r="F55" s="381">
        <f t="shared" si="30"/>
        <v>0</v>
      </c>
      <c r="G55" s="381">
        <f t="shared" si="30"/>
        <v>0</v>
      </c>
      <c r="H55" s="381">
        <f t="shared" si="30"/>
        <v>0</v>
      </c>
      <c r="I55" s="381">
        <f t="shared" si="30"/>
        <v>140</v>
      </c>
      <c r="J55" s="381">
        <f t="shared" si="30"/>
        <v>0</v>
      </c>
      <c r="K55" s="381">
        <f t="shared" si="30"/>
        <v>140</v>
      </c>
      <c r="L55" s="381">
        <f t="shared" si="7"/>
        <v>140</v>
      </c>
      <c r="M55" s="381">
        <f t="shared" si="30"/>
        <v>0</v>
      </c>
      <c r="N55" s="381">
        <f t="shared" si="30"/>
        <v>140</v>
      </c>
      <c r="O55" s="372">
        <f t="shared" si="8"/>
        <v>1</v>
      </c>
      <c r="P55" s="372"/>
      <c r="Q55" s="372">
        <f t="shared" si="9"/>
        <v>1</v>
      </c>
      <c r="R55" s="383"/>
    </row>
    <row r="56" spans="1:18" ht="52.5">
      <c r="A56" s="379" t="s">
        <v>175</v>
      </c>
      <c r="B56" s="380" t="s">
        <v>220</v>
      </c>
      <c r="C56" s="381">
        <f t="shared" si="23"/>
        <v>140</v>
      </c>
      <c r="D56" s="381">
        <f>+G56+J56</f>
        <v>0</v>
      </c>
      <c r="E56" s="381">
        <f>+H56+K56</f>
        <v>140</v>
      </c>
      <c r="F56" s="381">
        <f t="shared" si="25"/>
        <v>0</v>
      </c>
      <c r="G56" s="381"/>
      <c r="H56" s="381"/>
      <c r="I56" s="381">
        <f t="shared" si="26"/>
        <v>140</v>
      </c>
      <c r="J56" s="381"/>
      <c r="K56" s="381">
        <f>'[3]PL Giai ngan NTM'!M59</f>
        <v>140</v>
      </c>
      <c r="L56" s="381">
        <f t="shared" si="7"/>
        <v>140</v>
      </c>
      <c r="M56" s="381"/>
      <c r="N56" s="381">
        <f>'[3]PL Giai ngan NTM'!R59</f>
        <v>140</v>
      </c>
      <c r="O56" s="372">
        <f t="shared" si="8"/>
        <v>1</v>
      </c>
      <c r="P56" s="372"/>
      <c r="Q56" s="372">
        <f t="shared" si="9"/>
        <v>1</v>
      </c>
      <c r="R56" s="383"/>
    </row>
    <row r="57" spans="1:18" ht="21.75" customHeight="1">
      <c r="A57" s="379">
        <v>7</v>
      </c>
      <c r="B57" s="380" t="s">
        <v>221</v>
      </c>
      <c r="C57" s="381">
        <f t="shared" ref="C57:N57" si="31">SUM(C58:C60)</f>
        <v>490</v>
      </c>
      <c r="D57" s="381">
        <f t="shared" si="31"/>
        <v>0</v>
      </c>
      <c r="E57" s="381">
        <f t="shared" si="31"/>
        <v>490</v>
      </c>
      <c r="F57" s="381">
        <f t="shared" si="31"/>
        <v>0</v>
      </c>
      <c r="G57" s="381">
        <f t="shared" si="31"/>
        <v>0</v>
      </c>
      <c r="H57" s="381">
        <f t="shared" si="31"/>
        <v>0</v>
      </c>
      <c r="I57" s="381">
        <f t="shared" si="31"/>
        <v>490</v>
      </c>
      <c r="J57" s="381">
        <f t="shared" si="31"/>
        <v>0</v>
      </c>
      <c r="K57" s="381">
        <f t="shared" si="31"/>
        <v>490</v>
      </c>
      <c r="L57" s="381">
        <f t="shared" si="7"/>
        <v>51</v>
      </c>
      <c r="M57" s="381">
        <f t="shared" si="31"/>
        <v>0</v>
      </c>
      <c r="N57" s="381">
        <f t="shared" si="31"/>
        <v>51</v>
      </c>
      <c r="O57" s="372">
        <f t="shared" si="8"/>
        <v>0.10408163265306122</v>
      </c>
      <c r="P57" s="372"/>
      <c r="Q57" s="372">
        <f t="shared" si="9"/>
        <v>0.10408163265306122</v>
      </c>
      <c r="R57" s="383"/>
    </row>
    <row r="58" spans="1:18" ht="26.25">
      <c r="A58" s="379" t="s">
        <v>175</v>
      </c>
      <c r="B58" s="380" t="s">
        <v>212</v>
      </c>
      <c r="C58" s="381">
        <f t="shared" si="23"/>
        <v>100</v>
      </c>
      <c r="D58" s="381">
        <f t="shared" ref="D58:E60" si="32">+G58+J58</f>
        <v>0</v>
      </c>
      <c r="E58" s="381">
        <f t="shared" si="32"/>
        <v>100</v>
      </c>
      <c r="F58" s="381">
        <f t="shared" si="25"/>
        <v>0</v>
      </c>
      <c r="G58" s="381"/>
      <c r="H58" s="381"/>
      <c r="I58" s="381">
        <f t="shared" si="26"/>
        <v>100</v>
      </c>
      <c r="J58" s="381"/>
      <c r="K58" s="381">
        <f>'[3]PL Giai ngan NTM'!M61</f>
        <v>100</v>
      </c>
      <c r="L58" s="381">
        <f t="shared" si="7"/>
        <v>0</v>
      </c>
      <c r="M58" s="381"/>
      <c r="N58" s="381">
        <f>'[3]PL Giai ngan NTM'!R61</f>
        <v>0</v>
      </c>
      <c r="O58" s="372">
        <f t="shared" si="8"/>
        <v>0</v>
      </c>
      <c r="P58" s="372"/>
      <c r="Q58" s="372">
        <f t="shared" si="9"/>
        <v>0</v>
      </c>
      <c r="R58" s="383"/>
    </row>
    <row r="59" spans="1:18" ht="52.5">
      <c r="A59" s="379" t="s">
        <v>175</v>
      </c>
      <c r="B59" s="380" t="s">
        <v>222</v>
      </c>
      <c r="C59" s="381">
        <f t="shared" si="23"/>
        <v>300</v>
      </c>
      <c r="D59" s="381">
        <f t="shared" si="32"/>
        <v>0</v>
      </c>
      <c r="E59" s="381">
        <f t="shared" si="32"/>
        <v>300</v>
      </c>
      <c r="F59" s="381">
        <f t="shared" si="25"/>
        <v>0</v>
      </c>
      <c r="G59" s="381"/>
      <c r="H59" s="381"/>
      <c r="I59" s="381">
        <f t="shared" si="26"/>
        <v>300</v>
      </c>
      <c r="J59" s="381"/>
      <c r="K59" s="381">
        <f>'[3]PL Giai ngan NTM'!M62</f>
        <v>300</v>
      </c>
      <c r="L59" s="381">
        <f t="shared" si="7"/>
        <v>51</v>
      </c>
      <c r="M59" s="381"/>
      <c r="N59" s="381">
        <f>'[3]PL Giai ngan NTM'!R62</f>
        <v>51</v>
      </c>
      <c r="O59" s="372">
        <f t="shared" si="8"/>
        <v>0.17</v>
      </c>
      <c r="P59" s="372"/>
      <c r="Q59" s="372">
        <f t="shared" si="9"/>
        <v>0.17</v>
      </c>
      <c r="R59" s="383"/>
    </row>
    <row r="60" spans="1:18" ht="21.75" customHeight="1">
      <c r="A60" s="379" t="s">
        <v>175</v>
      </c>
      <c r="B60" s="380" t="s">
        <v>200</v>
      </c>
      <c r="C60" s="381">
        <f t="shared" si="23"/>
        <v>90</v>
      </c>
      <c r="D60" s="381">
        <f t="shared" si="32"/>
        <v>0</v>
      </c>
      <c r="E60" s="381">
        <f t="shared" si="32"/>
        <v>90</v>
      </c>
      <c r="F60" s="381">
        <f t="shared" si="25"/>
        <v>0</v>
      </c>
      <c r="G60" s="381"/>
      <c r="H60" s="381"/>
      <c r="I60" s="381">
        <f t="shared" si="26"/>
        <v>90</v>
      </c>
      <c r="J60" s="381"/>
      <c r="K60" s="381">
        <f>'[3]PL Giai ngan NTM'!M63</f>
        <v>90</v>
      </c>
      <c r="L60" s="381">
        <f t="shared" si="7"/>
        <v>0</v>
      </c>
      <c r="M60" s="381"/>
      <c r="N60" s="381">
        <f>'[3]PL Giai ngan NTM'!R63</f>
        <v>0</v>
      </c>
      <c r="O60" s="372">
        <f t="shared" si="8"/>
        <v>0</v>
      </c>
      <c r="P60" s="372"/>
      <c r="Q60" s="372">
        <f t="shared" si="9"/>
        <v>0</v>
      </c>
      <c r="R60" s="383"/>
    </row>
    <row r="61" spans="1:18" ht="21.75" customHeight="1">
      <c r="A61" s="379">
        <v>8</v>
      </c>
      <c r="B61" s="380" t="s">
        <v>223</v>
      </c>
      <c r="C61" s="381">
        <f t="shared" ref="C61:N61" si="33">SUM(C62:C63)</f>
        <v>120</v>
      </c>
      <c r="D61" s="381">
        <f t="shared" si="33"/>
        <v>0</v>
      </c>
      <c r="E61" s="381">
        <f t="shared" si="33"/>
        <v>120</v>
      </c>
      <c r="F61" s="381">
        <f t="shared" si="33"/>
        <v>0</v>
      </c>
      <c r="G61" s="381">
        <f t="shared" si="33"/>
        <v>0</v>
      </c>
      <c r="H61" s="381">
        <f t="shared" si="33"/>
        <v>0</v>
      </c>
      <c r="I61" s="381">
        <f t="shared" si="33"/>
        <v>120</v>
      </c>
      <c r="J61" s="381">
        <f t="shared" si="33"/>
        <v>0</v>
      </c>
      <c r="K61" s="381">
        <f t="shared" si="33"/>
        <v>120</v>
      </c>
      <c r="L61" s="381">
        <f t="shared" si="7"/>
        <v>0</v>
      </c>
      <c r="M61" s="381">
        <f t="shared" si="33"/>
        <v>0</v>
      </c>
      <c r="N61" s="381">
        <f t="shared" si="33"/>
        <v>0</v>
      </c>
      <c r="O61" s="372">
        <f t="shared" si="8"/>
        <v>0</v>
      </c>
      <c r="P61" s="372"/>
      <c r="Q61" s="372">
        <f t="shared" si="9"/>
        <v>0</v>
      </c>
      <c r="R61" s="383"/>
    </row>
    <row r="62" spans="1:18" ht="26.25">
      <c r="A62" s="379" t="s">
        <v>175</v>
      </c>
      <c r="B62" s="380" t="s">
        <v>212</v>
      </c>
      <c r="C62" s="381">
        <f t="shared" ref="C62" si="34">SUM(D62:E62)</f>
        <v>100</v>
      </c>
      <c r="D62" s="381">
        <f>+G62+J62</f>
        <v>0</v>
      </c>
      <c r="E62" s="381">
        <f>+H62+K62</f>
        <v>100</v>
      </c>
      <c r="F62" s="381">
        <f t="shared" ref="F62" si="35">SUM(G62:H62)</f>
        <v>0</v>
      </c>
      <c r="G62" s="381"/>
      <c r="H62" s="381"/>
      <c r="I62" s="381">
        <f t="shared" ref="I62" si="36">SUM(J62:K62)</f>
        <v>100</v>
      </c>
      <c r="J62" s="381"/>
      <c r="K62" s="381">
        <f>'[3]PL Giai ngan NTM'!M65</f>
        <v>100</v>
      </c>
      <c r="L62" s="381">
        <f t="shared" si="7"/>
        <v>0</v>
      </c>
      <c r="M62" s="381"/>
      <c r="N62" s="381">
        <f>'[3]PL Giai ngan NTM'!R65</f>
        <v>0</v>
      </c>
      <c r="O62" s="372">
        <f t="shared" si="8"/>
        <v>0</v>
      </c>
      <c r="P62" s="372"/>
      <c r="Q62" s="372">
        <f t="shared" si="9"/>
        <v>0</v>
      </c>
      <c r="R62" s="383"/>
    </row>
    <row r="63" spans="1:18" ht="21.75" customHeight="1">
      <c r="A63" s="379" t="s">
        <v>175</v>
      </c>
      <c r="B63" s="380" t="s">
        <v>200</v>
      </c>
      <c r="C63" s="381">
        <f t="shared" si="23"/>
        <v>20</v>
      </c>
      <c r="D63" s="381">
        <f>+G63+J63</f>
        <v>0</v>
      </c>
      <c r="E63" s="381">
        <f>+H63+K63</f>
        <v>20</v>
      </c>
      <c r="F63" s="381">
        <f t="shared" si="25"/>
        <v>0</v>
      </c>
      <c r="G63" s="381"/>
      <c r="H63" s="381"/>
      <c r="I63" s="381">
        <f t="shared" si="26"/>
        <v>20</v>
      </c>
      <c r="J63" s="381"/>
      <c r="K63" s="381">
        <f>'[3]PL Giai ngan NTM'!M66</f>
        <v>20</v>
      </c>
      <c r="L63" s="381">
        <f t="shared" si="7"/>
        <v>0</v>
      </c>
      <c r="M63" s="381"/>
      <c r="N63" s="381">
        <f>'[3]PL Giai ngan NTM'!R66</f>
        <v>0</v>
      </c>
      <c r="O63" s="372">
        <f t="shared" si="8"/>
        <v>0</v>
      </c>
      <c r="P63" s="372"/>
      <c r="Q63" s="372">
        <f t="shared" si="9"/>
        <v>0</v>
      </c>
      <c r="R63" s="383"/>
    </row>
    <row r="64" spans="1:18" ht="27" customHeight="1">
      <c r="A64" s="379">
        <v>9</v>
      </c>
      <c r="B64" s="380" t="s">
        <v>224</v>
      </c>
      <c r="C64" s="381">
        <f t="shared" ref="C64:N64" si="37">C65</f>
        <v>100</v>
      </c>
      <c r="D64" s="381">
        <f t="shared" si="37"/>
        <v>0</v>
      </c>
      <c r="E64" s="381">
        <f t="shared" si="37"/>
        <v>100</v>
      </c>
      <c r="F64" s="381">
        <f t="shared" si="37"/>
        <v>0</v>
      </c>
      <c r="G64" s="381">
        <f t="shared" si="37"/>
        <v>0</v>
      </c>
      <c r="H64" s="381">
        <f t="shared" si="37"/>
        <v>0</v>
      </c>
      <c r="I64" s="381">
        <f t="shared" si="37"/>
        <v>100</v>
      </c>
      <c r="J64" s="381">
        <f t="shared" si="37"/>
        <v>0</v>
      </c>
      <c r="K64" s="381">
        <f t="shared" si="37"/>
        <v>100</v>
      </c>
      <c r="L64" s="381">
        <f t="shared" si="7"/>
        <v>0</v>
      </c>
      <c r="M64" s="381">
        <f t="shared" si="37"/>
        <v>0</v>
      </c>
      <c r="N64" s="381">
        <f t="shared" si="37"/>
        <v>0</v>
      </c>
      <c r="O64" s="372">
        <f t="shared" si="8"/>
        <v>0</v>
      </c>
      <c r="P64" s="372"/>
      <c r="Q64" s="372">
        <f t="shared" si="9"/>
        <v>0</v>
      </c>
      <c r="R64" s="383"/>
    </row>
    <row r="65" spans="1:18" ht="39.4">
      <c r="A65" s="379" t="s">
        <v>175</v>
      </c>
      <c r="B65" s="380" t="s">
        <v>225</v>
      </c>
      <c r="C65" s="381">
        <f t="shared" ref="C65" si="38">SUM(D65:E65)</f>
        <v>100</v>
      </c>
      <c r="D65" s="381">
        <f>+G65+J65</f>
        <v>0</v>
      </c>
      <c r="E65" s="381">
        <f>+H65+K65</f>
        <v>100</v>
      </c>
      <c r="F65" s="381">
        <f t="shared" ref="F65" si="39">SUM(G65:H65)</f>
        <v>0</v>
      </c>
      <c r="G65" s="381"/>
      <c r="H65" s="381"/>
      <c r="I65" s="381">
        <f t="shared" ref="I65" si="40">SUM(J65:K65)</f>
        <v>100</v>
      </c>
      <c r="J65" s="381"/>
      <c r="K65" s="381">
        <f>'[3]PL Giai ngan NTM'!M68</f>
        <v>100</v>
      </c>
      <c r="L65" s="381">
        <f t="shared" si="7"/>
        <v>0</v>
      </c>
      <c r="M65" s="381"/>
      <c r="N65" s="381">
        <f>'[3]PL Giai ngan NTM'!R68</f>
        <v>0</v>
      </c>
      <c r="O65" s="372">
        <f t="shared" si="8"/>
        <v>0</v>
      </c>
      <c r="P65" s="372"/>
      <c r="Q65" s="372">
        <f t="shared" si="9"/>
        <v>0</v>
      </c>
      <c r="R65" s="383"/>
    </row>
    <row r="66" spans="1:18" ht="26.25" customHeight="1">
      <c r="A66" s="379">
        <v>10</v>
      </c>
      <c r="B66" s="380" t="s">
        <v>226</v>
      </c>
      <c r="C66" s="381">
        <f t="shared" ref="C66:N66" si="41">SUM(C67:C68)</f>
        <v>380</v>
      </c>
      <c r="D66" s="381">
        <f t="shared" si="41"/>
        <v>0</v>
      </c>
      <c r="E66" s="381">
        <f t="shared" si="41"/>
        <v>380</v>
      </c>
      <c r="F66" s="381">
        <f t="shared" si="41"/>
        <v>0</v>
      </c>
      <c r="G66" s="381">
        <f t="shared" si="41"/>
        <v>0</v>
      </c>
      <c r="H66" s="381">
        <f t="shared" si="41"/>
        <v>0</v>
      </c>
      <c r="I66" s="381">
        <f t="shared" si="41"/>
        <v>380</v>
      </c>
      <c r="J66" s="381">
        <f t="shared" si="41"/>
        <v>0</v>
      </c>
      <c r="K66" s="381">
        <f t="shared" si="41"/>
        <v>380</v>
      </c>
      <c r="L66" s="381">
        <f t="shared" si="7"/>
        <v>99</v>
      </c>
      <c r="M66" s="381">
        <f t="shared" si="41"/>
        <v>0</v>
      </c>
      <c r="N66" s="381">
        <f t="shared" si="41"/>
        <v>99</v>
      </c>
      <c r="O66" s="372">
        <f t="shared" si="8"/>
        <v>0.26052631578947366</v>
      </c>
      <c r="P66" s="372"/>
      <c r="Q66" s="372">
        <f t="shared" si="9"/>
        <v>0.26052631578947366</v>
      </c>
      <c r="R66" s="383"/>
    </row>
    <row r="67" spans="1:18" ht="30" customHeight="1">
      <c r="A67" s="379" t="s">
        <v>175</v>
      </c>
      <c r="B67" s="380" t="s">
        <v>227</v>
      </c>
      <c r="C67" s="381">
        <f t="shared" ref="C67" si="42">SUM(D67:E67)</f>
        <v>300</v>
      </c>
      <c r="D67" s="381">
        <f>+G67+J67</f>
        <v>0</v>
      </c>
      <c r="E67" s="381">
        <f>+H67+K67</f>
        <v>300</v>
      </c>
      <c r="F67" s="381">
        <f t="shared" ref="F67" si="43">SUM(G67:H67)</f>
        <v>0</v>
      </c>
      <c r="G67" s="381"/>
      <c r="H67" s="381"/>
      <c r="I67" s="381">
        <f t="shared" ref="I67" si="44">SUM(J67:K67)</f>
        <v>300</v>
      </c>
      <c r="J67" s="381"/>
      <c r="K67" s="381">
        <f>'[3]PL Giai ngan NTM'!M70</f>
        <v>300</v>
      </c>
      <c r="L67" s="381">
        <f t="shared" si="7"/>
        <v>99</v>
      </c>
      <c r="M67" s="381"/>
      <c r="N67" s="381">
        <f>'[3]PL Giai ngan NTM'!R70</f>
        <v>99</v>
      </c>
      <c r="O67" s="372">
        <f t="shared" si="8"/>
        <v>0.33</v>
      </c>
      <c r="P67" s="372"/>
      <c r="Q67" s="372">
        <f t="shared" si="9"/>
        <v>0.33</v>
      </c>
      <c r="R67" s="383"/>
    </row>
    <row r="68" spans="1:18" ht="23.25" customHeight="1">
      <c r="A68" s="379" t="s">
        <v>175</v>
      </c>
      <c r="B68" s="380" t="s">
        <v>228</v>
      </c>
      <c r="C68" s="381">
        <f t="shared" si="23"/>
        <v>80</v>
      </c>
      <c r="D68" s="381">
        <f>+G68+J68</f>
        <v>0</v>
      </c>
      <c r="E68" s="381">
        <f>+H68+K68</f>
        <v>80</v>
      </c>
      <c r="F68" s="381">
        <f t="shared" si="25"/>
        <v>0</v>
      </c>
      <c r="G68" s="381"/>
      <c r="H68" s="381"/>
      <c r="I68" s="381">
        <f t="shared" si="26"/>
        <v>80</v>
      </c>
      <c r="J68" s="381"/>
      <c r="K68" s="381">
        <f>'[3]PL Giai ngan NTM'!M71</f>
        <v>80</v>
      </c>
      <c r="L68" s="381">
        <f t="shared" si="7"/>
        <v>0</v>
      </c>
      <c r="M68" s="381"/>
      <c r="N68" s="381">
        <f>'[3]PL Giai ngan NTM'!R71</f>
        <v>0</v>
      </c>
      <c r="O68" s="372">
        <f t="shared" si="8"/>
        <v>0</v>
      </c>
      <c r="P68" s="372"/>
      <c r="Q68" s="372">
        <f t="shared" si="9"/>
        <v>0</v>
      </c>
      <c r="R68" s="383"/>
    </row>
    <row r="69" spans="1:18" ht="21.75" customHeight="1">
      <c r="A69" s="379">
        <v>11</v>
      </c>
      <c r="B69" s="380" t="s">
        <v>229</v>
      </c>
      <c r="C69" s="381">
        <f t="shared" ref="C69:N69" si="45">SUM(C70:C71)</f>
        <v>120</v>
      </c>
      <c r="D69" s="381">
        <f t="shared" si="45"/>
        <v>0</v>
      </c>
      <c r="E69" s="381">
        <f t="shared" si="45"/>
        <v>120</v>
      </c>
      <c r="F69" s="381">
        <f t="shared" si="45"/>
        <v>0</v>
      </c>
      <c r="G69" s="381">
        <f t="shared" si="45"/>
        <v>0</v>
      </c>
      <c r="H69" s="381">
        <f t="shared" si="45"/>
        <v>0</v>
      </c>
      <c r="I69" s="381">
        <f t="shared" si="45"/>
        <v>120</v>
      </c>
      <c r="J69" s="381">
        <f t="shared" si="45"/>
        <v>0</v>
      </c>
      <c r="K69" s="381">
        <f t="shared" si="45"/>
        <v>120</v>
      </c>
      <c r="L69" s="381">
        <f t="shared" si="7"/>
        <v>120</v>
      </c>
      <c r="M69" s="381">
        <f t="shared" si="45"/>
        <v>0</v>
      </c>
      <c r="N69" s="381">
        <f t="shared" si="45"/>
        <v>120</v>
      </c>
      <c r="O69" s="372">
        <f t="shared" si="8"/>
        <v>1</v>
      </c>
      <c r="P69" s="372"/>
      <c r="Q69" s="372">
        <f t="shared" si="9"/>
        <v>1</v>
      </c>
      <c r="R69" s="383"/>
    </row>
    <row r="70" spans="1:18" ht="39.75" customHeight="1">
      <c r="A70" s="379" t="s">
        <v>175</v>
      </c>
      <c r="B70" s="380" t="s">
        <v>230</v>
      </c>
      <c r="C70" s="381">
        <f t="shared" si="23"/>
        <v>100</v>
      </c>
      <c r="D70" s="381">
        <f>+G70+J70</f>
        <v>0</v>
      </c>
      <c r="E70" s="381">
        <f>+H70+K70</f>
        <v>100</v>
      </c>
      <c r="F70" s="381">
        <f t="shared" si="25"/>
        <v>0</v>
      </c>
      <c r="G70" s="381"/>
      <c r="H70" s="381"/>
      <c r="I70" s="381">
        <f t="shared" si="26"/>
        <v>100</v>
      </c>
      <c r="J70" s="381"/>
      <c r="K70" s="381">
        <f>'[3]PL Giai ngan NTM'!M73</f>
        <v>100</v>
      </c>
      <c r="L70" s="381">
        <f t="shared" si="7"/>
        <v>100</v>
      </c>
      <c r="M70" s="381"/>
      <c r="N70" s="381">
        <f>'[3]PL Giai ngan NTM'!R73</f>
        <v>100</v>
      </c>
      <c r="O70" s="372">
        <f t="shared" si="8"/>
        <v>1</v>
      </c>
      <c r="P70" s="372"/>
      <c r="Q70" s="372">
        <f t="shared" si="9"/>
        <v>1</v>
      </c>
      <c r="R70" s="383"/>
    </row>
    <row r="71" spans="1:18" ht="21.75" customHeight="1">
      <c r="A71" s="379" t="s">
        <v>175</v>
      </c>
      <c r="B71" s="380" t="s">
        <v>200</v>
      </c>
      <c r="C71" s="381">
        <f t="shared" si="23"/>
        <v>20</v>
      </c>
      <c r="D71" s="381">
        <f>+G71+J71</f>
        <v>0</v>
      </c>
      <c r="E71" s="381">
        <f>+H71+K71</f>
        <v>20</v>
      </c>
      <c r="F71" s="381">
        <f t="shared" si="25"/>
        <v>0</v>
      </c>
      <c r="G71" s="381"/>
      <c r="H71" s="381"/>
      <c r="I71" s="381">
        <f t="shared" si="26"/>
        <v>20</v>
      </c>
      <c r="J71" s="381"/>
      <c r="K71" s="381">
        <f>'[3]PL Giai ngan NTM'!M74</f>
        <v>20</v>
      </c>
      <c r="L71" s="381">
        <f t="shared" si="7"/>
        <v>20</v>
      </c>
      <c r="M71" s="381"/>
      <c r="N71" s="381">
        <f>'[3]PL Giai ngan NTM'!R74</f>
        <v>20</v>
      </c>
      <c r="O71" s="372">
        <f t="shared" si="8"/>
        <v>1</v>
      </c>
      <c r="P71" s="372"/>
      <c r="Q71" s="372">
        <f t="shared" si="9"/>
        <v>1</v>
      </c>
      <c r="R71" s="383"/>
    </row>
    <row r="72" spans="1:18" ht="21.75" customHeight="1">
      <c r="A72" s="379">
        <v>12</v>
      </c>
      <c r="B72" s="380" t="s">
        <v>231</v>
      </c>
      <c r="C72" s="381">
        <f t="shared" ref="C72:N72" si="46">SUM(C73:C77)</f>
        <v>650</v>
      </c>
      <c r="D72" s="381">
        <f t="shared" si="46"/>
        <v>0</v>
      </c>
      <c r="E72" s="381">
        <f t="shared" si="46"/>
        <v>650</v>
      </c>
      <c r="F72" s="381">
        <f t="shared" si="46"/>
        <v>0</v>
      </c>
      <c r="G72" s="381">
        <f t="shared" si="46"/>
        <v>0</v>
      </c>
      <c r="H72" s="381">
        <f t="shared" si="46"/>
        <v>0</v>
      </c>
      <c r="I72" s="381">
        <f t="shared" si="46"/>
        <v>650</v>
      </c>
      <c r="J72" s="381">
        <f t="shared" si="46"/>
        <v>0</v>
      </c>
      <c r="K72" s="381">
        <f t="shared" si="46"/>
        <v>650</v>
      </c>
      <c r="L72" s="381">
        <f t="shared" si="7"/>
        <v>281</v>
      </c>
      <c r="M72" s="381">
        <f t="shared" si="46"/>
        <v>0</v>
      </c>
      <c r="N72" s="381">
        <f t="shared" si="46"/>
        <v>281</v>
      </c>
      <c r="O72" s="372">
        <f t="shared" si="8"/>
        <v>0.43230769230769228</v>
      </c>
      <c r="P72" s="372"/>
      <c r="Q72" s="372">
        <f t="shared" si="9"/>
        <v>0.43230769230769228</v>
      </c>
      <c r="R72" s="383"/>
    </row>
    <row r="73" spans="1:18" ht="39.4">
      <c r="A73" s="379" t="s">
        <v>175</v>
      </c>
      <c r="B73" s="380" t="s">
        <v>232</v>
      </c>
      <c r="C73" s="381">
        <f t="shared" ref="C73:C76" si="47">SUM(D73:E73)</f>
        <v>100</v>
      </c>
      <c r="D73" s="381">
        <f t="shared" ref="D73:E77" si="48">+G73+J73</f>
        <v>0</v>
      </c>
      <c r="E73" s="381">
        <f t="shared" si="48"/>
        <v>100</v>
      </c>
      <c r="F73" s="381">
        <f t="shared" ref="F73:F76" si="49">SUM(G73:H73)</f>
        <v>0</v>
      </c>
      <c r="G73" s="381"/>
      <c r="H73" s="381"/>
      <c r="I73" s="381">
        <f t="shared" ref="I73:I76" si="50">SUM(J73:K73)</f>
        <v>100</v>
      </c>
      <c r="J73" s="381"/>
      <c r="K73" s="381">
        <f>'[3]PL Giai ngan NTM'!M76</f>
        <v>100</v>
      </c>
      <c r="L73" s="381">
        <f t="shared" si="7"/>
        <v>100</v>
      </c>
      <c r="M73" s="381"/>
      <c r="N73" s="381">
        <f>'[3]PL Giai ngan NTM'!R76</f>
        <v>100</v>
      </c>
      <c r="O73" s="372">
        <f t="shared" si="8"/>
        <v>1</v>
      </c>
      <c r="P73" s="372"/>
      <c r="Q73" s="372">
        <f t="shared" si="9"/>
        <v>1</v>
      </c>
      <c r="R73" s="383"/>
    </row>
    <row r="74" spans="1:18" ht="26.25">
      <c r="A74" s="379" t="s">
        <v>175</v>
      </c>
      <c r="B74" s="380" t="s">
        <v>233</v>
      </c>
      <c r="C74" s="381">
        <f t="shared" si="47"/>
        <v>250</v>
      </c>
      <c r="D74" s="381">
        <f t="shared" si="48"/>
        <v>0</v>
      </c>
      <c r="E74" s="381">
        <f t="shared" si="48"/>
        <v>250</v>
      </c>
      <c r="F74" s="381">
        <f t="shared" si="49"/>
        <v>0</v>
      </c>
      <c r="G74" s="381"/>
      <c r="H74" s="381"/>
      <c r="I74" s="381">
        <f t="shared" si="50"/>
        <v>250</v>
      </c>
      <c r="J74" s="381"/>
      <c r="K74" s="381">
        <f>'[3]PL Giai ngan NTM'!M77</f>
        <v>250</v>
      </c>
      <c r="L74" s="381">
        <f t="shared" si="7"/>
        <v>101</v>
      </c>
      <c r="M74" s="381"/>
      <c r="N74" s="381">
        <f>'[3]PL Giai ngan NTM'!R77</f>
        <v>101</v>
      </c>
      <c r="O74" s="372">
        <f t="shared" si="8"/>
        <v>0.40400000000000003</v>
      </c>
      <c r="P74" s="372"/>
      <c r="Q74" s="372">
        <f t="shared" si="9"/>
        <v>0.40400000000000003</v>
      </c>
      <c r="R74" s="383"/>
    </row>
    <row r="75" spans="1:18" ht="26.25">
      <c r="A75" s="379" t="s">
        <v>175</v>
      </c>
      <c r="B75" s="380" t="s">
        <v>227</v>
      </c>
      <c r="C75" s="381">
        <f t="shared" si="47"/>
        <v>200</v>
      </c>
      <c r="D75" s="381">
        <f t="shared" si="48"/>
        <v>0</v>
      </c>
      <c r="E75" s="381">
        <f t="shared" si="48"/>
        <v>200</v>
      </c>
      <c r="F75" s="381">
        <f t="shared" si="49"/>
        <v>0</v>
      </c>
      <c r="G75" s="381"/>
      <c r="H75" s="381"/>
      <c r="I75" s="381">
        <f t="shared" si="50"/>
        <v>200</v>
      </c>
      <c r="J75" s="381"/>
      <c r="K75" s="381">
        <f>'[3]PL Giai ngan NTM'!M78</f>
        <v>200</v>
      </c>
      <c r="L75" s="381">
        <f t="shared" si="7"/>
        <v>0</v>
      </c>
      <c r="M75" s="381"/>
      <c r="N75" s="381">
        <f>'[3]PL Giai ngan NTM'!R78</f>
        <v>0</v>
      </c>
      <c r="O75" s="372">
        <f t="shared" si="8"/>
        <v>0</v>
      </c>
      <c r="P75" s="372"/>
      <c r="Q75" s="372">
        <f t="shared" si="9"/>
        <v>0</v>
      </c>
      <c r="R75" s="383"/>
    </row>
    <row r="76" spans="1:18" ht="21.75" customHeight="1">
      <c r="A76" s="379" t="s">
        <v>175</v>
      </c>
      <c r="B76" s="380" t="s">
        <v>228</v>
      </c>
      <c r="C76" s="381">
        <f t="shared" si="47"/>
        <v>80</v>
      </c>
      <c r="D76" s="381">
        <f t="shared" si="48"/>
        <v>0</v>
      </c>
      <c r="E76" s="381">
        <f t="shared" si="48"/>
        <v>80</v>
      </c>
      <c r="F76" s="381">
        <f t="shared" si="49"/>
        <v>0</v>
      </c>
      <c r="G76" s="381"/>
      <c r="H76" s="381"/>
      <c r="I76" s="381">
        <f t="shared" si="50"/>
        <v>80</v>
      </c>
      <c r="J76" s="381"/>
      <c r="K76" s="381">
        <f>'[3]PL Giai ngan NTM'!M79</f>
        <v>80</v>
      </c>
      <c r="L76" s="381">
        <f t="shared" si="7"/>
        <v>80</v>
      </c>
      <c r="M76" s="381"/>
      <c r="N76" s="381">
        <f>'[3]PL Giai ngan NTM'!R79</f>
        <v>80</v>
      </c>
      <c r="O76" s="372">
        <f t="shared" si="8"/>
        <v>1</v>
      </c>
      <c r="P76" s="372"/>
      <c r="Q76" s="372">
        <f t="shared" si="9"/>
        <v>1</v>
      </c>
      <c r="R76" s="383"/>
    </row>
    <row r="77" spans="1:18" ht="21.75" customHeight="1">
      <c r="A77" s="379" t="s">
        <v>175</v>
      </c>
      <c r="B77" s="380" t="s">
        <v>200</v>
      </c>
      <c r="C77" s="381">
        <f t="shared" si="23"/>
        <v>20</v>
      </c>
      <c r="D77" s="381">
        <f t="shared" si="48"/>
        <v>0</v>
      </c>
      <c r="E77" s="381">
        <f t="shared" si="48"/>
        <v>20</v>
      </c>
      <c r="F77" s="381">
        <f t="shared" si="25"/>
        <v>0</v>
      </c>
      <c r="G77" s="381"/>
      <c r="H77" s="381"/>
      <c r="I77" s="381">
        <f t="shared" si="26"/>
        <v>20</v>
      </c>
      <c r="J77" s="381"/>
      <c r="K77" s="381">
        <f>'[3]PL Giai ngan NTM'!M80</f>
        <v>20</v>
      </c>
      <c r="L77" s="381">
        <f t="shared" si="7"/>
        <v>0</v>
      </c>
      <c r="M77" s="381"/>
      <c r="N77" s="381">
        <f>'[3]PL Giai ngan NTM'!R80</f>
        <v>0</v>
      </c>
      <c r="O77" s="372">
        <f t="shared" si="8"/>
        <v>0</v>
      </c>
      <c r="P77" s="372"/>
      <c r="Q77" s="372">
        <f t="shared" si="9"/>
        <v>0</v>
      </c>
      <c r="R77" s="383"/>
    </row>
    <row r="78" spans="1:18" ht="23.25" customHeight="1">
      <c r="A78" s="379">
        <v>13</v>
      </c>
      <c r="B78" s="380" t="s">
        <v>234</v>
      </c>
      <c r="C78" s="381">
        <f t="shared" ref="C78:N78" si="51">SUM(C79:C82)</f>
        <v>350</v>
      </c>
      <c r="D78" s="381">
        <f t="shared" si="51"/>
        <v>0</v>
      </c>
      <c r="E78" s="381">
        <f t="shared" si="51"/>
        <v>350</v>
      </c>
      <c r="F78" s="381">
        <f t="shared" si="51"/>
        <v>0</v>
      </c>
      <c r="G78" s="381">
        <f t="shared" si="51"/>
        <v>0</v>
      </c>
      <c r="H78" s="381">
        <f t="shared" si="51"/>
        <v>0</v>
      </c>
      <c r="I78" s="381">
        <f t="shared" si="51"/>
        <v>350</v>
      </c>
      <c r="J78" s="381">
        <f t="shared" si="51"/>
        <v>0</v>
      </c>
      <c r="K78" s="381">
        <f t="shared" si="51"/>
        <v>350</v>
      </c>
      <c r="L78" s="381">
        <f t="shared" si="7"/>
        <v>269</v>
      </c>
      <c r="M78" s="381">
        <f t="shared" si="51"/>
        <v>0</v>
      </c>
      <c r="N78" s="381">
        <f t="shared" si="51"/>
        <v>269</v>
      </c>
      <c r="O78" s="372">
        <f t="shared" si="8"/>
        <v>0.76857142857142857</v>
      </c>
      <c r="P78" s="372"/>
      <c r="Q78" s="372">
        <f t="shared" si="9"/>
        <v>0.76857142857142857</v>
      </c>
      <c r="R78" s="383"/>
    </row>
    <row r="79" spans="1:18" ht="39.4">
      <c r="A79" s="379" t="s">
        <v>175</v>
      </c>
      <c r="B79" s="380" t="s">
        <v>235</v>
      </c>
      <c r="C79" s="381">
        <f t="shared" si="23"/>
        <v>100</v>
      </c>
      <c r="D79" s="381">
        <f t="shared" ref="D79:E82" si="52">+G79+J79</f>
        <v>0</v>
      </c>
      <c r="E79" s="381">
        <f t="shared" si="52"/>
        <v>100</v>
      </c>
      <c r="F79" s="381">
        <f t="shared" si="25"/>
        <v>0</v>
      </c>
      <c r="G79" s="381"/>
      <c r="H79" s="381"/>
      <c r="I79" s="381">
        <f t="shared" si="26"/>
        <v>100</v>
      </c>
      <c r="J79" s="381"/>
      <c r="K79" s="381">
        <f>'[3]PL Giai ngan NTM'!M82</f>
        <v>100</v>
      </c>
      <c r="L79" s="381">
        <f t="shared" ref="L79:L137" si="53">SUM(M79:N79)</f>
        <v>92</v>
      </c>
      <c r="M79" s="381"/>
      <c r="N79" s="381">
        <f>'[3]PL Giai ngan NTM'!R82</f>
        <v>92</v>
      </c>
      <c r="O79" s="372">
        <f t="shared" ref="O79:P138" si="54">L79/C79</f>
        <v>0.92</v>
      </c>
      <c r="P79" s="372"/>
      <c r="Q79" s="372">
        <f t="shared" ref="Q79:Q142" si="55">N79/E79</f>
        <v>0.92</v>
      </c>
      <c r="R79" s="383"/>
    </row>
    <row r="80" spans="1:18" ht="19.5" customHeight="1">
      <c r="A80" s="379" t="s">
        <v>175</v>
      </c>
      <c r="B80" s="380" t="s">
        <v>228</v>
      </c>
      <c r="C80" s="381">
        <f t="shared" si="23"/>
        <v>80</v>
      </c>
      <c r="D80" s="381">
        <f t="shared" si="52"/>
        <v>0</v>
      </c>
      <c r="E80" s="381">
        <f t="shared" si="52"/>
        <v>80</v>
      </c>
      <c r="F80" s="381">
        <f t="shared" si="25"/>
        <v>0</v>
      </c>
      <c r="G80" s="381"/>
      <c r="H80" s="381"/>
      <c r="I80" s="381">
        <f t="shared" si="26"/>
        <v>80</v>
      </c>
      <c r="J80" s="381"/>
      <c r="K80" s="381">
        <f>'[3]PL Giai ngan NTM'!M83</f>
        <v>80</v>
      </c>
      <c r="L80" s="381">
        <f t="shared" si="53"/>
        <v>54</v>
      </c>
      <c r="M80" s="381"/>
      <c r="N80" s="381">
        <f>'[3]PL Giai ngan NTM'!R83</f>
        <v>54</v>
      </c>
      <c r="O80" s="372">
        <f t="shared" si="54"/>
        <v>0.67500000000000004</v>
      </c>
      <c r="P80" s="372"/>
      <c r="Q80" s="372">
        <f t="shared" si="55"/>
        <v>0.67500000000000004</v>
      </c>
      <c r="R80" s="383"/>
    </row>
    <row r="81" spans="1:18" ht="19.5" customHeight="1">
      <c r="A81" s="379" t="s">
        <v>175</v>
      </c>
      <c r="B81" s="380" t="s">
        <v>236</v>
      </c>
      <c r="C81" s="381">
        <f t="shared" si="23"/>
        <v>150</v>
      </c>
      <c r="D81" s="381">
        <f t="shared" si="52"/>
        <v>0</v>
      </c>
      <c r="E81" s="381">
        <f t="shared" si="52"/>
        <v>150</v>
      </c>
      <c r="F81" s="381">
        <f t="shared" si="25"/>
        <v>0</v>
      </c>
      <c r="G81" s="381"/>
      <c r="H81" s="381"/>
      <c r="I81" s="381">
        <f t="shared" si="26"/>
        <v>150</v>
      </c>
      <c r="J81" s="381"/>
      <c r="K81" s="381">
        <f>'[3]PL Giai ngan NTM'!M84</f>
        <v>150</v>
      </c>
      <c r="L81" s="381">
        <f t="shared" si="53"/>
        <v>103</v>
      </c>
      <c r="M81" s="381"/>
      <c r="N81" s="381">
        <f>'[3]PL Giai ngan NTM'!R84</f>
        <v>103</v>
      </c>
      <c r="O81" s="372">
        <f t="shared" si="54"/>
        <v>0.68666666666666665</v>
      </c>
      <c r="P81" s="372"/>
      <c r="Q81" s="372">
        <f t="shared" si="55"/>
        <v>0.68666666666666665</v>
      </c>
      <c r="R81" s="383"/>
    </row>
    <row r="82" spans="1:18" ht="21.75" customHeight="1">
      <c r="A82" s="379" t="s">
        <v>175</v>
      </c>
      <c r="B82" s="380" t="s">
        <v>200</v>
      </c>
      <c r="C82" s="381">
        <f t="shared" si="23"/>
        <v>20</v>
      </c>
      <c r="D82" s="381">
        <f t="shared" si="52"/>
        <v>0</v>
      </c>
      <c r="E82" s="381">
        <f t="shared" si="52"/>
        <v>20</v>
      </c>
      <c r="F82" s="381">
        <f t="shared" si="25"/>
        <v>0</v>
      </c>
      <c r="G82" s="381"/>
      <c r="H82" s="381"/>
      <c r="I82" s="381">
        <f t="shared" si="26"/>
        <v>20</v>
      </c>
      <c r="J82" s="381"/>
      <c r="K82" s="381">
        <f>'[3]PL Giai ngan NTM'!M85</f>
        <v>20</v>
      </c>
      <c r="L82" s="381">
        <f t="shared" si="53"/>
        <v>20</v>
      </c>
      <c r="M82" s="381"/>
      <c r="N82" s="381">
        <f>'[3]PL Giai ngan NTM'!R85</f>
        <v>20</v>
      </c>
      <c r="O82" s="372">
        <f t="shared" si="54"/>
        <v>1</v>
      </c>
      <c r="P82" s="372"/>
      <c r="Q82" s="372">
        <f t="shared" si="55"/>
        <v>1</v>
      </c>
      <c r="R82" s="383"/>
    </row>
    <row r="83" spans="1:18" ht="21.75" customHeight="1">
      <c r="A83" s="379">
        <v>14</v>
      </c>
      <c r="B83" s="380" t="s">
        <v>237</v>
      </c>
      <c r="C83" s="381">
        <f t="shared" ref="C83:N83" si="56">C84</f>
        <v>50</v>
      </c>
      <c r="D83" s="381">
        <f t="shared" si="56"/>
        <v>0</v>
      </c>
      <c r="E83" s="381">
        <f t="shared" si="56"/>
        <v>50</v>
      </c>
      <c r="F83" s="381">
        <f t="shared" si="56"/>
        <v>0</v>
      </c>
      <c r="G83" s="381">
        <f t="shared" si="56"/>
        <v>0</v>
      </c>
      <c r="H83" s="381">
        <f t="shared" si="56"/>
        <v>0</v>
      </c>
      <c r="I83" s="381">
        <f t="shared" si="56"/>
        <v>50</v>
      </c>
      <c r="J83" s="381">
        <f t="shared" si="56"/>
        <v>0</v>
      </c>
      <c r="K83" s="381">
        <f t="shared" si="56"/>
        <v>50</v>
      </c>
      <c r="L83" s="381">
        <f t="shared" si="53"/>
        <v>0</v>
      </c>
      <c r="M83" s="381">
        <f t="shared" si="56"/>
        <v>0</v>
      </c>
      <c r="N83" s="381">
        <f t="shared" si="56"/>
        <v>0</v>
      </c>
      <c r="O83" s="372">
        <f t="shared" si="54"/>
        <v>0</v>
      </c>
      <c r="P83" s="372"/>
      <c r="Q83" s="372">
        <f t="shared" si="55"/>
        <v>0</v>
      </c>
      <c r="R83" s="383"/>
    </row>
    <row r="84" spans="1:18" ht="21.75" customHeight="1">
      <c r="A84" s="379" t="s">
        <v>175</v>
      </c>
      <c r="B84" s="380" t="s">
        <v>238</v>
      </c>
      <c r="C84" s="381">
        <f t="shared" ref="C84" si="57">SUM(D84:E84)</f>
        <v>50</v>
      </c>
      <c r="D84" s="381">
        <f>+G84+J84</f>
        <v>0</v>
      </c>
      <c r="E84" s="381">
        <f>+H84+K84</f>
        <v>50</v>
      </c>
      <c r="F84" s="381">
        <f t="shared" ref="F84" si="58">SUM(G84:H84)</f>
        <v>0</v>
      </c>
      <c r="G84" s="381"/>
      <c r="H84" s="381"/>
      <c r="I84" s="381">
        <f t="shared" ref="I84" si="59">SUM(J84:K84)</f>
        <v>50</v>
      </c>
      <c r="J84" s="381"/>
      <c r="K84" s="381">
        <f>'[3]PL Giai ngan NTM'!M87</f>
        <v>50</v>
      </c>
      <c r="L84" s="381">
        <f t="shared" si="53"/>
        <v>0</v>
      </c>
      <c r="M84" s="381"/>
      <c r="N84" s="381">
        <f>'[3]PL Giai ngan NTM'!R87</f>
        <v>0</v>
      </c>
      <c r="O84" s="372">
        <f t="shared" si="54"/>
        <v>0</v>
      </c>
      <c r="P84" s="372"/>
      <c r="Q84" s="372">
        <f t="shared" si="55"/>
        <v>0</v>
      </c>
      <c r="R84" s="383"/>
    </row>
    <row r="85" spans="1:18" ht="21.75" customHeight="1">
      <c r="A85" s="379">
        <v>15</v>
      </c>
      <c r="B85" s="380" t="s">
        <v>239</v>
      </c>
      <c r="C85" s="381">
        <f t="shared" ref="C85:N85" si="60">SUM(C86:C87)</f>
        <v>850</v>
      </c>
      <c r="D85" s="381">
        <f t="shared" si="60"/>
        <v>0</v>
      </c>
      <c r="E85" s="381">
        <f t="shared" si="60"/>
        <v>850</v>
      </c>
      <c r="F85" s="381">
        <f t="shared" si="60"/>
        <v>0</v>
      </c>
      <c r="G85" s="381">
        <f t="shared" si="60"/>
        <v>0</v>
      </c>
      <c r="H85" s="381">
        <f t="shared" si="60"/>
        <v>0</v>
      </c>
      <c r="I85" s="381">
        <f t="shared" si="60"/>
        <v>850</v>
      </c>
      <c r="J85" s="381">
        <f t="shared" si="60"/>
        <v>0</v>
      </c>
      <c r="K85" s="381">
        <f t="shared" si="60"/>
        <v>850</v>
      </c>
      <c r="L85" s="381">
        <f t="shared" si="53"/>
        <v>0</v>
      </c>
      <c r="M85" s="381">
        <f t="shared" si="60"/>
        <v>0</v>
      </c>
      <c r="N85" s="381">
        <f t="shared" si="60"/>
        <v>0</v>
      </c>
      <c r="O85" s="372">
        <f t="shared" si="54"/>
        <v>0</v>
      </c>
      <c r="P85" s="372"/>
      <c r="Q85" s="372">
        <f t="shared" si="55"/>
        <v>0</v>
      </c>
      <c r="R85" s="383"/>
    </row>
    <row r="86" spans="1:18" ht="18" customHeight="1">
      <c r="A86" s="379" t="s">
        <v>175</v>
      </c>
      <c r="B86" s="380" t="s">
        <v>240</v>
      </c>
      <c r="C86" s="381">
        <f t="shared" ref="C86" si="61">SUM(D86:E86)</f>
        <v>260</v>
      </c>
      <c r="D86" s="381">
        <f>+G86+J86</f>
        <v>0</v>
      </c>
      <c r="E86" s="381">
        <f>+H86+K86</f>
        <v>260</v>
      </c>
      <c r="F86" s="381">
        <f t="shared" ref="F86" si="62">SUM(G86:H86)</f>
        <v>0</v>
      </c>
      <c r="G86" s="381"/>
      <c r="H86" s="381"/>
      <c r="I86" s="381">
        <f t="shared" ref="I86" si="63">SUM(J86:K86)</f>
        <v>260</v>
      </c>
      <c r="J86" s="381"/>
      <c r="K86" s="381">
        <f>'[3]PL Giai ngan NTM'!M89</f>
        <v>260</v>
      </c>
      <c r="L86" s="381">
        <f t="shared" si="53"/>
        <v>0</v>
      </c>
      <c r="M86" s="381"/>
      <c r="N86" s="381">
        <f>'[3]PL Giai ngan NTM'!R89</f>
        <v>0</v>
      </c>
      <c r="O86" s="372">
        <f t="shared" si="54"/>
        <v>0</v>
      </c>
      <c r="P86" s="372"/>
      <c r="Q86" s="372">
        <f t="shared" si="55"/>
        <v>0</v>
      </c>
      <c r="R86" s="383"/>
    </row>
    <row r="87" spans="1:18" ht="18" customHeight="1">
      <c r="A87" s="379" t="s">
        <v>175</v>
      </c>
      <c r="B87" s="380" t="s">
        <v>241</v>
      </c>
      <c r="C87" s="381">
        <f t="shared" si="23"/>
        <v>590</v>
      </c>
      <c r="D87" s="381">
        <f>+G87+J87</f>
        <v>0</v>
      </c>
      <c r="E87" s="381">
        <f>+H87+K87</f>
        <v>590</v>
      </c>
      <c r="F87" s="381">
        <f t="shared" si="25"/>
        <v>0</v>
      </c>
      <c r="G87" s="381"/>
      <c r="H87" s="381"/>
      <c r="I87" s="381">
        <f t="shared" si="26"/>
        <v>590</v>
      </c>
      <c r="J87" s="381"/>
      <c r="K87" s="381">
        <f>'[3]PL Giai ngan NTM'!M90</f>
        <v>590</v>
      </c>
      <c r="L87" s="381">
        <f t="shared" si="53"/>
        <v>0</v>
      </c>
      <c r="M87" s="381"/>
      <c r="N87" s="381">
        <f>'[3]PL Giai ngan NTM'!R90</f>
        <v>0</v>
      </c>
      <c r="O87" s="372">
        <f t="shared" si="54"/>
        <v>0</v>
      </c>
      <c r="P87" s="372"/>
      <c r="Q87" s="372">
        <f t="shared" si="55"/>
        <v>0</v>
      </c>
      <c r="R87" s="383"/>
    </row>
    <row r="88" spans="1:18" ht="26.25">
      <c r="A88" s="379">
        <v>16</v>
      </c>
      <c r="B88" s="380" t="s">
        <v>242</v>
      </c>
      <c r="C88" s="381">
        <f t="shared" ref="C88:N88" si="64">SUM(C89:C91)</f>
        <v>1020</v>
      </c>
      <c r="D88" s="381">
        <f t="shared" si="64"/>
        <v>0</v>
      </c>
      <c r="E88" s="381">
        <f t="shared" si="64"/>
        <v>1020</v>
      </c>
      <c r="F88" s="381">
        <f t="shared" si="64"/>
        <v>0</v>
      </c>
      <c r="G88" s="381">
        <f t="shared" si="64"/>
        <v>0</v>
      </c>
      <c r="H88" s="381">
        <f t="shared" si="64"/>
        <v>0</v>
      </c>
      <c r="I88" s="381">
        <f t="shared" si="64"/>
        <v>1020</v>
      </c>
      <c r="J88" s="381">
        <f t="shared" si="64"/>
        <v>0</v>
      </c>
      <c r="K88" s="381">
        <f t="shared" si="64"/>
        <v>1020</v>
      </c>
      <c r="L88" s="381">
        <f t="shared" si="53"/>
        <v>967.4</v>
      </c>
      <c r="M88" s="381">
        <f t="shared" si="64"/>
        <v>0</v>
      </c>
      <c r="N88" s="381">
        <f t="shared" si="64"/>
        <v>967.4</v>
      </c>
      <c r="O88" s="372">
        <f t="shared" si="54"/>
        <v>0.94843137254901955</v>
      </c>
      <c r="P88" s="372"/>
      <c r="Q88" s="372">
        <f t="shared" si="55"/>
        <v>0.94843137254901955</v>
      </c>
      <c r="R88" s="383"/>
    </row>
    <row r="89" spans="1:18" ht="26.25">
      <c r="A89" s="379" t="s">
        <v>175</v>
      </c>
      <c r="B89" s="380" t="s">
        <v>243</v>
      </c>
      <c r="C89" s="381">
        <f t="shared" si="23"/>
        <v>420</v>
      </c>
      <c r="D89" s="381">
        <f t="shared" ref="D89:E91" si="65">+G89+J89</f>
        <v>0</v>
      </c>
      <c r="E89" s="381">
        <f t="shared" si="65"/>
        <v>420</v>
      </c>
      <c r="F89" s="381">
        <f t="shared" si="25"/>
        <v>0</v>
      </c>
      <c r="G89" s="381"/>
      <c r="H89" s="381"/>
      <c r="I89" s="381">
        <f t="shared" si="26"/>
        <v>420</v>
      </c>
      <c r="J89" s="381"/>
      <c r="K89" s="381">
        <f>'[3]PL Giai ngan NTM'!M92</f>
        <v>420</v>
      </c>
      <c r="L89" s="381">
        <f t="shared" si="53"/>
        <v>420</v>
      </c>
      <c r="M89" s="381"/>
      <c r="N89" s="381">
        <f>'[3]PL Giai ngan NTM'!R92</f>
        <v>420</v>
      </c>
      <c r="O89" s="372">
        <f t="shared" si="54"/>
        <v>1</v>
      </c>
      <c r="P89" s="372"/>
      <c r="Q89" s="372">
        <f t="shared" si="55"/>
        <v>1</v>
      </c>
      <c r="R89" s="383"/>
    </row>
    <row r="90" spans="1:18" ht="39.4">
      <c r="A90" s="379" t="s">
        <v>175</v>
      </c>
      <c r="B90" s="380" t="s">
        <v>244</v>
      </c>
      <c r="C90" s="381">
        <f t="shared" si="23"/>
        <v>100</v>
      </c>
      <c r="D90" s="381">
        <f t="shared" si="65"/>
        <v>0</v>
      </c>
      <c r="E90" s="381">
        <f t="shared" si="65"/>
        <v>100</v>
      </c>
      <c r="F90" s="381">
        <f t="shared" si="25"/>
        <v>0</v>
      </c>
      <c r="G90" s="381"/>
      <c r="H90" s="381"/>
      <c r="I90" s="381">
        <f t="shared" si="26"/>
        <v>100</v>
      </c>
      <c r="J90" s="381"/>
      <c r="K90" s="381">
        <f>'[3]PL Giai ngan NTM'!M93</f>
        <v>100</v>
      </c>
      <c r="L90" s="381">
        <f t="shared" si="53"/>
        <v>47.4</v>
      </c>
      <c r="M90" s="381"/>
      <c r="N90" s="381">
        <f>'[3]PL Giai ngan NTM'!R93</f>
        <v>47.4</v>
      </c>
      <c r="O90" s="372">
        <f t="shared" si="54"/>
        <v>0.47399999999999998</v>
      </c>
      <c r="P90" s="372"/>
      <c r="Q90" s="372">
        <f t="shared" si="55"/>
        <v>0.47399999999999998</v>
      </c>
      <c r="R90" s="383"/>
    </row>
    <row r="91" spans="1:18" ht="43.5" customHeight="1">
      <c r="A91" s="379" t="s">
        <v>175</v>
      </c>
      <c r="B91" s="380" t="s">
        <v>245</v>
      </c>
      <c r="C91" s="381">
        <f t="shared" si="23"/>
        <v>500</v>
      </c>
      <c r="D91" s="381">
        <f t="shared" si="65"/>
        <v>0</v>
      </c>
      <c r="E91" s="381">
        <f t="shared" si="65"/>
        <v>500</v>
      </c>
      <c r="F91" s="381">
        <f t="shared" si="25"/>
        <v>0</v>
      </c>
      <c r="G91" s="381"/>
      <c r="H91" s="381"/>
      <c r="I91" s="381">
        <f t="shared" si="26"/>
        <v>500</v>
      </c>
      <c r="J91" s="381"/>
      <c r="K91" s="381">
        <f>'[3]PL Giai ngan NTM'!M94</f>
        <v>500</v>
      </c>
      <c r="L91" s="381">
        <f t="shared" si="53"/>
        <v>500</v>
      </c>
      <c r="M91" s="381"/>
      <c r="N91" s="381">
        <f>'[3]PL Giai ngan NTM'!R94</f>
        <v>500</v>
      </c>
      <c r="O91" s="372">
        <f t="shared" si="54"/>
        <v>1</v>
      </c>
      <c r="P91" s="372"/>
      <c r="Q91" s="372">
        <f t="shared" si="55"/>
        <v>1</v>
      </c>
      <c r="R91" s="383"/>
    </row>
    <row r="92" spans="1:18" ht="21.75" customHeight="1">
      <c r="A92" s="379">
        <v>17</v>
      </c>
      <c r="B92" s="380" t="s">
        <v>246</v>
      </c>
      <c r="C92" s="381">
        <f t="shared" ref="C92:N92" si="66">SUM(C93:C94)</f>
        <v>170</v>
      </c>
      <c r="D92" s="381">
        <f t="shared" si="66"/>
        <v>0</v>
      </c>
      <c r="E92" s="381">
        <f t="shared" si="66"/>
        <v>170</v>
      </c>
      <c r="F92" s="381">
        <f t="shared" si="66"/>
        <v>0</v>
      </c>
      <c r="G92" s="381">
        <f t="shared" si="66"/>
        <v>0</v>
      </c>
      <c r="H92" s="381">
        <f t="shared" si="66"/>
        <v>0</v>
      </c>
      <c r="I92" s="381">
        <f t="shared" si="66"/>
        <v>170</v>
      </c>
      <c r="J92" s="381">
        <f t="shared" si="66"/>
        <v>0</v>
      </c>
      <c r="K92" s="381">
        <f t="shared" si="66"/>
        <v>170</v>
      </c>
      <c r="L92" s="381">
        <f t="shared" si="53"/>
        <v>0</v>
      </c>
      <c r="M92" s="381">
        <f t="shared" si="66"/>
        <v>0</v>
      </c>
      <c r="N92" s="381">
        <f t="shared" si="66"/>
        <v>0</v>
      </c>
      <c r="O92" s="372">
        <f t="shared" si="54"/>
        <v>0</v>
      </c>
      <c r="P92" s="372"/>
      <c r="Q92" s="372">
        <f t="shared" si="55"/>
        <v>0</v>
      </c>
      <c r="R92" s="383"/>
    </row>
    <row r="93" spans="1:18" ht="21.75" customHeight="1">
      <c r="A93" s="379" t="s">
        <v>175</v>
      </c>
      <c r="B93" s="380" t="s">
        <v>228</v>
      </c>
      <c r="C93" s="381">
        <f t="shared" ref="C93" si="67">SUM(D93:E93)</f>
        <v>100</v>
      </c>
      <c r="D93" s="381">
        <f>+G93+J93</f>
        <v>0</v>
      </c>
      <c r="E93" s="381">
        <f>+H93+K93</f>
        <v>100</v>
      </c>
      <c r="F93" s="381">
        <f t="shared" ref="F93" si="68">SUM(G93:H93)</f>
        <v>0</v>
      </c>
      <c r="G93" s="381"/>
      <c r="H93" s="381"/>
      <c r="I93" s="381">
        <f t="shared" ref="I93" si="69">SUM(J93:K93)</f>
        <v>100</v>
      </c>
      <c r="J93" s="381"/>
      <c r="K93" s="381">
        <f>'[3]PL Giai ngan NTM'!M96</f>
        <v>100</v>
      </c>
      <c r="L93" s="381">
        <f t="shared" si="53"/>
        <v>0</v>
      </c>
      <c r="M93" s="381"/>
      <c r="N93" s="381">
        <f>'[3]PL Giai ngan NTM'!R96</f>
        <v>0</v>
      </c>
      <c r="O93" s="372">
        <f t="shared" si="54"/>
        <v>0</v>
      </c>
      <c r="P93" s="372"/>
      <c r="Q93" s="372">
        <f t="shared" si="55"/>
        <v>0</v>
      </c>
      <c r="R93" s="383"/>
    </row>
    <row r="94" spans="1:18" ht="21.75" customHeight="1">
      <c r="A94" s="379" t="s">
        <v>175</v>
      </c>
      <c r="B94" s="380" t="s">
        <v>200</v>
      </c>
      <c r="C94" s="381">
        <f t="shared" si="23"/>
        <v>70</v>
      </c>
      <c r="D94" s="381">
        <f>+G94+J94</f>
        <v>0</v>
      </c>
      <c r="E94" s="381">
        <f>+H94+K94</f>
        <v>70</v>
      </c>
      <c r="F94" s="381">
        <f t="shared" si="25"/>
        <v>0</v>
      </c>
      <c r="G94" s="381"/>
      <c r="H94" s="381"/>
      <c r="I94" s="381">
        <f t="shared" si="26"/>
        <v>70</v>
      </c>
      <c r="J94" s="381"/>
      <c r="K94" s="381">
        <f>'[3]PL Giai ngan NTM'!M97</f>
        <v>70</v>
      </c>
      <c r="L94" s="381">
        <f t="shared" si="53"/>
        <v>0</v>
      </c>
      <c r="M94" s="381"/>
      <c r="N94" s="381">
        <f>'[3]PL Giai ngan NTM'!R97</f>
        <v>0</v>
      </c>
      <c r="O94" s="372">
        <f t="shared" si="54"/>
        <v>0</v>
      </c>
      <c r="P94" s="372"/>
      <c r="Q94" s="372">
        <f t="shared" si="55"/>
        <v>0</v>
      </c>
      <c r="R94" s="383"/>
    </row>
    <row r="95" spans="1:18" ht="21.75" customHeight="1">
      <c r="A95" s="379">
        <v>18</v>
      </c>
      <c r="B95" s="380" t="s">
        <v>247</v>
      </c>
      <c r="C95" s="381">
        <f t="shared" ref="C95:N95" si="70">C96</f>
        <v>150</v>
      </c>
      <c r="D95" s="381">
        <f t="shared" si="70"/>
        <v>0</v>
      </c>
      <c r="E95" s="381">
        <f t="shared" si="70"/>
        <v>150</v>
      </c>
      <c r="F95" s="381">
        <f t="shared" si="70"/>
        <v>0</v>
      </c>
      <c r="G95" s="381">
        <f t="shared" si="70"/>
        <v>0</v>
      </c>
      <c r="H95" s="381">
        <f t="shared" si="70"/>
        <v>0</v>
      </c>
      <c r="I95" s="381">
        <f t="shared" si="70"/>
        <v>150</v>
      </c>
      <c r="J95" s="381">
        <f t="shared" si="70"/>
        <v>0</v>
      </c>
      <c r="K95" s="381">
        <f t="shared" si="70"/>
        <v>150</v>
      </c>
      <c r="L95" s="381">
        <f t="shared" si="53"/>
        <v>0</v>
      </c>
      <c r="M95" s="381">
        <f t="shared" si="70"/>
        <v>0</v>
      </c>
      <c r="N95" s="381">
        <f t="shared" si="70"/>
        <v>0</v>
      </c>
      <c r="O95" s="372">
        <f t="shared" si="54"/>
        <v>0</v>
      </c>
      <c r="P95" s="372"/>
      <c r="Q95" s="372">
        <f t="shared" si="55"/>
        <v>0</v>
      </c>
      <c r="R95" s="383"/>
    </row>
    <row r="96" spans="1:18" ht="39.4">
      <c r="A96" s="379" t="s">
        <v>175</v>
      </c>
      <c r="B96" s="380" t="s">
        <v>248</v>
      </c>
      <c r="C96" s="381">
        <f t="shared" ref="C96" si="71">SUM(D96:E96)</f>
        <v>150</v>
      </c>
      <c r="D96" s="381">
        <f>+G96+J96</f>
        <v>0</v>
      </c>
      <c r="E96" s="381">
        <f>+H96+K96</f>
        <v>150</v>
      </c>
      <c r="F96" s="381">
        <f t="shared" ref="F96" si="72">SUM(G96:H96)</f>
        <v>0</v>
      </c>
      <c r="G96" s="381"/>
      <c r="H96" s="381"/>
      <c r="I96" s="381">
        <f t="shared" ref="I96" si="73">SUM(J96:K96)</f>
        <v>150</v>
      </c>
      <c r="J96" s="381"/>
      <c r="K96" s="381">
        <f>'[3]PL Giai ngan NTM'!M99</f>
        <v>150</v>
      </c>
      <c r="L96" s="381">
        <f t="shared" si="53"/>
        <v>0</v>
      </c>
      <c r="M96" s="381"/>
      <c r="N96" s="381">
        <f>'[3]PL Giai ngan NTM'!R99</f>
        <v>0</v>
      </c>
      <c r="O96" s="372">
        <f t="shared" si="54"/>
        <v>0</v>
      </c>
      <c r="P96" s="372"/>
      <c r="Q96" s="372">
        <f t="shared" si="55"/>
        <v>0</v>
      </c>
      <c r="R96" s="383"/>
    </row>
    <row r="97" spans="1:18" ht="21.75" customHeight="1">
      <c r="A97" s="379">
        <v>19</v>
      </c>
      <c r="B97" s="380" t="s">
        <v>249</v>
      </c>
      <c r="C97" s="381">
        <f t="shared" ref="C97:N97" si="74">SUM(C98:C99)</f>
        <v>172</v>
      </c>
      <c r="D97" s="381">
        <f t="shared" si="74"/>
        <v>0</v>
      </c>
      <c r="E97" s="381">
        <f t="shared" si="74"/>
        <v>172</v>
      </c>
      <c r="F97" s="381">
        <f t="shared" si="74"/>
        <v>0</v>
      </c>
      <c r="G97" s="381">
        <f t="shared" si="74"/>
        <v>0</v>
      </c>
      <c r="H97" s="381">
        <f t="shared" si="74"/>
        <v>0</v>
      </c>
      <c r="I97" s="381">
        <f t="shared" si="74"/>
        <v>172</v>
      </c>
      <c r="J97" s="381">
        <f t="shared" si="74"/>
        <v>0</v>
      </c>
      <c r="K97" s="381">
        <f t="shared" si="74"/>
        <v>172</v>
      </c>
      <c r="L97" s="381">
        <f t="shared" si="53"/>
        <v>172</v>
      </c>
      <c r="M97" s="381">
        <f t="shared" si="74"/>
        <v>0</v>
      </c>
      <c r="N97" s="381">
        <f t="shared" si="74"/>
        <v>172</v>
      </c>
      <c r="O97" s="372">
        <f t="shared" si="54"/>
        <v>1</v>
      </c>
      <c r="P97" s="372"/>
      <c r="Q97" s="372">
        <f t="shared" si="55"/>
        <v>1</v>
      </c>
      <c r="R97" s="383"/>
    </row>
    <row r="98" spans="1:18" ht="39.4">
      <c r="A98" s="379" t="s">
        <v>175</v>
      </c>
      <c r="B98" s="380" t="s">
        <v>250</v>
      </c>
      <c r="C98" s="381">
        <f t="shared" ref="C98" si="75">SUM(D98:E98)</f>
        <v>152</v>
      </c>
      <c r="D98" s="381">
        <f>+G98+J98</f>
        <v>0</v>
      </c>
      <c r="E98" s="381">
        <f>+H98+K98</f>
        <v>152</v>
      </c>
      <c r="F98" s="381">
        <f t="shared" ref="F98" si="76">SUM(G98:H98)</f>
        <v>0</v>
      </c>
      <c r="G98" s="381"/>
      <c r="H98" s="381"/>
      <c r="I98" s="381">
        <f t="shared" ref="I98" si="77">SUM(J98:K98)</f>
        <v>152</v>
      </c>
      <c r="J98" s="381"/>
      <c r="K98" s="381">
        <f>'[3]PL Giai ngan NTM'!M101</f>
        <v>152</v>
      </c>
      <c r="L98" s="381">
        <f t="shared" si="53"/>
        <v>152</v>
      </c>
      <c r="M98" s="381"/>
      <c r="N98" s="381">
        <f>'[3]PL Giai ngan NTM'!R101</f>
        <v>152</v>
      </c>
      <c r="O98" s="372">
        <f t="shared" si="54"/>
        <v>1</v>
      </c>
      <c r="P98" s="372"/>
      <c r="Q98" s="372">
        <f t="shared" si="55"/>
        <v>1</v>
      </c>
      <c r="R98" s="383"/>
    </row>
    <row r="99" spans="1:18" ht="21.75" customHeight="1">
      <c r="A99" s="379" t="s">
        <v>175</v>
      </c>
      <c r="B99" s="380" t="s">
        <v>200</v>
      </c>
      <c r="C99" s="381">
        <f t="shared" si="23"/>
        <v>20</v>
      </c>
      <c r="D99" s="381">
        <f>+G99+J99</f>
        <v>0</v>
      </c>
      <c r="E99" s="381">
        <f>+H99+K99</f>
        <v>20</v>
      </c>
      <c r="F99" s="381">
        <f t="shared" si="25"/>
        <v>0</v>
      </c>
      <c r="G99" s="381"/>
      <c r="H99" s="381"/>
      <c r="I99" s="381">
        <f t="shared" si="26"/>
        <v>20</v>
      </c>
      <c r="J99" s="381"/>
      <c r="K99" s="381">
        <f>'[3]PL Giai ngan NTM'!M102</f>
        <v>20</v>
      </c>
      <c r="L99" s="381">
        <f t="shared" si="53"/>
        <v>20</v>
      </c>
      <c r="M99" s="381"/>
      <c r="N99" s="381">
        <f>'[3]PL Giai ngan NTM'!R102</f>
        <v>20</v>
      </c>
      <c r="O99" s="372">
        <f t="shared" si="54"/>
        <v>1</v>
      </c>
      <c r="P99" s="372"/>
      <c r="Q99" s="372">
        <f t="shared" si="55"/>
        <v>1</v>
      </c>
      <c r="R99" s="383"/>
    </row>
    <row r="100" spans="1:18" ht="21.75" customHeight="1">
      <c r="A100" s="379">
        <v>20</v>
      </c>
      <c r="B100" s="380" t="s">
        <v>251</v>
      </c>
      <c r="C100" s="381">
        <f t="shared" ref="C100:N100" si="78">SUM(C101:C102)</f>
        <v>170</v>
      </c>
      <c r="D100" s="381">
        <f t="shared" si="78"/>
        <v>0</v>
      </c>
      <c r="E100" s="381">
        <f t="shared" si="78"/>
        <v>170</v>
      </c>
      <c r="F100" s="381">
        <f t="shared" si="78"/>
        <v>0</v>
      </c>
      <c r="G100" s="381">
        <f t="shared" si="78"/>
        <v>0</v>
      </c>
      <c r="H100" s="381">
        <f t="shared" si="78"/>
        <v>0</v>
      </c>
      <c r="I100" s="381">
        <f t="shared" si="78"/>
        <v>170</v>
      </c>
      <c r="J100" s="381">
        <f t="shared" si="78"/>
        <v>0</v>
      </c>
      <c r="K100" s="381">
        <f t="shared" si="78"/>
        <v>170</v>
      </c>
      <c r="L100" s="381">
        <f t="shared" si="53"/>
        <v>120</v>
      </c>
      <c r="M100" s="381">
        <f t="shared" si="78"/>
        <v>0</v>
      </c>
      <c r="N100" s="381">
        <f t="shared" si="78"/>
        <v>120</v>
      </c>
      <c r="O100" s="372">
        <f t="shared" si="54"/>
        <v>0.70588235294117652</v>
      </c>
      <c r="P100" s="372"/>
      <c r="Q100" s="372">
        <f t="shared" si="55"/>
        <v>0.70588235294117652</v>
      </c>
      <c r="R100" s="383"/>
    </row>
    <row r="101" spans="1:18" ht="26.25">
      <c r="A101" s="379" t="s">
        <v>175</v>
      </c>
      <c r="B101" s="380" t="s">
        <v>252</v>
      </c>
      <c r="C101" s="381">
        <f t="shared" si="23"/>
        <v>150</v>
      </c>
      <c r="D101" s="381">
        <f>+G101+J101</f>
        <v>0</v>
      </c>
      <c r="E101" s="381">
        <f>+H101+K101</f>
        <v>150</v>
      </c>
      <c r="F101" s="381">
        <f t="shared" si="25"/>
        <v>0</v>
      </c>
      <c r="G101" s="381"/>
      <c r="H101" s="381"/>
      <c r="I101" s="381">
        <f t="shared" si="26"/>
        <v>150</v>
      </c>
      <c r="J101" s="381"/>
      <c r="K101" s="381">
        <f>'[3]PL Giai ngan NTM'!M104</f>
        <v>150</v>
      </c>
      <c r="L101" s="381">
        <f t="shared" si="53"/>
        <v>120</v>
      </c>
      <c r="M101" s="381"/>
      <c r="N101" s="381">
        <f>'[3]PL Giai ngan NTM'!R104</f>
        <v>120</v>
      </c>
      <c r="O101" s="372">
        <f t="shared" si="54"/>
        <v>0.8</v>
      </c>
      <c r="P101" s="372"/>
      <c r="Q101" s="372">
        <f t="shared" si="55"/>
        <v>0.8</v>
      </c>
      <c r="R101" s="383"/>
    </row>
    <row r="102" spans="1:18" ht="21.75" customHeight="1">
      <c r="A102" s="379" t="s">
        <v>175</v>
      </c>
      <c r="B102" s="380" t="s">
        <v>200</v>
      </c>
      <c r="C102" s="381">
        <f t="shared" si="23"/>
        <v>20</v>
      </c>
      <c r="D102" s="381">
        <f>+G102+J102</f>
        <v>0</v>
      </c>
      <c r="E102" s="381">
        <f>+H102+K102</f>
        <v>20</v>
      </c>
      <c r="F102" s="381">
        <f t="shared" si="25"/>
        <v>0</v>
      </c>
      <c r="G102" s="381"/>
      <c r="H102" s="381"/>
      <c r="I102" s="381">
        <f t="shared" si="26"/>
        <v>20</v>
      </c>
      <c r="J102" s="381"/>
      <c r="K102" s="381">
        <f>'[3]PL Giai ngan NTM'!M105</f>
        <v>20</v>
      </c>
      <c r="L102" s="381">
        <f t="shared" si="53"/>
        <v>0</v>
      </c>
      <c r="M102" s="381"/>
      <c r="N102" s="381">
        <f>'[3]PL Giai ngan NTM'!R105</f>
        <v>0</v>
      </c>
      <c r="O102" s="372">
        <f t="shared" si="54"/>
        <v>0</v>
      </c>
      <c r="P102" s="372"/>
      <c r="Q102" s="372">
        <f t="shared" si="55"/>
        <v>0</v>
      </c>
      <c r="R102" s="383"/>
    </row>
    <row r="103" spans="1:18" ht="21.75" customHeight="1">
      <c r="A103" s="379">
        <v>21</v>
      </c>
      <c r="B103" s="380" t="s">
        <v>253</v>
      </c>
      <c r="C103" s="381">
        <f t="shared" ref="C103:N103" si="79">SUM(C104:C105)</f>
        <v>1520</v>
      </c>
      <c r="D103" s="381">
        <f t="shared" si="79"/>
        <v>0</v>
      </c>
      <c r="E103" s="381">
        <f t="shared" si="79"/>
        <v>1520</v>
      </c>
      <c r="F103" s="381">
        <f t="shared" si="79"/>
        <v>0</v>
      </c>
      <c r="G103" s="381">
        <f t="shared" si="79"/>
        <v>0</v>
      </c>
      <c r="H103" s="381">
        <f t="shared" si="79"/>
        <v>0</v>
      </c>
      <c r="I103" s="381">
        <f t="shared" si="79"/>
        <v>1520</v>
      </c>
      <c r="J103" s="381">
        <f t="shared" si="79"/>
        <v>0</v>
      </c>
      <c r="K103" s="381">
        <f t="shared" si="79"/>
        <v>1520</v>
      </c>
      <c r="L103" s="381">
        <f t="shared" si="53"/>
        <v>0</v>
      </c>
      <c r="M103" s="381">
        <f t="shared" si="79"/>
        <v>0</v>
      </c>
      <c r="N103" s="381">
        <f t="shared" si="79"/>
        <v>0</v>
      </c>
      <c r="O103" s="372">
        <f t="shared" si="54"/>
        <v>0</v>
      </c>
      <c r="P103" s="372"/>
      <c r="Q103" s="372">
        <f t="shared" si="55"/>
        <v>0</v>
      </c>
      <c r="R103" s="383"/>
    </row>
    <row r="104" spans="1:18" ht="39.4">
      <c r="A104" s="379" t="s">
        <v>175</v>
      </c>
      <c r="B104" s="380" t="s">
        <v>254</v>
      </c>
      <c r="C104" s="381">
        <f t="shared" ref="C104" si="80">SUM(D104:E104)</f>
        <v>1450</v>
      </c>
      <c r="D104" s="381">
        <f>+G104+J104</f>
        <v>0</v>
      </c>
      <c r="E104" s="381">
        <f>+H104+K104</f>
        <v>1450</v>
      </c>
      <c r="F104" s="381">
        <f t="shared" ref="F104" si="81">SUM(G104:H104)</f>
        <v>0</v>
      </c>
      <c r="G104" s="381"/>
      <c r="H104" s="381"/>
      <c r="I104" s="381">
        <f t="shared" ref="I104" si="82">SUM(J104:K104)</f>
        <v>1450</v>
      </c>
      <c r="J104" s="381"/>
      <c r="K104" s="381">
        <f>'[3]PL Giai ngan NTM'!M107</f>
        <v>1450</v>
      </c>
      <c r="L104" s="381">
        <f t="shared" si="53"/>
        <v>0</v>
      </c>
      <c r="M104" s="381"/>
      <c r="N104" s="381">
        <f>'[3]PL Giai ngan NTM'!R107</f>
        <v>0</v>
      </c>
      <c r="O104" s="372">
        <f t="shared" si="54"/>
        <v>0</v>
      </c>
      <c r="P104" s="372"/>
      <c r="Q104" s="372">
        <f t="shared" si="55"/>
        <v>0</v>
      </c>
      <c r="R104" s="383"/>
    </row>
    <row r="105" spans="1:18" ht="21.75" customHeight="1">
      <c r="A105" s="379" t="s">
        <v>175</v>
      </c>
      <c r="B105" s="380" t="s">
        <v>200</v>
      </c>
      <c r="C105" s="381">
        <f t="shared" si="23"/>
        <v>70</v>
      </c>
      <c r="D105" s="381">
        <f>+G105+J105</f>
        <v>0</v>
      </c>
      <c r="E105" s="381">
        <f>+H105+K105</f>
        <v>70</v>
      </c>
      <c r="F105" s="381">
        <f t="shared" si="25"/>
        <v>0</v>
      </c>
      <c r="G105" s="381"/>
      <c r="H105" s="381"/>
      <c r="I105" s="381">
        <f t="shared" si="26"/>
        <v>70</v>
      </c>
      <c r="J105" s="381"/>
      <c r="K105" s="381">
        <f>'[3]PL Giai ngan NTM'!M108</f>
        <v>70</v>
      </c>
      <c r="L105" s="381">
        <f t="shared" si="53"/>
        <v>0</v>
      </c>
      <c r="M105" s="381"/>
      <c r="N105" s="381">
        <f>'[3]PL Giai ngan NTM'!R108</f>
        <v>0</v>
      </c>
      <c r="O105" s="372">
        <f t="shared" si="54"/>
        <v>0</v>
      </c>
      <c r="P105" s="372"/>
      <c r="Q105" s="372">
        <f t="shared" si="55"/>
        <v>0</v>
      </c>
      <c r="R105" s="383"/>
    </row>
    <row r="106" spans="1:18" ht="21.75" customHeight="1">
      <c r="A106" s="379">
        <v>22</v>
      </c>
      <c r="B106" s="380" t="s">
        <v>255</v>
      </c>
      <c r="C106" s="381">
        <f t="shared" ref="C106:N106" si="83">C107</f>
        <v>450</v>
      </c>
      <c r="D106" s="381">
        <f t="shared" si="83"/>
        <v>0</v>
      </c>
      <c r="E106" s="381">
        <f t="shared" si="83"/>
        <v>450</v>
      </c>
      <c r="F106" s="381">
        <f t="shared" si="83"/>
        <v>0</v>
      </c>
      <c r="G106" s="381">
        <f t="shared" si="83"/>
        <v>0</v>
      </c>
      <c r="H106" s="381">
        <f t="shared" si="83"/>
        <v>0</v>
      </c>
      <c r="I106" s="381">
        <f t="shared" si="83"/>
        <v>450</v>
      </c>
      <c r="J106" s="381">
        <f t="shared" si="83"/>
        <v>0</v>
      </c>
      <c r="K106" s="381">
        <f t="shared" si="83"/>
        <v>450</v>
      </c>
      <c r="L106" s="381">
        <f t="shared" si="53"/>
        <v>450</v>
      </c>
      <c r="M106" s="381">
        <f t="shared" si="83"/>
        <v>0</v>
      </c>
      <c r="N106" s="381">
        <f t="shared" si="83"/>
        <v>450</v>
      </c>
      <c r="O106" s="372">
        <f t="shared" si="54"/>
        <v>1</v>
      </c>
      <c r="P106" s="372"/>
      <c r="Q106" s="372">
        <f t="shared" si="55"/>
        <v>1</v>
      </c>
      <c r="R106" s="383"/>
    </row>
    <row r="107" spans="1:18" ht="26.25">
      <c r="A107" s="379" t="s">
        <v>175</v>
      </c>
      <c r="B107" s="380" t="s">
        <v>256</v>
      </c>
      <c r="C107" s="381">
        <f t="shared" ref="C107" si="84">SUM(D107:E107)</f>
        <v>450</v>
      </c>
      <c r="D107" s="381">
        <f>+G107+J107</f>
        <v>0</v>
      </c>
      <c r="E107" s="381">
        <f>+H107+K107</f>
        <v>450</v>
      </c>
      <c r="F107" s="381">
        <f t="shared" ref="F107" si="85">SUM(G107:H107)</f>
        <v>0</v>
      </c>
      <c r="G107" s="381"/>
      <c r="H107" s="381"/>
      <c r="I107" s="381">
        <f t="shared" ref="I107" si="86">SUM(J107:K107)</f>
        <v>450</v>
      </c>
      <c r="J107" s="381"/>
      <c r="K107" s="381">
        <f>'[3]PL Giai ngan NTM'!M110</f>
        <v>450</v>
      </c>
      <c r="L107" s="381">
        <f t="shared" si="53"/>
        <v>450</v>
      </c>
      <c r="M107" s="381"/>
      <c r="N107" s="381">
        <f>'[3]PL Giai ngan NTM'!R110</f>
        <v>450</v>
      </c>
      <c r="O107" s="372">
        <f t="shared" si="54"/>
        <v>1</v>
      </c>
      <c r="P107" s="372"/>
      <c r="Q107" s="372">
        <f t="shared" si="55"/>
        <v>1</v>
      </c>
      <c r="R107" s="383"/>
    </row>
    <row r="108" spans="1:18" ht="21.75" customHeight="1">
      <c r="A108" s="379">
        <v>23</v>
      </c>
      <c r="B108" s="380" t="s">
        <v>257</v>
      </c>
      <c r="C108" s="381">
        <f t="shared" ref="C108:N108" si="87">C109</f>
        <v>200</v>
      </c>
      <c r="D108" s="381">
        <f t="shared" si="87"/>
        <v>0</v>
      </c>
      <c r="E108" s="381">
        <f t="shared" si="87"/>
        <v>200</v>
      </c>
      <c r="F108" s="381">
        <f t="shared" si="87"/>
        <v>0</v>
      </c>
      <c r="G108" s="381">
        <f t="shared" si="87"/>
        <v>0</v>
      </c>
      <c r="H108" s="381">
        <f t="shared" si="87"/>
        <v>0</v>
      </c>
      <c r="I108" s="381">
        <f t="shared" si="87"/>
        <v>200</v>
      </c>
      <c r="J108" s="381">
        <f t="shared" si="87"/>
        <v>0</v>
      </c>
      <c r="K108" s="381">
        <f t="shared" si="87"/>
        <v>200</v>
      </c>
      <c r="L108" s="381">
        <f t="shared" si="53"/>
        <v>0</v>
      </c>
      <c r="M108" s="381">
        <f t="shared" si="87"/>
        <v>0</v>
      </c>
      <c r="N108" s="381">
        <f t="shared" si="87"/>
        <v>0</v>
      </c>
      <c r="O108" s="372">
        <f t="shared" si="54"/>
        <v>0</v>
      </c>
      <c r="P108" s="372"/>
      <c r="Q108" s="372">
        <f t="shared" si="55"/>
        <v>0</v>
      </c>
      <c r="R108" s="383"/>
    </row>
    <row r="109" spans="1:18" ht="39.4">
      <c r="A109" s="379" t="s">
        <v>175</v>
      </c>
      <c r="B109" s="380" t="s">
        <v>258</v>
      </c>
      <c r="C109" s="381">
        <f t="shared" ref="C109:C135" si="88">SUM(D109:E109)</f>
        <v>200</v>
      </c>
      <c r="D109" s="381">
        <f>+G109+J109</f>
        <v>0</v>
      </c>
      <c r="E109" s="381">
        <f>+H109+K109</f>
        <v>200</v>
      </c>
      <c r="F109" s="381">
        <f t="shared" ref="F109:F135" si="89">SUM(G109:H109)</f>
        <v>0</v>
      </c>
      <c r="G109" s="381"/>
      <c r="H109" s="381"/>
      <c r="I109" s="381">
        <f t="shared" ref="I109:I131" si="90">SUM(J109:K109)</f>
        <v>200</v>
      </c>
      <c r="J109" s="381"/>
      <c r="K109" s="381">
        <f>'[3]PL Giai ngan NTM'!M112</f>
        <v>200</v>
      </c>
      <c r="L109" s="381">
        <f t="shared" si="53"/>
        <v>0</v>
      </c>
      <c r="M109" s="381"/>
      <c r="N109" s="381">
        <f>'[3]PL Giai ngan NTM'!R112</f>
        <v>0</v>
      </c>
      <c r="O109" s="372">
        <f t="shared" si="54"/>
        <v>0</v>
      </c>
      <c r="P109" s="372"/>
      <c r="Q109" s="372">
        <f t="shared" si="55"/>
        <v>0</v>
      </c>
      <c r="R109" s="383"/>
    </row>
    <row r="110" spans="1:18" ht="21.75" customHeight="1">
      <c r="A110" s="379">
        <v>24</v>
      </c>
      <c r="B110" s="380" t="s">
        <v>259</v>
      </c>
      <c r="C110" s="381">
        <f t="shared" ref="C110:N110" si="91">SUM(C111:C112)</f>
        <v>210</v>
      </c>
      <c r="D110" s="381">
        <f t="shared" si="91"/>
        <v>0</v>
      </c>
      <c r="E110" s="381">
        <f t="shared" si="91"/>
        <v>210</v>
      </c>
      <c r="F110" s="381">
        <f t="shared" si="91"/>
        <v>0</v>
      </c>
      <c r="G110" s="381">
        <f t="shared" si="91"/>
        <v>0</v>
      </c>
      <c r="H110" s="381">
        <f t="shared" si="91"/>
        <v>0</v>
      </c>
      <c r="I110" s="381">
        <f t="shared" si="91"/>
        <v>210</v>
      </c>
      <c r="J110" s="381">
        <f t="shared" si="91"/>
        <v>0</v>
      </c>
      <c r="K110" s="381">
        <f t="shared" si="91"/>
        <v>210</v>
      </c>
      <c r="L110" s="381">
        <f t="shared" si="53"/>
        <v>30</v>
      </c>
      <c r="M110" s="381">
        <f t="shared" si="91"/>
        <v>0</v>
      </c>
      <c r="N110" s="381">
        <f t="shared" si="91"/>
        <v>30</v>
      </c>
      <c r="O110" s="372">
        <f t="shared" si="54"/>
        <v>0.14285714285714285</v>
      </c>
      <c r="P110" s="372"/>
      <c r="Q110" s="372">
        <f t="shared" si="55"/>
        <v>0.14285714285714285</v>
      </c>
      <c r="R110" s="383"/>
    </row>
    <row r="111" spans="1:18" ht="39.4">
      <c r="A111" s="379" t="s">
        <v>175</v>
      </c>
      <c r="B111" s="380" t="s">
        <v>260</v>
      </c>
      <c r="C111" s="381">
        <f t="shared" si="88"/>
        <v>120</v>
      </c>
      <c r="D111" s="381">
        <f>+G111+J111</f>
        <v>0</v>
      </c>
      <c r="E111" s="381">
        <f>+H111+K111</f>
        <v>120</v>
      </c>
      <c r="F111" s="381">
        <f t="shared" si="89"/>
        <v>0</v>
      </c>
      <c r="G111" s="381"/>
      <c r="H111" s="381"/>
      <c r="I111" s="381">
        <f t="shared" si="90"/>
        <v>120</v>
      </c>
      <c r="J111" s="381"/>
      <c r="K111" s="381">
        <f>'[3]PL Giai ngan NTM'!M114</f>
        <v>120</v>
      </c>
      <c r="L111" s="381">
        <f t="shared" si="53"/>
        <v>30</v>
      </c>
      <c r="M111" s="381"/>
      <c r="N111" s="381">
        <f>'[3]PL Giai ngan NTM'!R114</f>
        <v>30</v>
      </c>
      <c r="O111" s="372">
        <f t="shared" si="54"/>
        <v>0.25</v>
      </c>
      <c r="P111" s="372"/>
      <c r="Q111" s="372">
        <f t="shared" si="55"/>
        <v>0.25</v>
      </c>
      <c r="R111" s="383"/>
    </row>
    <row r="112" spans="1:18" ht="21.75" customHeight="1">
      <c r="A112" s="379" t="s">
        <v>175</v>
      </c>
      <c r="B112" s="380" t="s">
        <v>200</v>
      </c>
      <c r="C112" s="381">
        <f t="shared" si="88"/>
        <v>90</v>
      </c>
      <c r="D112" s="381">
        <f>+G112+J112</f>
        <v>0</v>
      </c>
      <c r="E112" s="381">
        <f>+H112+K112</f>
        <v>90</v>
      </c>
      <c r="F112" s="381">
        <f t="shared" si="89"/>
        <v>0</v>
      </c>
      <c r="G112" s="381"/>
      <c r="H112" s="381"/>
      <c r="I112" s="381">
        <f t="shared" si="90"/>
        <v>90</v>
      </c>
      <c r="J112" s="381"/>
      <c r="K112" s="381">
        <f>'[3]PL Giai ngan NTM'!M115</f>
        <v>90</v>
      </c>
      <c r="L112" s="381">
        <f t="shared" si="53"/>
        <v>0</v>
      </c>
      <c r="M112" s="381"/>
      <c r="N112" s="381">
        <f>'[3]PL Giai ngan NTM'!R115</f>
        <v>0</v>
      </c>
      <c r="O112" s="372">
        <f t="shared" si="54"/>
        <v>0</v>
      </c>
      <c r="P112" s="372"/>
      <c r="Q112" s="372">
        <f t="shared" si="55"/>
        <v>0</v>
      </c>
      <c r="R112" s="383"/>
    </row>
    <row r="113" spans="1:18" ht="21.75" customHeight="1">
      <c r="A113" s="379">
        <v>25</v>
      </c>
      <c r="B113" s="380" t="s">
        <v>261</v>
      </c>
      <c r="C113" s="381">
        <f t="shared" ref="C113:N113" si="92">SUM(C114:C115)</f>
        <v>200</v>
      </c>
      <c r="D113" s="381">
        <f t="shared" si="92"/>
        <v>0</v>
      </c>
      <c r="E113" s="381">
        <f t="shared" si="92"/>
        <v>200</v>
      </c>
      <c r="F113" s="381">
        <f t="shared" si="92"/>
        <v>0</v>
      </c>
      <c r="G113" s="381">
        <f t="shared" si="92"/>
        <v>0</v>
      </c>
      <c r="H113" s="381">
        <f t="shared" si="92"/>
        <v>0</v>
      </c>
      <c r="I113" s="381">
        <f t="shared" si="92"/>
        <v>200</v>
      </c>
      <c r="J113" s="381">
        <f t="shared" si="92"/>
        <v>0</v>
      </c>
      <c r="K113" s="381">
        <f t="shared" si="92"/>
        <v>200</v>
      </c>
      <c r="L113" s="381">
        <f t="shared" si="53"/>
        <v>200</v>
      </c>
      <c r="M113" s="381">
        <f t="shared" si="92"/>
        <v>0</v>
      </c>
      <c r="N113" s="381">
        <f t="shared" si="92"/>
        <v>200</v>
      </c>
      <c r="O113" s="372">
        <f t="shared" si="54"/>
        <v>1</v>
      </c>
      <c r="P113" s="372"/>
      <c r="Q113" s="372">
        <f t="shared" si="55"/>
        <v>1</v>
      </c>
      <c r="R113" s="383"/>
    </row>
    <row r="114" spans="1:18" ht="52.5">
      <c r="A114" s="379" t="s">
        <v>175</v>
      </c>
      <c r="B114" s="380" t="s">
        <v>262</v>
      </c>
      <c r="C114" s="381">
        <f t="shared" ref="C114" si="93">SUM(D114:E114)</f>
        <v>180</v>
      </c>
      <c r="D114" s="381">
        <f>+G114+J114</f>
        <v>0</v>
      </c>
      <c r="E114" s="381">
        <f>+H114+K114</f>
        <v>180</v>
      </c>
      <c r="F114" s="381">
        <f t="shared" ref="F114" si="94">SUM(G114:H114)</f>
        <v>0</v>
      </c>
      <c r="G114" s="381"/>
      <c r="H114" s="381"/>
      <c r="I114" s="381">
        <f t="shared" ref="I114" si="95">SUM(J114:K114)</f>
        <v>180</v>
      </c>
      <c r="J114" s="381"/>
      <c r="K114" s="381">
        <f>'[3]PL Giai ngan NTM'!M117</f>
        <v>180</v>
      </c>
      <c r="L114" s="381">
        <f t="shared" si="53"/>
        <v>180</v>
      </c>
      <c r="M114" s="381"/>
      <c r="N114" s="381">
        <f>'[3]PL Giai ngan NTM'!R117</f>
        <v>180</v>
      </c>
      <c r="O114" s="372">
        <f t="shared" si="54"/>
        <v>1</v>
      </c>
      <c r="P114" s="372"/>
      <c r="Q114" s="372">
        <f t="shared" si="55"/>
        <v>1</v>
      </c>
      <c r="R114" s="383"/>
    </row>
    <row r="115" spans="1:18" ht="21.75" customHeight="1">
      <c r="A115" s="379" t="s">
        <v>175</v>
      </c>
      <c r="B115" s="380" t="s">
        <v>200</v>
      </c>
      <c r="C115" s="381">
        <f t="shared" si="88"/>
        <v>20</v>
      </c>
      <c r="D115" s="381">
        <f>+G115+J115</f>
        <v>0</v>
      </c>
      <c r="E115" s="381">
        <f>+H115+K115</f>
        <v>20</v>
      </c>
      <c r="F115" s="381">
        <f t="shared" si="89"/>
        <v>0</v>
      </c>
      <c r="G115" s="381"/>
      <c r="H115" s="381"/>
      <c r="I115" s="381">
        <f t="shared" si="90"/>
        <v>20</v>
      </c>
      <c r="J115" s="381"/>
      <c r="K115" s="381">
        <f>'[3]PL Giai ngan NTM'!M118</f>
        <v>20</v>
      </c>
      <c r="L115" s="381">
        <f t="shared" si="53"/>
        <v>20</v>
      </c>
      <c r="M115" s="381"/>
      <c r="N115" s="381">
        <f>'[3]PL Giai ngan NTM'!R118</f>
        <v>20</v>
      </c>
      <c r="O115" s="372">
        <f t="shared" si="54"/>
        <v>1</v>
      </c>
      <c r="P115" s="372"/>
      <c r="Q115" s="372">
        <f t="shared" si="55"/>
        <v>1</v>
      </c>
      <c r="R115" s="383"/>
    </row>
    <row r="116" spans="1:18" ht="21.75" customHeight="1">
      <c r="A116" s="379">
        <v>26</v>
      </c>
      <c r="B116" s="380" t="s">
        <v>263</v>
      </c>
      <c r="C116" s="381">
        <f t="shared" ref="C116:N116" si="96">C117</f>
        <v>70</v>
      </c>
      <c r="D116" s="381">
        <f t="shared" si="96"/>
        <v>0</v>
      </c>
      <c r="E116" s="381">
        <f t="shared" si="96"/>
        <v>70</v>
      </c>
      <c r="F116" s="381">
        <f t="shared" si="96"/>
        <v>0</v>
      </c>
      <c r="G116" s="381">
        <f t="shared" si="96"/>
        <v>0</v>
      </c>
      <c r="H116" s="381">
        <f t="shared" si="96"/>
        <v>0</v>
      </c>
      <c r="I116" s="381">
        <f t="shared" si="96"/>
        <v>70</v>
      </c>
      <c r="J116" s="381">
        <f t="shared" si="96"/>
        <v>0</v>
      </c>
      <c r="K116" s="381">
        <f t="shared" si="96"/>
        <v>70</v>
      </c>
      <c r="L116" s="381">
        <f t="shared" si="53"/>
        <v>0</v>
      </c>
      <c r="M116" s="381">
        <f t="shared" si="96"/>
        <v>0</v>
      </c>
      <c r="N116" s="381">
        <f t="shared" si="96"/>
        <v>0</v>
      </c>
      <c r="O116" s="372">
        <f t="shared" si="54"/>
        <v>0</v>
      </c>
      <c r="P116" s="372"/>
      <c r="Q116" s="372">
        <f t="shared" si="55"/>
        <v>0</v>
      </c>
      <c r="R116" s="383"/>
    </row>
    <row r="117" spans="1:18" ht="21.75" customHeight="1">
      <c r="A117" s="379" t="s">
        <v>175</v>
      </c>
      <c r="B117" s="380" t="s">
        <v>200</v>
      </c>
      <c r="C117" s="381">
        <f t="shared" ref="C117" si="97">SUM(D117:E117)</f>
        <v>70</v>
      </c>
      <c r="D117" s="381">
        <f>+G117+J117</f>
        <v>0</v>
      </c>
      <c r="E117" s="381">
        <f>+H117+K117</f>
        <v>70</v>
      </c>
      <c r="F117" s="381">
        <f t="shared" ref="F117" si="98">SUM(G117:H117)</f>
        <v>0</v>
      </c>
      <c r="G117" s="381"/>
      <c r="H117" s="381"/>
      <c r="I117" s="381">
        <f t="shared" ref="I117" si="99">SUM(J117:K117)</f>
        <v>70</v>
      </c>
      <c r="J117" s="381"/>
      <c r="K117" s="381">
        <f>'[3]PL Giai ngan NTM'!M120</f>
        <v>70</v>
      </c>
      <c r="L117" s="381">
        <f t="shared" si="53"/>
        <v>0</v>
      </c>
      <c r="M117" s="381"/>
      <c r="N117" s="381">
        <f>'[3]PL Giai ngan NTM'!R120</f>
        <v>0</v>
      </c>
      <c r="O117" s="372">
        <f t="shared" si="54"/>
        <v>0</v>
      </c>
      <c r="P117" s="372"/>
      <c r="Q117" s="372">
        <f t="shared" si="55"/>
        <v>0</v>
      </c>
      <c r="R117" s="383"/>
    </row>
    <row r="118" spans="1:18" ht="21.75" customHeight="1">
      <c r="A118" s="379">
        <v>27</v>
      </c>
      <c r="B118" s="380" t="s">
        <v>264</v>
      </c>
      <c r="C118" s="381">
        <f t="shared" ref="C118:N118" si="100">C119</f>
        <v>70</v>
      </c>
      <c r="D118" s="381">
        <f t="shared" si="100"/>
        <v>0</v>
      </c>
      <c r="E118" s="381">
        <f t="shared" si="100"/>
        <v>70</v>
      </c>
      <c r="F118" s="381">
        <f t="shared" si="100"/>
        <v>0</v>
      </c>
      <c r="G118" s="381">
        <f t="shared" si="100"/>
        <v>0</v>
      </c>
      <c r="H118" s="381">
        <f t="shared" si="100"/>
        <v>0</v>
      </c>
      <c r="I118" s="381">
        <f t="shared" si="100"/>
        <v>70</v>
      </c>
      <c r="J118" s="381">
        <f t="shared" si="100"/>
        <v>0</v>
      </c>
      <c r="K118" s="381">
        <f t="shared" si="100"/>
        <v>70</v>
      </c>
      <c r="L118" s="381">
        <f t="shared" si="53"/>
        <v>0</v>
      </c>
      <c r="M118" s="381">
        <f t="shared" si="100"/>
        <v>0</v>
      </c>
      <c r="N118" s="381">
        <f t="shared" si="100"/>
        <v>0</v>
      </c>
      <c r="O118" s="372">
        <f t="shared" si="54"/>
        <v>0</v>
      </c>
      <c r="P118" s="372"/>
      <c r="Q118" s="372">
        <f t="shared" si="55"/>
        <v>0</v>
      </c>
      <c r="R118" s="383"/>
    </row>
    <row r="119" spans="1:18" ht="21.75" customHeight="1">
      <c r="A119" s="379" t="s">
        <v>175</v>
      </c>
      <c r="B119" s="380" t="s">
        <v>200</v>
      </c>
      <c r="C119" s="381">
        <f t="shared" si="88"/>
        <v>70</v>
      </c>
      <c r="D119" s="381">
        <f>+G119+J119</f>
        <v>0</v>
      </c>
      <c r="E119" s="381">
        <f>+H119+K119</f>
        <v>70</v>
      </c>
      <c r="F119" s="381">
        <f t="shared" si="89"/>
        <v>0</v>
      </c>
      <c r="G119" s="381"/>
      <c r="H119" s="381"/>
      <c r="I119" s="381">
        <f t="shared" si="90"/>
        <v>70</v>
      </c>
      <c r="J119" s="381"/>
      <c r="K119" s="381">
        <f>'[3]PL Giai ngan NTM'!M122</f>
        <v>70</v>
      </c>
      <c r="L119" s="381">
        <f t="shared" si="53"/>
        <v>0</v>
      </c>
      <c r="M119" s="381"/>
      <c r="N119" s="381">
        <f>'[3]PL Giai ngan NTM'!R122</f>
        <v>0</v>
      </c>
      <c r="O119" s="372">
        <f t="shared" si="54"/>
        <v>0</v>
      </c>
      <c r="P119" s="372"/>
      <c r="Q119" s="372">
        <f t="shared" si="55"/>
        <v>0</v>
      </c>
      <c r="R119" s="383"/>
    </row>
    <row r="120" spans="1:18" ht="21.75" customHeight="1">
      <c r="A120" s="379">
        <v>28</v>
      </c>
      <c r="B120" s="380" t="s">
        <v>265</v>
      </c>
      <c r="C120" s="381">
        <f t="shared" ref="C120:N120" si="101">C121</f>
        <v>90</v>
      </c>
      <c r="D120" s="381">
        <f t="shared" si="101"/>
        <v>0</v>
      </c>
      <c r="E120" s="381">
        <f t="shared" si="101"/>
        <v>90</v>
      </c>
      <c r="F120" s="381">
        <f t="shared" si="101"/>
        <v>0</v>
      </c>
      <c r="G120" s="381">
        <f t="shared" si="101"/>
        <v>0</v>
      </c>
      <c r="H120" s="381">
        <f t="shared" si="101"/>
        <v>0</v>
      </c>
      <c r="I120" s="381">
        <f t="shared" si="101"/>
        <v>90</v>
      </c>
      <c r="J120" s="381">
        <f t="shared" si="101"/>
        <v>0</v>
      </c>
      <c r="K120" s="381">
        <f t="shared" si="101"/>
        <v>90</v>
      </c>
      <c r="L120" s="381">
        <f t="shared" si="53"/>
        <v>0</v>
      </c>
      <c r="M120" s="381">
        <f t="shared" si="101"/>
        <v>0</v>
      </c>
      <c r="N120" s="381">
        <f t="shared" si="101"/>
        <v>0</v>
      </c>
      <c r="O120" s="372">
        <f t="shared" si="54"/>
        <v>0</v>
      </c>
      <c r="P120" s="372"/>
      <c r="Q120" s="372">
        <f t="shared" si="55"/>
        <v>0</v>
      </c>
      <c r="R120" s="383"/>
    </row>
    <row r="121" spans="1:18" ht="21.75" customHeight="1">
      <c r="A121" s="379" t="s">
        <v>175</v>
      </c>
      <c r="B121" s="380" t="s">
        <v>200</v>
      </c>
      <c r="C121" s="381">
        <f t="shared" ref="C121" si="102">SUM(D121:E121)</f>
        <v>90</v>
      </c>
      <c r="D121" s="381">
        <f>+G121+J121</f>
        <v>0</v>
      </c>
      <c r="E121" s="381">
        <f>+H121+K121</f>
        <v>90</v>
      </c>
      <c r="F121" s="381">
        <f t="shared" ref="F121" si="103">SUM(G121:H121)</f>
        <v>0</v>
      </c>
      <c r="G121" s="381"/>
      <c r="H121" s="381"/>
      <c r="I121" s="381">
        <f t="shared" ref="I121" si="104">SUM(J121:K121)</f>
        <v>90</v>
      </c>
      <c r="J121" s="381"/>
      <c r="K121" s="381">
        <f>'[3]PL Giai ngan NTM'!M124</f>
        <v>90</v>
      </c>
      <c r="L121" s="381">
        <f t="shared" si="53"/>
        <v>0</v>
      </c>
      <c r="M121" s="381"/>
      <c r="N121" s="381">
        <f>'[3]PL Giai ngan NTM'!R124</f>
        <v>0</v>
      </c>
      <c r="O121" s="372">
        <f t="shared" si="54"/>
        <v>0</v>
      </c>
      <c r="P121" s="372"/>
      <c r="Q121" s="372">
        <f t="shared" si="55"/>
        <v>0</v>
      </c>
      <c r="R121" s="383"/>
    </row>
    <row r="122" spans="1:18" ht="21.75" customHeight="1">
      <c r="A122" s="379">
        <v>29</v>
      </c>
      <c r="B122" s="380" t="s">
        <v>266</v>
      </c>
      <c r="C122" s="381">
        <f t="shared" ref="C122:N122" si="105">C123</f>
        <v>90</v>
      </c>
      <c r="D122" s="381">
        <f t="shared" si="105"/>
        <v>0</v>
      </c>
      <c r="E122" s="381">
        <f t="shared" si="105"/>
        <v>90</v>
      </c>
      <c r="F122" s="381">
        <f t="shared" si="105"/>
        <v>0</v>
      </c>
      <c r="G122" s="381">
        <f t="shared" si="105"/>
        <v>0</v>
      </c>
      <c r="H122" s="381">
        <f t="shared" si="105"/>
        <v>0</v>
      </c>
      <c r="I122" s="381">
        <f t="shared" si="105"/>
        <v>90</v>
      </c>
      <c r="J122" s="381">
        <f t="shared" si="105"/>
        <v>0</v>
      </c>
      <c r="K122" s="381">
        <f t="shared" si="105"/>
        <v>90</v>
      </c>
      <c r="L122" s="381">
        <f t="shared" si="53"/>
        <v>90</v>
      </c>
      <c r="M122" s="381">
        <f t="shared" si="105"/>
        <v>0</v>
      </c>
      <c r="N122" s="381">
        <f t="shared" si="105"/>
        <v>90</v>
      </c>
      <c r="O122" s="372">
        <f t="shared" si="54"/>
        <v>1</v>
      </c>
      <c r="P122" s="372"/>
      <c r="Q122" s="372">
        <f t="shared" si="55"/>
        <v>1</v>
      </c>
      <c r="R122" s="383"/>
    </row>
    <row r="123" spans="1:18" ht="21.75" customHeight="1">
      <c r="A123" s="379" t="s">
        <v>175</v>
      </c>
      <c r="B123" s="380" t="s">
        <v>200</v>
      </c>
      <c r="C123" s="381">
        <f t="shared" si="88"/>
        <v>90</v>
      </c>
      <c r="D123" s="381">
        <f>+G123+J123</f>
        <v>0</v>
      </c>
      <c r="E123" s="381">
        <f>+H123+K123</f>
        <v>90</v>
      </c>
      <c r="F123" s="381">
        <f t="shared" si="89"/>
        <v>0</v>
      </c>
      <c r="G123" s="381"/>
      <c r="H123" s="381"/>
      <c r="I123" s="381">
        <f t="shared" si="90"/>
        <v>90</v>
      </c>
      <c r="J123" s="381"/>
      <c r="K123" s="381">
        <f>'[3]PL Giai ngan NTM'!M126</f>
        <v>90</v>
      </c>
      <c r="L123" s="381">
        <f t="shared" si="53"/>
        <v>90</v>
      </c>
      <c r="M123" s="381"/>
      <c r="N123" s="381">
        <f>'[3]PL Giai ngan NTM'!R126</f>
        <v>90</v>
      </c>
      <c r="O123" s="372">
        <f t="shared" si="54"/>
        <v>1</v>
      </c>
      <c r="P123" s="372"/>
      <c r="Q123" s="372">
        <f t="shared" si="55"/>
        <v>1</v>
      </c>
      <c r="R123" s="383"/>
    </row>
    <row r="124" spans="1:18" ht="21.75" customHeight="1">
      <c r="A124" s="379">
        <v>30</v>
      </c>
      <c r="B124" s="380" t="s">
        <v>267</v>
      </c>
      <c r="C124" s="381">
        <f t="shared" ref="C124:N124" si="106">C125</f>
        <v>90</v>
      </c>
      <c r="D124" s="381">
        <f t="shared" si="106"/>
        <v>0</v>
      </c>
      <c r="E124" s="381">
        <f t="shared" si="106"/>
        <v>90</v>
      </c>
      <c r="F124" s="381">
        <f t="shared" si="106"/>
        <v>0</v>
      </c>
      <c r="G124" s="381">
        <f t="shared" si="106"/>
        <v>0</v>
      </c>
      <c r="H124" s="381">
        <f t="shared" si="106"/>
        <v>0</v>
      </c>
      <c r="I124" s="381">
        <f t="shared" si="106"/>
        <v>90</v>
      </c>
      <c r="J124" s="381">
        <f t="shared" si="106"/>
        <v>0</v>
      </c>
      <c r="K124" s="381">
        <f t="shared" si="106"/>
        <v>90</v>
      </c>
      <c r="L124" s="381">
        <f t="shared" si="53"/>
        <v>0</v>
      </c>
      <c r="M124" s="381">
        <f t="shared" si="106"/>
        <v>0</v>
      </c>
      <c r="N124" s="381">
        <f t="shared" si="106"/>
        <v>0</v>
      </c>
      <c r="O124" s="372">
        <f t="shared" si="54"/>
        <v>0</v>
      </c>
      <c r="P124" s="372"/>
      <c r="Q124" s="372">
        <f t="shared" si="55"/>
        <v>0</v>
      </c>
      <c r="R124" s="383"/>
    </row>
    <row r="125" spans="1:18" ht="21.75" customHeight="1">
      <c r="A125" s="379" t="s">
        <v>175</v>
      </c>
      <c r="B125" s="380" t="s">
        <v>200</v>
      </c>
      <c r="C125" s="381">
        <f t="shared" ref="C125" si="107">SUM(D125:E125)</f>
        <v>90</v>
      </c>
      <c r="D125" s="381">
        <f>+G125+J125</f>
        <v>0</v>
      </c>
      <c r="E125" s="381">
        <f>+H125+K125</f>
        <v>90</v>
      </c>
      <c r="F125" s="381">
        <f t="shared" ref="F125" si="108">SUM(G125:H125)</f>
        <v>0</v>
      </c>
      <c r="G125" s="381"/>
      <c r="H125" s="381"/>
      <c r="I125" s="381">
        <f t="shared" ref="I125" si="109">SUM(J125:K125)</f>
        <v>90</v>
      </c>
      <c r="J125" s="381"/>
      <c r="K125" s="381">
        <f>'[3]PL Giai ngan NTM'!M128</f>
        <v>90</v>
      </c>
      <c r="L125" s="381">
        <f t="shared" si="53"/>
        <v>0</v>
      </c>
      <c r="M125" s="381"/>
      <c r="N125" s="381">
        <f>'[3]PL Giai ngan NTM'!R128</f>
        <v>0</v>
      </c>
      <c r="O125" s="372">
        <f t="shared" si="54"/>
        <v>0</v>
      </c>
      <c r="P125" s="372"/>
      <c r="Q125" s="372">
        <f t="shared" si="55"/>
        <v>0</v>
      </c>
      <c r="R125" s="383"/>
    </row>
    <row r="126" spans="1:18" ht="20.25" customHeight="1">
      <c r="A126" s="379">
        <v>31</v>
      </c>
      <c r="B126" s="380" t="s">
        <v>268</v>
      </c>
      <c r="C126" s="381">
        <f t="shared" ref="C126:N126" si="110">C127</f>
        <v>110</v>
      </c>
      <c r="D126" s="381">
        <f t="shared" si="110"/>
        <v>0</v>
      </c>
      <c r="E126" s="381">
        <f t="shared" si="110"/>
        <v>110</v>
      </c>
      <c r="F126" s="381">
        <f t="shared" si="110"/>
        <v>0</v>
      </c>
      <c r="G126" s="381">
        <f t="shared" si="110"/>
        <v>0</v>
      </c>
      <c r="H126" s="381">
        <f t="shared" si="110"/>
        <v>0</v>
      </c>
      <c r="I126" s="381">
        <f t="shared" si="110"/>
        <v>110</v>
      </c>
      <c r="J126" s="381">
        <f t="shared" si="110"/>
        <v>0</v>
      </c>
      <c r="K126" s="381">
        <f t="shared" si="110"/>
        <v>110</v>
      </c>
      <c r="L126" s="381">
        <f t="shared" si="53"/>
        <v>0</v>
      </c>
      <c r="M126" s="381">
        <f t="shared" si="110"/>
        <v>0</v>
      </c>
      <c r="N126" s="381">
        <f t="shared" si="110"/>
        <v>0</v>
      </c>
      <c r="O126" s="372">
        <f t="shared" si="54"/>
        <v>0</v>
      </c>
      <c r="P126" s="372"/>
      <c r="Q126" s="372">
        <f t="shared" si="55"/>
        <v>0</v>
      </c>
      <c r="R126" s="383"/>
    </row>
    <row r="127" spans="1:18" ht="21.75" customHeight="1">
      <c r="A127" s="379" t="s">
        <v>175</v>
      </c>
      <c r="B127" s="380" t="s">
        <v>200</v>
      </c>
      <c r="C127" s="381">
        <f t="shared" si="88"/>
        <v>110</v>
      </c>
      <c r="D127" s="381">
        <f>+G127+J127</f>
        <v>0</v>
      </c>
      <c r="E127" s="381">
        <f>+H127+K127</f>
        <v>110</v>
      </c>
      <c r="F127" s="381">
        <f t="shared" si="89"/>
        <v>0</v>
      </c>
      <c r="G127" s="381"/>
      <c r="H127" s="381"/>
      <c r="I127" s="381">
        <f t="shared" si="90"/>
        <v>110</v>
      </c>
      <c r="J127" s="381"/>
      <c r="K127" s="381">
        <f>'[3]PL Giai ngan NTM'!M130</f>
        <v>110</v>
      </c>
      <c r="L127" s="381">
        <f t="shared" si="53"/>
        <v>0</v>
      </c>
      <c r="M127" s="381"/>
      <c r="N127" s="381">
        <f>'[3]PL Giai ngan NTM'!R130</f>
        <v>0</v>
      </c>
      <c r="O127" s="372">
        <f t="shared" si="54"/>
        <v>0</v>
      </c>
      <c r="P127" s="372"/>
      <c r="Q127" s="372">
        <f t="shared" si="55"/>
        <v>0</v>
      </c>
      <c r="R127" s="383"/>
    </row>
    <row r="128" spans="1:18" ht="19.5" customHeight="1">
      <c r="A128" s="379">
        <v>32</v>
      </c>
      <c r="B128" s="380" t="s">
        <v>269</v>
      </c>
      <c r="C128" s="381">
        <f t="shared" ref="C128:N128" si="111">C129</f>
        <v>110</v>
      </c>
      <c r="D128" s="381">
        <f t="shared" si="111"/>
        <v>0</v>
      </c>
      <c r="E128" s="381">
        <f t="shared" si="111"/>
        <v>110</v>
      </c>
      <c r="F128" s="381">
        <f t="shared" si="111"/>
        <v>0</v>
      </c>
      <c r="G128" s="381">
        <f t="shared" si="111"/>
        <v>0</v>
      </c>
      <c r="H128" s="381">
        <f t="shared" si="111"/>
        <v>0</v>
      </c>
      <c r="I128" s="381">
        <f t="shared" si="111"/>
        <v>110</v>
      </c>
      <c r="J128" s="381">
        <f t="shared" si="111"/>
        <v>0</v>
      </c>
      <c r="K128" s="381">
        <f t="shared" si="111"/>
        <v>110</v>
      </c>
      <c r="L128" s="381">
        <f t="shared" si="53"/>
        <v>42</v>
      </c>
      <c r="M128" s="381">
        <f t="shared" si="111"/>
        <v>0</v>
      </c>
      <c r="N128" s="381">
        <f t="shared" si="111"/>
        <v>42</v>
      </c>
      <c r="O128" s="372">
        <f t="shared" si="54"/>
        <v>0.38181818181818183</v>
      </c>
      <c r="P128" s="372"/>
      <c r="Q128" s="372">
        <f t="shared" si="55"/>
        <v>0.38181818181818183</v>
      </c>
      <c r="R128" s="383"/>
    </row>
    <row r="129" spans="1:19" ht="21.75" customHeight="1">
      <c r="A129" s="379" t="s">
        <v>175</v>
      </c>
      <c r="B129" s="380" t="s">
        <v>200</v>
      </c>
      <c r="C129" s="381">
        <f t="shared" ref="C129" si="112">SUM(D129:E129)</f>
        <v>110</v>
      </c>
      <c r="D129" s="381">
        <f>+G129+J129</f>
        <v>0</v>
      </c>
      <c r="E129" s="381">
        <f>+H129+K129</f>
        <v>110</v>
      </c>
      <c r="F129" s="381">
        <f t="shared" ref="F129" si="113">SUM(G129:H129)</f>
        <v>0</v>
      </c>
      <c r="G129" s="381"/>
      <c r="H129" s="381"/>
      <c r="I129" s="381">
        <f t="shared" ref="I129" si="114">SUM(J129:K129)</f>
        <v>110</v>
      </c>
      <c r="J129" s="381"/>
      <c r="K129" s="381">
        <f>'[3]PL Giai ngan NTM'!M132</f>
        <v>110</v>
      </c>
      <c r="L129" s="381">
        <f t="shared" si="53"/>
        <v>42</v>
      </c>
      <c r="M129" s="381"/>
      <c r="N129" s="381">
        <f>'[3]PL Giai ngan NTM'!R132</f>
        <v>42</v>
      </c>
      <c r="O129" s="372">
        <f t="shared" si="54"/>
        <v>0.38181818181818183</v>
      </c>
      <c r="P129" s="372"/>
      <c r="Q129" s="372">
        <f t="shared" si="55"/>
        <v>0.38181818181818183</v>
      </c>
      <c r="R129" s="383"/>
    </row>
    <row r="130" spans="1:19" ht="21.75" customHeight="1">
      <c r="A130" s="379">
        <v>33</v>
      </c>
      <c r="B130" s="380" t="s">
        <v>270</v>
      </c>
      <c r="C130" s="381">
        <f t="shared" ref="C130:N130" si="115">C131</f>
        <v>20</v>
      </c>
      <c r="D130" s="381">
        <f t="shared" si="115"/>
        <v>0</v>
      </c>
      <c r="E130" s="381">
        <f t="shared" si="115"/>
        <v>20</v>
      </c>
      <c r="F130" s="381">
        <f t="shared" si="115"/>
        <v>0</v>
      </c>
      <c r="G130" s="381">
        <f t="shared" si="115"/>
        <v>0</v>
      </c>
      <c r="H130" s="381">
        <f t="shared" si="115"/>
        <v>0</v>
      </c>
      <c r="I130" s="381">
        <f t="shared" si="115"/>
        <v>20</v>
      </c>
      <c r="J130" s="381">
        <f t="shared" si="115"/>
        <v>0</v>
      </c>
      <c r="K130" s="381">
        <f t="shared" si="115"/>
        <v>20</v>
      </c>
      <c r="L130" s="381">
        <f t="shared" si="53"/>
        <v>20</v>
      </c>
      <c r="M130" s="381">
        <f t="shared" si="115"/>
        <v>0</v>
      </c>
      <c r="N130" s="381">
        <f t="shared" si="115"/>
        <v>20</v>
      </c>
      <c r="O130" s="372">
        <f t="shared" si="54"/>
        <v>1</v>
      </c>
      <c r="P130" s="372"/>
      <c r="Q130" s="372">
        <f t="shared" si="55"/>
        <v>1</v>
      </c>
      <c r="R130" s="383"/>
    </row>
    <row r="131" spans="1:19" ht="21.75" customHeight="1">
      <c r="A131" s="379" t="s">
        <v>175</v>
      </c>
      <c r="B131" s="380" t="s">
        <v>200</v>
      </c>
      <c r="C131" s="381">
        <f t="shared" si="88"/>
        <v>20</v>
      </c>
      <c r="D131" s="381">
        <f>+G131+J131</f>
        <v>0</v>
      </c>
      <c r="E131" s="381">
        <f>+H131+K131</f>
        <v>20</v>
      </c>
      <c r="F131" s="381">
        <f t="shared" si="89"/>
        <v>0</v>
      </c>
      <c r="G131" s="381"/>
      <c r="H131" s="381"/>
      <c r="I131" s="381">
        <f t="shared" si="90"/>
        <v>20</v>
      </c>
      <c r="J131" s="381"/>
      <c r="K131" s="381">
        <f>'[3]PL Giai ngan NTM'!M134</f>
        <v>20</v>
      </c>
      <c r="L131" s="381">
        <f t="shared" si="53"/>
        <v>20</v>
      </c>
      <c r="M131" s="381"/>
      <c r="N131" s="381">
        <f>'[3]PL Giai ngan NTM'!R134</f>
        <v>20</v>
      </c>
      <c r="O131" s="372">
        <f t="shared" si="54"/>
        <v>1</v>
      </c>
      <c r="P131" s="372"/>
      <c r="Q131" s="372">
        <f t="shared" si="55"/>
        <v>1</v>
      </c>
      <c r="R131" s="383"/>
    </row>
    <row r="132" spans="1:19" ht="21.75" customHeight="1">
      <c r="A132" s="379">
        <v>34</v>
      </c>
      <c r="B132" s="380" t="s">
        <v>271</v>
      </c>
      <c r="C132" s="381">
        <f t="shared" ref="C132:N132" si="116">C133</f>
        <v>20</v>
      </c>
      <c r="D132" s="381">
        <f t="shared" si="116"/>
        <v>0</v>
      </c>
      <c r="E132" s="381">
        <f t="shared" si="116"/>
        <v>20</v>
      </c>
      <c r="F132" s="381">
        <f t="shared" si="116"/>
        <v>0</v>
      </c>
      <c r="G132" s="381">
        <f t="shared" si="116"/>
        <v>0</v>
      </c>
      <c r="H132" s="381">
        <f t="shared" si="116"/>
        <v>0</v>
      </c>
      <c r="I132" s="381">
        <f t="shared" si="116"/>
        <v>20</v>
      </c>
      <c r="J132" s="381">
        <f t="shared" si="116"/>
        <v>0</v>
      </c>
      <c r="K132" s="381">
        <f t="shared" si="116"/>
        <v>20</v>
      </c>
      <c r="L132" s="381">
        <f t="shared" si="53"/>
        <v>0</v>
      </c>
      <c r="M132" s="381">
        <f t="shared" si="116"/>
        <v>0</v>
      </c>
      <c r="N132" s="381">
        <f t="shared" si="116"/>
        <v>0</v>
      </c>
      <c r="O132" s="372">
        <f t="shared" si="54"/>
        <v>0</v>
      </c>
      <c r="P132" s="372"/>
      <c r="Q132" s="372">
        <f t="shared" si="55"/>
        <v>0</v>
      </c>
      <c r="R132" s="383"/>
    </row>
    <row r="133" spans="1:19" ht="21.75" customHeight="1">
      <c r="A133" s="379" t="s">
        <v>175</v>
      </c>
      <c r="B133" s="380" t="s">
        <v>200</v>
      </c>
      <c r="C133" s="381">
        <f t="shared" ref="C133" si="117">SUM(D133:E133)</f>
        <v>20</v>
      </c>
      <c r="D133" s="381">
        <f>+G133+J133</f>
        <v>0</v>
      </c>
      <c r="E133" s="381">
        <f>+H133+K133</f>
        <v>20</v>
      </c>
      <c r="F133" s="381">
        <f t="shared" ref="F133" si="118">SUM(G133:H133)</f>
        <v>0</v>
      </c>
      <c r="G133" s="381"/>
      <c r="H133" s="381"/>
      <c r="I133" s="381">
        <f t="shared" ref="I133" si="119">SUM(J133:K133)</f>
        <v>20</v>
      </c>
      <c r="J133" s="381"/>
      <c r="K133" s="381">
        <f>'[3]PL Giai ngan NTM'!M136</f>
        <v>20</v>
      </c>
      <c r="L133" s="381">
        <f t="shared" si="53"/>
        <v>0</v>
      </c>
      <c r="M133" s="381"/>
      <c r="N133" s="381">
        <f>'[3]PL Giai ngan NTM'!R136</f>
        <v>0</v>
      </c>
      <c r="O133" s="372">
        <f t="shared" si="54"/>
        <v>0</v>
      </c>
      <c r="P133" s="372"/>
      <c r="Q133" s="372">
        <f t="shared" si="55"/>
        <v>0</v>
      </c>
      <c r="R133" s="383"/>
    </row>
    <row r="134" spans="1:19" ht="21.75" customHeight="1">
      <c r="A134" s="379">
        <v>35</v>
      </c>
      <c r="B134" s="380" t="s">
        <v>272</v>
      </c>
      <c r="C134" s="381">
        <f t="shared" ref="C134:N134" si="120">C135</f>
        <v>20</v>
      </c>
      <c r="D134" s="381">
        <f t="shared" si="120"/>
        <v>0</v>
      </c>
      <c r="E134" s="381">
        <f t="shared" si="120"/>
        <v>20</v>
      </c>
      <c r="F134" s="381">
        <f t="shared" si="120"/>
        <v>0</v>
      </c>
      <c r="G134" s="381">
        <f t="shared" si="120"/>
        <v>0</v>
      </c>
      <c r="H134" s="381">
        <f t="shared" si="120"/>
        <v>0</v>
      </c>
      <c r="I134" s="381">
        <f t="shared" si="120"/>
        <v>20</v>
      </c>
      <c r="J134" s="381">
        <f t="shared" si="120"/>
        <v>0</v>
      </c>
      <c r="K134" s="381">
        <f t="shared" si="120"/>
        <v>20</v>
      </c>
      <c r="L134" s="381">
        <f t="shared" si="53"/>
        <v>20</v>
      </c>
      <c r="M134" s="381">
        <f t="shared" si="120"/>
        <v>0</v>
      </c>
      <c r="N134" s="381">
        <f t="shared" si="120"/>
        <v>20</v>
      </c>
      <c r="O134" s="372">
        <f t="shared" si="54"/>
        <v>1</v>
      </c>
      <c r="P134" s="372"/>
      <c r="Q134" s="372">
        <f t="shared" si="55"/>
        <v>1</v>
      </c>
      <c r="R134" s="383"/>
    </row>
    <row r="135" spans="1:19" ht="21.75" customHeight="1">
      <c r="A135" s="379" t="s">
        <v>175</v>
      </c>
      <c r="B135" s="380" t="s">
        <v>200</v>
      </c>
      <c r="C135" s="381">
        <f t="shared" si="88"/>
        <v>20</v>
      </c>
      <c r="D135" s="381">
        <f>+G135+J135</f>
        <v>0</v>
      </c>
      <c r="E135" s="381">
        <f>+H135+K135</f>
        <v>20</v>
      </c>
      <c r="F135" s="381">
        <f t="shared" si="89"/>
        <v>0</v>
      </c>
      <c r="G135" s="381"/>
      <c r="H135" s="381"/>
      <c r="I135" s="381">
        <f t="shared" ref="I135" si="121">SUM(J135:K135)</f>
        <v>20</v>
      </c>
      <c r="J135" s="381"/>
      <c r="K135" s="381">
        <f>'[3]PL Giai ngan NTM'!M138</f>
        <v>20</v>
      </c>
      <c r="L135" s="381">
        <f t="shared" si="53"/>
        <v>20</v>
      </c>
      <c r="M135" s="381"/>
      <c r="N135" s="381">
        <f>'[3]PL Giai ngan NTM'!R138</f>
        <v>20</v>
      </c>
      <c r="O135" s="372">
        <f t="shared" si="54"/>
        <v>1</v>
      </c>
      <c r="P135" s="372"/>
      <c r="Q135" s="372">
        <f t="shared" si="55"/>
        <v>1</v>
      </c>
      <c r="R135" s="383"/>
    </row>
    <row r="136" spans="1:19" ht="21.75" customHeight="1">
      <c r="A136" s="379">
        <v>36</v>
      </c>
      <c r="B136" s="380" t="s">
        <v>273</v>
      </c>
      <c r="C136" s="381">
        <f t="shared" ref="C136:N136" si="122">C137</f>
        <v>20</v>
      </c>
      <c r="D136" s="381">
        <f t="shared" si="122"/>
        <v>0</v>
      </c>
      <c r="E136" s="381">
        <f t="shared" si="122"/>
        <v>20</v>
      </c>
      <c r="F136" s="381">
        <f t="shared" si="122"/>
        <v>0</v>
      </c>
      <c r="G136" s="381">
        <f t="shared" si="122"/>
        <v>0</v>
      </c>
      <c r="H136" s="381">
        <f t="shared" si="122"/>
        <v>0</v>
      </c>
      <c r="I136" s="381">
        <f t="shared" si="122"/>
        <v>20</v>
      </c>
      <c r="J136" s="381">
        <f t="shared" si="122"/>
        <v>0</v>
      </c>
      <c r="K136" s="381">
        <f t="shared" si="122"/>
        <v>20</v>
      </c>
      <c r="L136" s="381">
        <f t="shared" si="53"/>
        <v>20</v>
      </c>
      <c r="M136" s="381">
        <f t="shared" si="122"/>
        <v>0</v>
      </c>
      <c r="N136" s="381">
        <f t="shared" si="122"/>
        <v>20</v>
      </c>
      <c r="O136" s="372">
        <f t="shared" si="54"/>
        <v>1</v>
      </c>
      <c r="P136" s="372"/>
      <c r="Q136" s="372">
        <f t="shared" si="55"/>
        <v>1</v>
      </c>
      <c r="R136" s="383"/>
    </row>
    <row r="137" spans="1:19" ht="21.75" customHeight="1">
      <c r="A137" s="379" t="s">
        <v>175</v>
      </c>
      <c r="B137" s="380" t="s">
        <v>200</v>
      </c>
      <c r="C137" s="381">
        <f t="shared" ref="C137" si="123">SUM(D137:E137)</f>
        <v>20</v>
      </c>
      <c r="D137" s="381">
        <f>+G137+J137</f>
        <v>0</v>
      </c>
      <c r="E137" s="381">
        <f>+H137+K137</f>
        <v>20</v>
      </c>
      <c r="F137" s="381">
        <f t="shared" ref="F137" si="124">SUM(G137:H137)</f>
        <v>0</v>
      </c>
      <c r="G137" s="381"/>
      <c r="H137" s="381"/>
      <c r="I137" s="381">
        <f t="shared" ref="I137" si="125">SUM(J137:K137)</f>
        <v>20</v>
      </c>
      <c r="J137" s="381"/>
      <c r="K137" s="381">
        <f>'[3]PL Giai ngan NTM'!M140</f>
        <v>20</v>
      </c>
      <c r="L137" s="381">
        <f t="shared" si="53"/>
        <v>20</v>
      </c>
      <c r="M137" s="381"/>
      <c r="N137" s="381">
        <f>'[3]PL Giai ngan NTM'!R140</f>
        <v>20</v>
      </c>
      <c r="O137" s="372">
        <f t="shared" si="54"/>
        <v>1</v>
      </c>
      <c r="P137" s="372"/>
      <c r="Q137" s="372">
        <f t="shared" si="55"/>
        <v>1</v>
      </c>
      <c r="R137" s="383"/>
    </row>
    <row r="138" spans="1:19" s="364" customFormat="1" ht="21.75" customHeight="1">
      <c r="A138" s="374" t="s">
        <v>274</v>
      </c>
      <c r="B138" s="384" t="s">
        <v>275</v>
      </c>
      <c r="C138" s="376">
        <f>C139+C140+C141+C142+C143+C144+C145+C146+C147+C148+C149+C150+C151</f>
        <v>668291</v>
      </c>
      <c r="D138" s="376">
        <f t="shared" ref="D138:N138" si="126">D139+D140+D141+D142+D143+D144+D145+D146+D147+D148+D149+D150+D151</f>
        <v>569056</v>
      </c>
      <c r="E138" s="376">
        <f t="shared" si="126"/>
        <v>99235</v>
      </c>
      <c r="F138" s="376">
        <f t="shared" si="126"/>
        <v>15280</v>
      </c>
      <c r="G138" s="376">
        <f t="shared" si="126"/>
        <v>15280</v>
      </c>
      <c r="H138" s="376">
        <f t="shared" si="126"/>
        <v>0</v>
      </c>
      <c r="I138" s="376">
        <f t="shared" si="126"/>
        <v>653011</v>
      </c>
      <c r="J138" s="376">
        <f t="shared" si="126"/>
        <v>553776</v>
      </c>
      <c r="K138" s="376">
        <f t="shared" si="126"/>
        <v>99235</v>
      </c>
      <c r="L138" s="376">
        <f t="shared" si="126"/>
        <v>380363.31600000005</v>
      </c>
      <c r="M138" s="376">
        <f t="shared" si="126"/>
        <v>340183.74799999996</v>
      </c>
      <c r="N138" s="376">
        <f t="shared" si="126"/>
        <v>40179.567999999999</v>
      </c>
      <c r="O138" s="377">
        <f t="shared" si="54"/>
        <v>0.56915821999697747</v>
      </c>
      <c r="P138" s="377">
        <f t="shared" si="54"/>
        <v>0.5978036397120845</v>
      </c>
      <c r="Q138" s="377">
        <f t="shared" si="55"/>
        <v>0.40489311230916508</v>
      </c>
      <c r="R138" s="385"/>
    </row>
    <row r="139" spans="1:19" ht="21.75" customHeight="1">
      <c r="A139" s="379">
        <v>1</v>
      </c>
      <c r="B139" s="380" t="s">
        <v>27</v>
      </c>
      <c r="C139" s="381">
        <f t="shared" ref="C139" si="127">SUM(D139:E139)</f>
        <v>65083</v>
      </c>
      <c r="D139" s="381">
        <f>+G139+J139</f>
        <v>53828</v>
      </c>
      <c r="E139" s="381">
        <f>+H139+K139</f>
        <v>11255</v>
      </c>
      <c r="F139" s="381">
        <f>SUM(G139:H139)</f>
        <v>0</v>
      </c>
      <c r="G139" s="381"/>
      <c r="H139" s="381"/>
      <c r="I139" s="381">
        <f t="shared" ref="I139:I151" si="128">SUM(J139:K139)</f>
        <v>65083</v>
      </c>
      <c r="J139" s="381">
        <f>'[3]PL Giai ngan NTM'!L145</f>
        <v>53828</v>
      </c>
      <c r="K139" s="381">
        <f>+'[3]PL Giai ngan NTM'!L146</f>
        <v>11255</v>
      </c>
      <c r="L139" s="381">
        <f t="shared" ref="L139:L151" si="129">SUM(M139:N139)</f>
        <v>47812.377999999997</v>
      </c>
      <c r="M139" s="381">
        <f>+'[3]PL Giai ngan NTM'!Q145</f>
        <v>41970.498</v>
      </c>
      <c r="N139" s="381">
        <f>+'[3]PL Giai ngan NTM'!Q146</f>
        <v>5841.88</v>
      </c>
      <c r="O139" s="372">
        <f t="shared" ref="O139:Q154" si="130">L139/C139</f>
        <v>0.73463697125209348</v>
      </c>
      <c r="P139" s="372">
        <f t="shared" si="130"/>
        <v>0.77971498105075421</v>
      </c>
      <c r="Q139" s="372">
        <f t="shared" si="55"/>
        <v>0.51904753442914264</v>
      </c>
      <c r="R139" s="383"/>
      <c r="S139" s="386" t="e">
        <f>+#REF!-C139</f>
        <v>#REF!</v>
      </c>
    </row>
    <row r="140" spans="1:19" ht="21.75" customHeight="1">
      <c r="A140" s="379">
        <v>2</v>
      </c>
      <c r="B140" s="380" t="s">
        <v>36</v>
      </c>
      <c r="C140" s="381">
        <f t="shared" ref="C140:C151" si="131">SUM(D140:E140)</f>
        <v>34186</v>
      </c>
      <c r="D140" s="381">
        <f t="shared" ref="D140:E151" si="132">+G140+J140</f>
        <v>31078</v>
      </c>
      <c r="E140" s="381">
        <f t="shared" si="132"/>
        <v>3108</v>
      </c>
      <c r="F140" s="381">
        <f t="shared" ref="F140:F151" si="133">SUM(G140:H140)</f>
        <v>3840</v>
      </c>
      <c r="G140" s="381">
        <f>+'[3]PL Giai ngan NTM'!I148</f>
        <v>3840</v>
      </c>
      <c r="H140" s="381"/>
      <c r="I140" s="381">
        <f t="shared" si="128"/>
        <v>30346</v>
      </c>
      <c r="J140" s="381">
        <f>+'[3]PL Giai ngan NTM'!L148</f>
        <v>27238</v>
      </c>
      <c r="K140" s="381">
        <f>+'[3]PL Giai ngan NTM'!L149</f>
        <v>3108</v>
      </c>
      <c r="L140" s="381">
        <f t="shared" si="129"/>
        <v>20251.256000000001</v>
      </c>
      <c r="M140" s="381">
        <f>+'[3]PL Giai ngan NTM'!Q148</f>
        <v>19002.256000000001</v>
      </c>
      <c r="N140" s="381">
        <f>+'[3]PL Giai ngan NTM'!R149</f>
        <v>1249</v>
      </c>
      <c r="O140" s="372">
        <f t="shared" si="130"/>
        <v>0.59238448487685025</v>
      </c>
      <c r="P140" s="372">
        <f t="shared" si="130"/>
        <v>0.61143754424351637</v>
      </c>
      <c r="Q140" s="372">
        <f t="shared" si="55"/>
        <v>0.40186615186615188</v>
      </c>
      <c r="R140" s="383"/>
      <c r="S140" s="386" t="e">
        <f>+#REF!-C140</f>
        <v>#REF!</v>
      </c>
    </row>
    <row r="141" spans="1:19" ht="21.75" customHeight="1">
      <c r="A141" s="379">
        <v>3</v>
      </c>
      <c r="B141" s="380" t="s">
        <v>28</v>
      </c>
      <c r="C141" s="381">
        <f t="shared" si="131"/>
        <v>77209</v>
      </c>
      <c r="D141" s="381">
        <f t="shared" si="132"/>
        <v>66152</v>
      </c>
      <c r="E141" s="381">
        <f t="shared" si="132"/>
        <v>11057</v>
      </c>
      <c r="F141" s="381">
        <f t="shared" si="133"/>
        <v>0</v>
      </c>
      <c r="G141" s="381"/>
      <c r="H141" s="381"/>
      <c r="I141" s="381">
        <f t="shared" si="128"/>
        <v>77209</v>
      </c>
      <c r="J141" s="381">
        <f>+'[3]PL Giai ngan NTM'!L151</f>
        <v>66152</v>
      </c>
      <c r="K141" s="381">
        <f>+'[3]PL Giai ngan NTM'!L152</f>
        <v>11057</v>
      </c>
      <c r="L141" s="381">
        <f t="shared" si="129"/>
        <v>51149.095000000001</v>
      </c>
      <c r="M141" s="381">
        <f>+'[3]PL Giai ngan NTM'!Q151</f>
        <v>45977.709000000003</v>
      </c>
      <c r="N141" s="381">
        <f>+'[3]PL Giai ngan NTM'!Q152</f>
        <v>5171.3859999999995</v>
      </c>
      <c r="O141" s="372">
        <f t="shared" si="130"/>
        <v>0.66247581240528952</v>
      </c>
      <c r="P141" s="372">
        <f t="shared" si="130"/>
        <v>0.69503127645422669</v>
      </c>
      <c r="Q141" s="372">
        <f t="shared" si="55"/>
        <v>0.46770245093605856</v>
      </c>
      <c r="R141" s="383"/>
      <c r="S141" s="386" t="e">
        <f>+#REF!-C141</f>
        <v>#REF!</v>
      </c>
    </row>
    <row r="142" spans="1:19" ht="21.75" customHeight="1">
      <c r="A142" s="379">
        <v>4</v>
      </c>
      <c r="B142" s="380" t="s">
        <v>29</v>
      </c>
      <c r="C142" s="381">
        <f t="shared" si="131"/>
        <v>12160</v>
      </c>
      <c r="D142" s="381">
        <f t="shared" si="132"/>
        <v>8139</v>
      </c>
      <c r="E142" s="381">
        <f t="shared" si="132"/>
        <v>4021</v>
      </c>
      <c r="F142" s="381">
        <f t="shared" si="133"/>
        <v>0</v>
      </c>
      <c r="G142" s="381"/>
      <c r="H142" s="381"/>
      <c r="I142" s="381">
        <f t="shared" si="128"/>
        <v>12160</v>
      </c>
      <c r="J142" s="381">
        <f>+'[3]PL Giai ngan NTM'!L154</f>
        <v>8139</v>
      </c>
      <c r="K142" s="381">
        <f>+'[3]PL Giai ngan NTM'!L155</f>
        <v>4021</v>
      </c>
      <c r="L142" s="381">
        <f t="shared" si="129"/>
        <v>8433</v>
      </c>
      <c r="M142" s="381">
        <f>+'[3]PL Giai ngan NTM'!Q154</f>
        <v>7339</v>
      </c>
      <c r="N142" s="381">
        <f>+'[3]PL Giai ngan NTM'!Q155</f>
        <v>1094</v>
      </c>
      <c r="O142" s="372">
        <f t="shared" si="130"/>
        <v>0.69350328947368423</v>
      </c>
      <c r="P142" s="372">
        <f t="shared" si="130"/>
        <v>0.9017078265143138</v>
      </c>
      <c r="Q142" s="372">
        <f t="shared" si="55"/>
        <v>0.27207162397413581</v>
      </c>
      <c r="R142" s="383"/>
      <c r="S142" s="386" t="e">
        <f>+#REF!-C142</f>
        <v>#REF!</v>
      </c>
    </row>
    <row r="143" spans="1:19" s="390" customFormat="1" ht="21.75" customHeight="1">
      <c r="A143" s="387">
        <v>5</v>
      </c>
      <c r="B143" s="388" t="s">
        <v>30</v>
      </c>
      <c r="C143" s="381">
        <f t="shared" si="131"/>
        <v>96534</v>
      </c>
      <c r="D143" s="381">
        <f t="shared" si="132"/>
        <v>84943</v>
      </c>
      <c r="E143" s="381">
        <f t="shared" si="132"/>
        <v>11591</v>
      </c>
      <c r="F143" s="381">
        <f t="shared" si="133"/>
        <v>0</v>
      </c>
      <c r="G143" s="381"/>
      <c r="H143" s="381"/>
      <c r="I143" s="381">
        <f t="shared" si="128"/>
        <v>96534</v>
      </c>
      <c r="J143" s="381">
        <f>+'[3]PL Giai ngan NTM'!L157</f>
        <v>84943</v>
      </c>
      <c r="K143" s="381">
        <f>+'[3]PL Giai ngan NTM'!L158</f>
        <v>11591</v>
      </c>
      <c r="L143" s="381">
        <f t="shared" si="129"/>
        <v>46078</v>
      </c>
      <c r="M143" s="381">
        <f>+'[3]PL Giai ngan NTM'!Q157</f>
        <v>40713</v>
      </c>
      <c r="N143" s="381">
        <f>+'[3]PL Giai ngan NTM'!Q158</f>
        <v>5365</v>
      </c>
      <c r="O143" s="372">
        <f t="shared" si="130"/>
        <v>0.47732405162947772</v>
      </c>
      <c r="P143" s="372">
        <f t="shared" si="130"/>
        <v>0.47929788210917912</v>
      </c>
      <c r="Q143" s="372">
        <f t="shared" si="130"/>
        <v>0.46285911483047193</v>
      </c>
      <c r="R143" s="389"/>
      <c r="S143" s="386" t="e">
        <f>+#REF!-C143</f>
        <v>#REF!</v>
      </c>
    </row>
    <row r="144" spans="1:19" ht="21.75" customHeight="1">
      <c r="A144" s="379">
        <v>6</v>
      </c>
      <c r="B144" s="380" t="s">
        <v>31</v>
      </c>
      <c r="C144" s="381">
        <f t="shared" si="131"/>
        <v>79439</v>
      </c>
      <c r="D144" s="381">
        <f t="shared" si="132"/>
        <v>73221</v>
      </c>
      <c r="E144" s="381">
        <f t="shared" si="132"/>
        <v>6218</v>
      </c>
      <c r="F144" s="381">
        <f t="shared" si="133"/>
        <v>0</v>
      </c>
      <c r="G144" s="381"/>
      <c r="H144" s="381"/>
      <c r="I144" s="381">
        <f t="shared" si="128"/>
        <v>79439</v>
      </c>
      <c r="J144" s="381">
        <f>+'[3]PL Giai ngan NTM'!L160</f>
        <v>73221</v>
      </c>
      <c r="K144" s="381">
        <f>+'[3]PL Giai ngan NTM'!L161</f>
        <v>6218</v>
      </c>
      <c r="L144" s="381">
        <f t="shared" si="129"/>
        <v>34412.219000000005</v>
      </c>
      <c r="M144" s="381">
        <f>+'[3]PL Giai ngan NTM'!Q160</f>
        <v>30398.354000000003</v>
      </c>
      <c r="N144" s="381">
        <f>+'[3]PL Giai ngan NTM'!Q161</f>
        <v>4013.8649999999998</v>
      </c>
      <c r="O144" s="372">
        <f t="shared" si="130"/>
        <v>0.43319048578154312</v>
      </c>
      <c r="P144" s="372">
        <f t="shared" si="130"/>
        <v>0.41515895712978523</v>
      </c>
      <c r="Q144" s="372">
        <f t="shared" si="130"/>
        <v>0.64552348021871986</v>
      </c>
      <c r="R144" s="383"/>
      <c r="S144" s="386" t="e">
        <f>+#REF!-C144</f>
        <v>#REF!</v>
      </c>
    </row>
    <row r="145" spans="1:23" ht="21.75" customHeight="1">
      <c r="A145" s="379">
        <v>7</v>
      </c>
      <c r="B145" s="380" t="s">
        <v>33</v>
      </c>
      <c r="C145" s="381">
        <f t="shared" si="131"/>
        <v>47408</v>
      </c>
      <c r="D145" s="381">
        <f t="shared" si="132"/>
        <v>38887</v>
      </c>
      <c r="E145" s="381">
        <f t="shared" si="132"/>
        <v>8521</v>
      </c>
      <c r="F145" s="381">
        <f t="shared" si="133"/>
        <v>2800</v>
      </c>
      <c r="G145" s="381">
        <f>+'[3]PL Giai ngan NTM'!H163</f>
        <v>2800</v>
      </c>
      <c r="H145" s="381"/>
      <c r="I145" s="381">
        <f t="shared" si="128"/>
        <v>44608</v>
      </c>
      <c r="J145" s="381">
        <f>+'[3]PL Giai ngan NTM'!L163</f>
        <v>36087</v>
      </c>
      <c r="K145" s="381">
        <f>+'[3]PL Giai ngan NTM'!L164</f>
        <v>8521</v>
      </c>
      <c r="L145" s="381">
        <f t="shared" si="129"/>
        <v>27246.400000000001</v>
      </c>
      <c r="M145" s="381">
        <f>+'[3]PL Giai ngan NTM'!Q163</f>
        <v>23716</v>
      </c>
      <c r="N145" s="381">
        <f>+'[3]PL Giai ngan NTM'!Q164</f>
        <v>3530.4</v>
      </c>
      <c r="O145" s="372">
        <f t="shared" si="130"/>
        <v>0.57472156598042523</v>
      </c>
      <c r="P145" s="372">
        <f t="shared" si="130"/>
        <v>0.60986962223879448</v>
      </c>
      <c r="Q145" s="372">
        <f t="shared" si="130"/>
        <v>0.41431756836052108</v>
      </c>
      <c r="R145" s="383"/>
      <c r="S145" s="386" t="e">
        <f>+#REF!-C145</f>
        <v>#REF!</v>
      </c>
    </row>
    <row r="146" spans="1:23" ht="21.75" customHeight="1">
      <c r="A146" s="379">
        <v>8</v>
      </c>
      <c r="B146" s="380" t="s">
        <v>32</v>
      </c>
      <c r="C146" s="381">
        <f t="shared" si="131"/>
        <v>38554</v>
      </c>
      <c r="D146" s="381">
        <f t="shared" si="132"/>
        <v>31460</v>
      </c>
      <c r="E146" s="381">
        <f t="shared" si="132"/>
        <v>7094</v>
      </c>
      <c r="F146" s="381">
        <f t="shared" si="133"/>
        <v>1600</v>
      </c>
      <c r="G146" s="381">
        <f>+'[3]PL Giai ngan NTM'!I166</f>
        <v>1600</v>
      </c>
      <c r="H146" s="381"/>
      <c r="I146" s="381">
        <f t="shared" si="128"/>
        <v>36954</v>
      </c>
      <c r="J146" s="381">
        <f>+'[3]PL Giai ngan NTM'!L166</f>
        <v>29860</v>
      </c>
      <c r="K146" s="381">
        <f>+'[3]PL Giai ngan NTM'!L167</f>
        <v>7094</v>
      </c>
      <c r="L146" s="381">
        <f t="shared" si="129"/>
        <v>21558.164999999997</v>
      </c>
      <c r="M146" s="381">
        <f>+'[3]PL Giai ngan NTM'!Q166</f>
        <v>18875.438999999998</v>
      </c>
      <c r="N146" s="381">
        <f>+'[3]PL Giai ngan NTM'!Q167</f>
        <v>2682.7259999999997</v>
      </c>
      <c r="O146" s="372">
        <f t="shared" si="130"/>
        <v>0.55916805000778125</v>
      </c>
      <c r="P146" s="372">
        <f t="shared" si="130"/>
        <v>0.59998216783216773</v>
      </c>
      <c r="Q146" s="372">
        <f t="shared" si="130"/>
        <v>0.37816831124894273</v>
      </c>
      <c r="R146" s="383"/>
      <c r="S146" s="386" t="e">
        <f>+#REF!-C146</f>
        <v>#REF!</v>
      </c>
    </row>
    <row r="147" spans="1:23" ht="21.75" customHeight="1">
      <c r="A147" s="379">
        <v>9</v>
      </c>
      <c r="B147" s="380" t="s">
        <v>34</v>
      </c>
      <c r="C147" s="381">
        <f t="shared" si="131"/>
        <v>66781</v>
      </c>
      <c r="D147" s="381">
        <f t="shared" si="132"/>
        <v>54078</v>
      </c>
      <c r="E147" s="381">
        <f t="shared" si="132"/>
        <v>12703</v>
      </c>
      <c r="F147" s="381">
        <f t="shared" si="133"/>
        <v>7040</v>
      </c>
      <c r="G147" s="381">
        <f>+'[3]PL Giai ngan NTM'!I169</f>
        <v>7040</v>
      </c>
      <c r="H147" s="381"/>
      <c r="I147" s="381">
        <f t="shared" si="128"/>
        <v>59741</v>
      </c>
      <c r="J147" s="381">
        <f>+'[3]PL Giai ngan NTM'!L169</f>
        <v>47038</v>
      </c>
      <c r="K147" s="381">
        <f>+'[3]PL Giai ngan NTM'!L170</f>
        <v>12703</v>
      </c>
      <c r="L147" s="381">
        <f t="shared" si="129"/>
        <v>49786.533000000003</v>
      </c>
      <c r="M147" s="381">
        <f>+'[3]PL Giai ngan NTM'!Q169</f>
        <v>46165.584000000003</v>
      </c>
      <c r="N147" s="381">
        <f>+'[3]PL Giai ngan NTM'!Q170</f>
        <v>3620.9489999999996</v>
      </c>
      <c r="O147" s="372">
        <f t="shared" si="130"/>
        <v>0.74551942917895808</v>
      </c>
      <c r="P147" s="372">
        <f t="shared" si="130"/>
        <v>0.85368512149117948</v>
      </c>
      <c r="Q147" s="372">
        <f t="shared" si="130"/>
        <v>0.28504676060773043</v>
      </c>
      <c r="R147" s="383"/>
      <c r="S147" s="386" t="e">
        <f>+#REF!-C147</f>
        <v>#REF!</v>
      </c>
    </row>
    <row r="148" spans="1:23" ht="21.75" customHeight="1">
      <c r="A148" s="379">
        <v>10</v>
      </c>
      <c r="B148" s="380" t="s">
        <v>38</v>
      </c>
      <c r="C148" s="381">
        <f t="shared" si="131"/>
        <v>61337</v>
      </c>
      <c r="D148" s="381">
        <f t="shared" si="132"/>
        <v>48731</v>
      </c>
      <c r="E148" s="381">
        <f t="shared" si="132"/>
        <v>12606</v>
      </c>
      <c r="F148" s="381">
        <f t="shared" si="133"/>
        <v>0</v>
      </c>
      <c r="G148" s="381"/>
      <c r="H148" s="381"/>
      <c r="I148" s="381">
        <f t="shared" si="128"/>
        <v>61337</v>
      </c>
      <c r="J148" s="381">
        <f>+'[3]PL Giai ngan NTM'!L172</f>
        <v>48731</v>
      </c>
      <c r="K148" s="381">
        <f>+'[3]PL Giai ngan NTM'!L173</f>
        <v>12606</v>
      </c>
      <c r="L148" s="381">
        <f t="shared" si="129"/>
        <v>27517.270000000004</v>
      </c>
      <c r="M148" s="381">
        <f>+'[3]PL Giai ngan NTM'!Q172</f>
        <v>23204.908000000003</v>
      </c>
      <c r="N148" s="381">
        <f>+'[3]PL Giai ngan NTM'!Q173</f>
        <v>4312.3620000000001</v>
      </c>
      <c r="O148" s="372">
        <f t="shared" si="130"/>
        <v>0.44862432137209196</v>
      </c>
      <c r="P148" s="372">
        <f t="shared" si="130"/>
        <v>0.4761837023660504</v>
      </c>
      <c r="Q148" s="372">
        <f t="shared" si="130"/>
        <v>0.34208805330794861</v>
      </c>
      <c r="R148" s="383"/>
      <c r="S148" s="386" t="e">
        <f>+#REF!-C148</f>
        <v>#REF!</v>
      </c>
    </row>
    <row r="149" spans="1:23" ht="21" customHeight="1">
      <c r="A149" s="379">
        <v>11</v>
      </c>
      <c r="B149" s="380" t="s">
        <v>276</v>
      </c>
      <c r="C149" s="381">
        <f t="shared" si="131"/>
        <v>2426</v>
      </c>
      <c r="D149" s="381">
        <f t="shared" si="132"/>
        <v>1406</v>
      </c>
      <c r="E149" s="381">
        <f t="shared" si="132"/>
        <v>1020</v>
      </c>
      <c r="F149" s="381">
        <f t="shared" si="133"/>
        <v>0</v>
      </c>
      <c r="G149" s="381"/>
      <c r="H149" s="381"/>
      <c r="I149" s="381">
        <f t="shared" si="128"/>
        <v>2426</v>
      </c>
      <c r="J149" s="381">
        <f>+'[3]PL Giai ngan NTM'!L175</f>
        <v>1406</v>
      </c>
      <c r="K149" s="381">
        <f>+'[3]PL Giai ngan NTM'!L176</f>
        <v>1020</v>
      </c>
      <c r="L149" s="381">
        <f t="shared" si="129"/>
        <v>1342</v>
      </c>
      <c r="M149" s="381">
        <f>+'[3]PL Giai ngan NTM'!Q175</f>
        <v>1082</v>
      </c>
      <c r="N149" s="381">
        <f>+'[3]PL Giai ngan NTM'!Q176</f>
        <v>260</v>
      </c>
      <c r="O149" s="372">
        <f t="shared" si="130"/>
        <v>0.55317394888705684</v>
      </c>
      <c r="P149" s="372">
        <f t="shared" si="130"/>
        <v>0.76955903271692749</v>
      </c>
      <c r="Q149" s="372">
        <f t="shared" si="130"/>
        <v>0.25490196078431371</v>
      </c>
      <c r="R149" s="383"/>
      <c r="S149" s="386" t="e">
        <f>+#REF!-C149</f>
        <v>#REF!</v>
      </c>
    </row>
    <row r="150" spans="1:23" ht="21.75" customHeight="1">
      <c r="A150" s="379">
        <v>12</v>
      </c>
      <c r="B150" s="380" t="s">
        <v>39</v>
      </c>
      <c r="C150" s="381">
        <f t="shared" si="131"/>
        <v>34833</v>
      </c>
      <c r="D150" s="381">
        <f t="shared" si="132"/>
        <v>30290</v>
      </c>
      <c r="E150" s="381">
        <f t="shared" si="132"/>
        <v>4543</v>
      </c>
      <c r="F150" s="381">
        <f t="shared" si="133"/>
        <v>0</v>
      </c>
      <c r="G150" s="381"/>
      <c r="H150" s="381"/>
      <c r="I150" s="381">
        <f t="shared" si="128"/>
        <v>34833</v>
      </c>
      <c r="J150" s="381">
        <f>+'[3]PL Giai ngan NTM'!L178</f>
        <v>30290</v>
      </c>
      <c r="K150" s="381">
        <f>+'[3]PL Giai ngan NTM'!L179</f>
        <v>4543</v>
      </c>
      <c r="L150" s="381">
        <f t="shared" si="129"/>
        <v>17716</v>
      </c>
      <c r="M150" s="381">
        <f>+'[3]PL Giai ngan NTM'!Q178</f>
        <v>16425</v>
      </c>
      <c r="N150" s="381">
        <f>+'[3]PL Giai ngan NTM'!Q179</f>
        <v>1291</v>
      </c>
      <c r="O150" s="372">
        <f t="shared" si="130"/>
        <v>0.50859816840352534</v>
      </c>
      <c r="P150" s="372">
        <f t="shared" si="130"/>
        <v>0.54225817101353579</v>
      </c>
      <c r="Q150" s="372">
        <f t="shared" si="130"/>
        <v>0.28417345366497909</v>
      </c>
      <c r="R150" s="383"/>
      <c r="S150" s="386" t="e">
        <f>+#REF!-C150</f>
        <v>#REF!</v>
      </c>
    </row>
    <row r="151" spans="1:23" ht="21.75" customHeight="1">
      <c r="A151" s="379">
        <v>13</v>
      </c>
      <c r="B151" s="380" t="s">
        <v>35</v>
      </c>
      <c r="C151" s="381">
        <f t="shared" si="131"/>
        <v>52341</v>
      </c>
      <c r="D151" s="381">
        <f t="shared" si="132"/>
        <v>46843</v>
      </c>
      <c r="E151" s="381">
        <f t="shared" si="132"/>
        <v>5498</v>
      </c>
      <c r="F151" s="381">
        <f t="shared" si="133"/>
        <v>0</v>
      </c>
      <c r="G151" s="381"/>
      <c r="H151" s="381"/>
      <c r="I151" s="381">
        <f t="shared" si="128"/>
        <v>52341</v>
      </c>
      <c r="J151" s="381">
        <f>+'[3]PL Giai ngan NTM'!L181</f>
        <v>46843</v>
      </c>
      <c r="K151" s="381">
        <f>+'[3]PL Giai ngan NTM'!L182</f>
        <v>5498</v>
      </c>
      <c r="L151" s="381">
        <f t="shared" si="129"/>
        <v>27061</v>
      </c>
      <c r="M151" s="381">
        <f>+'[3]PL Giai ngan NTM'!Q181</f>
        <v>25314</v>
      </c>
      <c r="N151" s="381">
        <f>+'[3]PL Giai ngan NTM'!Q182</f>
        <v>1747</v>
      </c>
      <c r="O151" s="372">
        <f t="shared" si="130"/>
        <v>0.51701343115339793</v>
      </c>
      <c r="P151" s="372">
        <f t="shared" si="130"/>
        <v>0.54040091369041265</v>
      </c>
      <c r="Q151" s="372">
        <f t="shared" si="130"/>
        <v>0.31775190978537649</v>
      </c>
      <c r="R151" s="383"/>
      <c r="S151" s="386" t="e">
        <f>+#REF!-C151</f>
        <v>#REF!</v>
      </c>
    </row>
    <row r="152" spans="1:23" s="364" customFormat="1" ht="31.5" customHeight="1">
      <c r="A152" s="374" t="s">
        <v>277</v>
      </c>
      <c r="B152" s="384" t="s">
        <v>278</v>
      </c>
      <c r="C152" s="376">
        <f>C153</f>
        <v>38700</v>
      </c>
      <c r="D152" s="376">
        <f t="shared" ref="D152:N152" si="134">D153</f>
        <v>38700</v>
      </c>
      <c r="E152" s="376">
        <f t="shared" si="134"/>
        <v>0</v>
      </c>
      <c r="F152" s="376">
        <f t="shared" si="134"/>
        <v>0</v>
      </c>
      <c r="G152" s="376">
        <f t="shared" si="134"/>
        <v>0</v>
      </c>
      <c r="H152" s="376">
        <f t="shared" si="134"/>
        <v>0</v>
      </c>
      <c r="I152" s="376">
        <f t="shared" si="134"/>
        <v>38700</v>
      </c>
      <c r="J152" s="376">
        <f t="shared" si="134"/>
        <v>38700</v>
      </c>
      <c r="K152" s="376">
        <f t="shared" si="134"/>
        <v>0</v>
      </c>
      <c r="L152" s="376">
        <f t="shared" si="134"/>
        <v>0</v>
      </c>
      <c r="M152" s="376">
        <f t="shared" si="134"/>
        <v>0</v>
      </c>
      <c r="N152" s="376">
        <f t="shared" si="134"/>
        <v>0</v>
      </c>
      <c r="O152" s="377">
        <f t="shared" si="130"/>
        <v>0</v>
      </c>
      <c r="P152" s="377">
        <f t="shared" si="130"/>
        <v>0</v>
      </c>
      <c r="Q152" s="377"/>
      <c r="R152" s="385"/>
      <c r="S152" s="391"/>
    </row>
    <row r="153" spans="1:23" ht="105.75" customHeight="1">
      <c r="A153" s="379">
        <v>1</v>
      </c>
      <c r="B153" s="380" t="s">
        <v>279</v>
      </c>
      <c r="C153" s="381">
        <f t="shared" ref="C153" si="135">SUM(D153:E153)</f>
        <v>38700</v>
      </c>
      <c r="D153" s="381">
        <f t="shared" ref="D153:E153" si="136">+G153+J153</f>
        <v>38700</v>
      </c>
      <c r="E153" s="381">
        <f t="shared" si="136"/>
        <v>0</v>
      </c>
      <c r="F153" s="381">
        <f t="shared" ref="F153" si="137">SUM(G153:H153)</f>
        <v>0</v>
      </c>
      <c r="G153" s="381"/>
      <c r="H153" s="381"/>
      <c r="I153" s="381">
        <f t="shared" ref="I153" si="138">SUM(J153:K153)</f>
        <v>38700</v>
      </c>
      <c r="J153" s="381">
        <f>+'[3]PL Giai ngan NTM'!C184</f>
        <v>38700</v>
      </c>
      <c r="K153" s="381"/>
      <c r="L153" s="381">
        <f t="shared" ref="L153" si="139">SUM(M153:N153)</f>
        <v>0</v>
      </c>
      <c r="M153" s="381">
        <f>+'[3]PL Giai ngan NTM'!Q183</f>
        <v>0</v>
      </c>
      <c r="N153" s="381">
        <f>+'[3]PL Giai ngan NTM'!Q184</f>
        <v>0</v>
      </c>
      <c r="O153" s="372">
        <f t="shared" si="130"/>
        <v>0</v>
      </c>
      <c r="P153" s="372">
        <f t="shared" si="130"/>
        <v>0</v>
      </c>
      <c r="Q153" s="372"/>
      <c r="R153" s="392" t="s">
        <v>280</v>
      </c>
      <c r="S153" s="386"/>
    </row>
    <row r="154" spans="1:23" s="364" customFormat="1" ht="21.75" customHeight="1">
      <c r="A154" s="374" t="s">
        <v>281</v>
      </c>
      <c r="B154" s="393" t="s">
        <v>282</v>
      </c>
      <c r="C154" s="378">
        <f t="shared" ref="C154:N154" si="140">SUM(C155:C158)</f>
        <v>26906</v>
      </c>
      <c r="D154" s="378">
        <f t="shared" si="140"/>
        <v>935</v>
      </c>
      <c r="E154" s="378">
        <f t="shared" si="140"/>
        <v>25971</v>
      </c>
      <c r="F154" s="378">
        <f t="shared" si="140"/>
        <v>0</v>
      </c>
      <c r="G154" s="378">
        <f t="shared" si="140"/>
        <v>0</v>
      </c>
      <c r="H154" s="378">
        <f t="shared" si="140"/>
        <v>0</v>
      </c>
      <c r="I154" s="378">
        <f t="shared" si="140"/>
        <v>26906</v>
      </c>
      <c r="J154" s="378">
        <f t="shared" si="140"/>
        <v>935</v>
      </c>
      <c r="K154" s="378">
        <f t="shared" si="140"/>
        <v>25971</v>
      </c>
      <c r="L154" s="378">
        <f t="shared" si="140"/>
        <v>0</v>
      </c>
      <c r="M154" s="378">
        <f t="shared" si="140"/>
        <v>0</v>
      </c>
      <c r="N154" s="378">
        <f t="shared" si="140"/>
        <v>0</v>
      </c>
      <c r="O154" s="377">
        <f t="shared" si="130"/>
        <v>0</v>
      </c>
      <c r="P154" s="377">
        <f t="shared" si="130"/>
        <v>0</v>
      </c>
      <c r="Q154" s="377">
        <f t="shared" si="130"/>
        <v>0</v>
      </c>
      <c r="R154" s="385"/>
    </row>
    <row r="155" spans="1:23" ht="22.5" customHeight="1">
      <c r="A155" s="379">
        <v>1</v>
      </c>
      <c r="B155" s="380" t="s">
        <v>283</v>
      </c>
      <c r="C155" s="381">
        <f t="shared" ref="C155:C158" si="141">SUM(D155:E155)</f>
        <v>935</v>
      </c>
      <c r="D155" s="381">
        <f t="shared" ref="D155:E158" si="142">+G155+J155</f>
        <v>935</v>
      </c>
      <c r="E155" s="381">
        <f t="shared" si="142"/>
        <v>0</v>
      </c>
      <c r="F155" s="381">
        <f>SUM(G155:H155)</f>
        <v>0</v>
      </c>
      <c r="G155" s="381"/>
      <c r="H155" s="381"/>
      <c r="I155" s="381">
        <f t="shared" ref="I155:I158" si="143">SUM(J155:K155)</f>
        <v>935</v>
      </c>
      <c r="J155" s="382">
        <f>+'[3]PL Giai ngan NTM'!M187</f>
        <v>935</v>
      </c>
      <c r="K155" s="382"/>
      <c r="L155" s="381">
        <f t="shared" ref="L155:L158" si="144">SUM(M155:N155)</f>
        <v>0</v>
      </c>
      <c r="M155" s="382"/>
      <c r="N155" s="382"/>
      <c r="O155" s="372">
        <f t="shared" ref="O155:Q158" si="145">L155/C155</f>
        <v>0</v>
      </c>
      <c r="P155" s="372">
        <f t="shared" si="145"/>
        <v>0</v>
      </c>
      <c r="Q155" s="372"/>
      <c r="R155" s="383"/>
    </row>
    <row r="156" spans="1:23" ht="27" customHeight="1">
      <c r="A156" s="379">
        <v>2</v>
      </c>
      <c r="B156" s="380" t="s">
        <v>284</v>
      </c>
      <c r="C156" s="381">
        <f t="shared" si="141"/>
        <v>3000</v>
      </c>
      <c r="D156" s="381">
        <f t="shared" si="142"/>
        <v>0</v>
      </c>
      <c r="E156" s="381">
        <f t="shared" si="142"/>
        <v>3000</v>
      </c>
      <c r="F156" s="381">
        <f>SUM(G156:H156)</f>
        <v>0</v>
      </c>
      <c r="G156" s="381"/>
      <c r="H156" s="381"/>
      <c r="I156" s="381">
        <f t="shared" si="143"/>
        <v>3000</v>
      </c>
      <c r="J156" s="382"/>
      <c r="K156" s="382">
        <f>+'[3]PL Giai ngan NTM'!L190</f>
        <v>3000</v>
      </c>
      <c r="L156" s="381">
        <f t="shared" si="144"/>
        <v>0</v>
      </c>
      <c r="M156" s="382"/>
      <c r="N156" s="382"/>
      <c r="O156" s="372">
        <f t="shared" si="145"/>
        <v>0</v>
      </c>
      <c r="P156" s="372"/>
      <c r="Q156" s="372">
        <f t="shared" si="145"/>
        <v>0</v>
      </c>
      <c r="R156" s="383"/>
    </row>
    <row r="157" spans="1:23" ht="30" customHeight="1">
      <c r="A157" s="379">
        <v>3</v>
      </c>
      <c r="B157" s="380" t="s">
        <v>285</v>
      </c>
      <c r="C157" s="381">
        <f t="shared" si="141"/>
        <v>3500</v>
      </c>
      <c r="D157" s="381">
        <f t="shared" si="142"/>
        <v>0</v>
      </c>
      <c r="E157" s="381">
        <f t="shared" si="142"/>
        <v>3500</v>
      </c>
      <c r="F157" s="381">
        <f>SUM(G157:H157)</f>
        <v>0</v>
      </c>
      <c r="G157" s="381"/>
      <c r="H157" s="381"/>
      <c r="I157" s="381">
        <f t="shared" si="143"/>
        <v>3500</v>
      </c>
      <c r="J157" s="382"/>
      <c r="K157" s="382">
        <f>+'[3]PL Giai ngan NTM'!L191</f>
        <v>3500</v>
      </c>
      <c r="L157" s="381">
        <f t="shared" si="144"/>
        <v>0</v>
      </c>
      <c r="M157" s="382"/>
      <c r="N157" s="382"/>
      <c r="O157" s="372">
        <f t="shared" si="145"/>
        <v>0</v>
      </c>
      <c r="P157" s="372"/>
      <c r="Q157" s="372">
        <f t="shared" si="145"/>
        <v>0</v>
      </c>
      <c r="R157" s="383"/>
    </row>
    <row r="158" spans="1:23" ht="23.25" customHeight="1">
      <c r="A158" s="394">
        <v>4</v>
      </c>
      <c r="B158" s="395" t="s">
        <v>286</v>
      </c>
      <c r="C158" s="396">
        <f t="shared" si="141"/>
        <v>19471</v>
      </c>
      <c r="D158" s="396">
        <f t="shared" si="142"/>
        <v>0</v>
      </c>
      <c r="E158" s="396">
        <f t="shared" si="142"/>
        <v>19471</v>
      </c>
      <c r="F158" s="396">
        <f>SUM(G158:H158)</f>
        <v>0</v>
      </c>
      <c r="G158" s="396"/>
      <c r="H158" s="396"/>
      <c r="I158" s="396">
        <f t="shared" si="143"/>
        <v>19471</v>
      </c>
      <c r="J158" s="397"/>
      <c r="K158" s="397">
        <f>+'[3]PL Giai ngan NTM'!L192</f>
        <v>19471</v>
      </c>
      <c r="L158" s="396">
        <f t="shared" si="144"/>
        <v>0</v>
      </c>
      <c r="M158" s="397"/>
      <c r="N158" s="397"/>
      <c r="O158" s="398">
        <f t="shared" si="145"/>
        <v>0</v>
      </c>
      <c r="P158" s="398"/>
      <c r="Q158" s="398">
        <f t="shared" si="145"/>
        <v>0</v>
      </c>
      <c r="R158" s="399"/>
    </row>
    <row r="159" spans="1:23" ht="18.75" customHeight="1"/>
    <row r="160" spans="1:23" s="386" customFormat="1" ht="18.75" customHeight="1">
      <c r="A160" s="400"/>
      <c r="B160" s="401"/>
      <c r="O160" s="402"/>
      <c r="P160" s="402"/>
      <c r="Q160" s="402"/>
      <c r="R160" s="357"/>
      <c r="S160" s="357"/>
      <c r="T160" s="357"/>
      <c r="U160" s="357"/>
      <c r="V160" s="357"/>
      <c r="W160" s="357"/>
    </row>
    <row r="161" spans="1:23" s="386" customFormat="1" ht="18.75" customHeight="1">
      <c r="A161" s="400"/>
      <c r="B161" s="401"/>
      <c r="C161" s="403"/>
      <c r="O161" s="402"/>
      <c r="P161" s="402"/>
      <c r="Q161" s="402"/>
      <c r="R161" s="357"/>
      <c r="S161" s="357"/>
      <c r="T161" s="357"/>
      <c r="U161" s="357"/>
      <c r="V161" s="357"/>
      <c r="W161" s="357"/>
    </row>
    <row r="162" spans="1:23" s="386" customFormat="1" ht="18.75" customHeight="1">
      <c r="A162" s="400"/>
      <c r="B162" s="401"/>
      <c r="O162" s="402"/>
      <c r="P162" s="402"/>
      <c r="Q162" s="402"/>
      <c r="R162" s="357"/>
      <c r="S162" s="357"/>
      <c r="T162" s="357"/>
      <c r="U162" s="357"/>
      <c r="V162" s="357"/>
      <c r="W162" s="357"/>
    </row>
    <row r="163" spans="1:23" s="386" customFormat="1" ht="18.75" customHeight="1">
      <c r="A163" s="400"/>
      <c r="B163" s="401"/>
      <c r="O163" s="402"/>
      <c r="P163" s="402"/>
      <c r="Q163" s="402"/>
      <c r="R163" s="357"/>
      <c r="S163" s="357"/>
      <c r="T163" s="357"/>
      <c r="U163" s="357"/>
      <c r="V163" s="357"/>
      <c r="W163" s="357"/>
    </row>
  </sheetData>
  <autoFilter ref="A7:R158"/>
  <mergeCells count="13">
    <mergeCell ref="R5:R7"/>
    <mergeCell ref="F6:H6"/>
    <mergeCell ref="I6:K6"/>
    <mergeCell ref="A1:R1"/>
    <mergeCell ref="A2:R2"/>
    <mergeCell ref="A3:R3"/>
    <mergeCell ref="Q4:R4"/>
    <mergeCell ref="A5:A7"/>
    <mergeCell ref="B5:B7"/>
    <mergeCell ref="C5:E6"/>
    <mergeCell ref="F5:K5"/>
    <mergeCell ref="L5:N6"/>
    <mergeCell ref="O5:Q6"/>
  </mergeCells>
  <pageMargins left="0.33" right="0" top="0.5" bottom="0.5" header="0.25" footer="0.25"/>
  <pageSetup paperSize="9" scale="80" orientation="landscape" verticalDpi="0" r:id="rId1"/>
  <headerFoot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37</vt:i4>
      </vt:variant>
    </vt:vector>
  </HeadingPairs>
  <TitlesOfParts>
    <vt:vector size="76" baseType="lpstr">
      <vt:lpstr>05-3</vt:lpstr>
      <vt:lpstr>13-3</vt:lpstr>
      <vt:lpstr>19-03</vt:lpstr>
      <vt:lpstr>26-3</vt:lpstr>
      <vt:lpstr>03-4</vt:lpstr>
      <vt:lpstr>09-4</vt:lpstr>
      <vt:lpstr>16-4</vt:lpstr>
      <vt:lpstr>23-4</vt:lpstr>
      <vt:lpstr>29-4</vt:lpstr>
      <vt:lpstr>07-5</vt:lpstr>
      <vt:lpstr>14-5</vt:lpstr>
      <vt:lpstr>21-5</vt:lpstr>
      <vt:lpstr>28-5</vt:lpstr>
      <vt:lpstr>04-6</vt:lpstr>
      <vt:lpstr>11-6</vt:lpstr>
      <vt:lpstr>18-6</vt:lpstr>
      <vt:lpstr>25-6</vt:lpstr>
      <vt:lpstr>02-7</vt:lpstr>
      <vt:lpstr>09-7</vt:lpstr>
      <vt:lpstr>16-7</vt:lpstr>
      <vt:lpstr>23-7</vt:lpstr>
      <vt:lpstr>30-7</vt:lpstr>
      <vt:lpstr>06-8</vt:lpstr>
      <vt:lpstr>13-8</vt:lpstr>
      <vt:lpstr>20-8</vt:lpstr>
      <vt:lpstr>27-8</vt:lpstr>
      <vt:lpstr>03-9</vt:lpstr>
      <vt:lpstr>10-9</vt:lpstr>
      <vt:lpstr>17-9</vt:lpstr>
      <vt:lpstr>24-9</vt:lpstr>
      <vt:lpstr>01-10</vt:lpstr>
      <vt:lpstr>08-10</vt:lpstr>
      <vt:lpstr>15-10</vt:lpstr>
      <vt:lpstr>B1. GTNT</vt:lpstr>
      <vt:lpstr>b2. tl</vt:lpstr>
      <vt:lpstr>01-10 (2)</vt:lpstr>
      <vt:lpstr>Sheet2</vt:lpstr>
      <vt:lpstr>B3. GIAI NGÂN</vt:lpstr>
      <vt:lpstr>Sheet3</vt:lpstr>
      <vt:lpstr>'01-10'!Print_Area</vt:lpstr>
      <vt:lpstr>'01-10 (2)'!Print_Area</vt:lpstr>
      <vt:lpstr>'02-7'!Print_Area</vt:lpstr>
      <vt:lpstr>'03-4'!Print_Area</vt:lpstr>
      <vt:lpstr>'03-9'!Print_Area</vt:lpstr>
      <vt:lpstr>'04-6'!Print_Area</vt:lpstr>
      <vt:lpstr>'05-3'!Print_Area</vt:lpstr>
      <vt:lpstr>'06-8'!Print_Area</vt:lpstr>
      <vt:lpstr>'07-5'!Print_Area</vt:lpstr>
      <vt:lpstr>'08-10'!Print_Area</vt:lpstr>
      <vt:lpstr>'09-4'!Print_Area</vt:lpstr>
      <vt:lpstr>'09-7'!Print_Area</vt:lpstr>
      <vt:lpstr>'10-9'!Print_Area</vt:lpstr>
      <vt:lpstr>'11-6'!Print_Area</vt:lpstr>
      <vt:lpstr>'13-3'!Print_Area</vt:lpstr>
      <vt:lpstr>'13-8'!Print_Area</vt:lpstr>
      <vt:lpstr>'14-5'!Print_Area</vt:lpstr>
      <vt:lpstr>'15-10'!Print_Area</vt:lpstr>
      <vt:lpstr>'16-4'!Print_Area</vt:lpstr>
      <vt:lpstr>'16-7'!Print_Area</vt:lpstr>
      <vt:lpstr>'17-9'!Print_Area</vt:lpstr>
      <vt:lpstr>'18-6'!Print_Area</vt:lpstr>
      <vt:lpstr>'19-03'!Print_Area</vt:lpstr>
      <vt:lpstr>'20-8'!Print_Area</vt:lpstr>
      <vt:lpstr>'21-5'!Print_Area</vt:lpstr>
      <vt:lpstr>'23-4'!Print_Area</vt:lpstr>
      <vt:lpstr>'23-7'!Print_Area</vt:lpstr>
      <vt:lpstr>'24-9'!Print_Area</vt:lpstr>
      <vt:lpstr>'25-6'!Print_Area</vt:lpstr>
      <vt:lpstr>'26-3'!Print_Area</vt:lpstr>
      <vt:lpstr>'27-8'!Print_Area</vt:lpstr>
      <vt:lpstr>'28-5'!Print_Area</vt:lpstr>
      <vt:lpstr>'29-4'!Print_Area</vt:lpstr>
      <vt:lpstr>'30-7'!Print_Area</vt:lpstr>
      <vt:lpstr>'B1. GTNT'!Print_Area</vt:lpstr>
      <vt:lpstr>'b2. tl'!Print_Area</vt:lpstr>
      <vt:lpstr>'B3. GIAI NGÂN'!Print_Titles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trakh</dc:creator>
  <cp:lastModifiedBy>BICH HUE</cp:lastModifiedBy>
  <cp:lastPrinted>2020-11-03T08:57:30Z</cp:lastPrinted>
  <dcterms:created xsi:type="dcterms:W3CDTF">2020-03-05T01:50:20Z</dcterms:created>
  <dcterms:modified xsi:type="dcterms:W3CDTF">2020-11-03T08:57:33Z</dcterms:modified>
</cp:coreProperties>
</file>