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5465" windowHeight="7740" firstSheet="36" activeTab="36"/>
  </bookViews>
  <sheets>
    <sheet name="15.4" sheetId="1" state="hidden" r:id="rId1"/>
    <sheet name="22.4" sheetId="2" state="hidden" r:id="rId2"/>
    <sheet name="29.4" sheetId="3" state="hidden" r:id="rId3"/>
    <sheet name="6.5" sheetId="4" state="hidden" r:id="rId4"/>
    <sheet name="13.5" sheetId="5" state="hidden" r:id="rId5"/>
    <sheet name="20.5" sheetId="6" state="hidden" r:id="rId6"/>
    <sheet name="27.5" sheetId="7" state="hidden" r:id="rId7"/>
    <sheet name="3.6" sheetId="8" state="hidden" r:id="rId8"/>
    <sheet name="11.6" sheetId="9" state="hidden" r:id="rId9"/>
    <sheet name="17.6" sheetId="10" state="hidden" r:id="rId10"/>
    <sheet name="24.6" sheetId="11" state="hidden" r:id="rId11"/>
    <sheet name="01.7" sheetId="12" state="hidden" r:id="rId12"/>
    <sheet name="8.7" sheetId="13" state="hidden" r:id="rId13"/>
    <sheet name="15.7" sheetId="14" state="hidden" r:id="rId14"/>
    <sheet name="22.7" sheetId="15" state="hidden" r:id="rId15"/>
    <sheet name="29.7" sheetId="17" state="hidden" r:id="rId16"/>
    <sheet name="05.8" sheetId="18" state="hidden" r:id="rId17"/>
    <sheet name="12.8" sheetId="19" state="hidden" r:id="rId18"/>
    <sheet name="19.8" sheetId="20" state="hidden" r:id="rId19"/>
    <sheet name="30.8" sheetId="21" state="hidden" r:id="rId20"/>
    <sheet name="01.9" sheetId="22" state="hidden" r:id="rId21"/>
    <sheet name="9.9" sheetId="23" state="hidden" r:id="rId22"/>
    <sheet name="17.9" sheetId="24" state="hidden" r:id="rId23"/>
    <sheet name="23.9" sheetId="25" state="hidden" r:id="rId24"/>
    <sheet name="30.9" sheetId="26" state="hidden" r:id="rId25"/>
    <sheet name="7.10" sheetId="27" state="hidden" r:id="rId26"/>
    <sheet name="15.10" sheetId="28" state="hidden" r:id="rId27"/>
    <sheet name="04.11" sheetId="29" state="hidden" r:id="rId28"/>
    <sheet name="11.11" sheetId="30" state="hidden" r:id="rId29"/>
    <sheet name="18.11" sheetId="31" state="hidden" r:id="rId30"/>
    <sheet name="23.11" sheetId="32" state="hidden" r:id="rId31"/>
    <sheet name="25.11" sheetId="33" state="hidden" r:id="rId32"/>
    <sheet name="02.12" sheetId="34" state="hidden" r:id="rId33"/>
    <sheet name="09.12" sheetId="35" state="hidden" r:id="rId34"/>
    <sheet name="16.12" sheetId="36" state="hidden" r:id="rId35"/>
    <sheet name="23.12" sheetId="37" state="hidden" r:id="rId36"/>
    <sheet name="GTNT" sheetId="38" r:id="rId37"/>
    <sheet name="KMNĐ" sheetId="40" r:id="rId38"/>
    <sheet name="Sheet1" sheetId="41" state="hidden" r:id="rId39"/>
    <sheet name="Sheet2" sheetId="42" state="hidden" r:id="rId40"/>
  </sheets>
  <externalReferences>
    <externalReference r:id="rId41"/>
    <externalReference r:id="rId42"/>
  </externalReferences>
  <definedNames>
    <definedName name="_xlnm.Print_Area" localSheetId="11">'01.7'!$A$2:$AV$24</definedName>
    <definedName name="_xlnm.Print_Area" localSheetId="20">'01.9'!$A$2:$AV$24</definedName>
    <definedName name="_xlnm.Print_Area" localSheetId="32">'02.12'!$A$3:$BS$24</definedName>
    <definedName name="_xlnm.Print_Area" localSheetId="27">'04.11'!$A$2:$AV$24</definedName>
    <definedName name="_xlnm.Print_Area" localSheetId="16">'05.8'!$A$2:$AV$24</definedName>
    <definedName name="_xlnm.Print_Area" localSheetId="33">'09.12'!$A$3:$BS$24</definedName>
    <definedName name="_xlnm.Print_Area" localSheetId="28">'11.11'!$A$2:$AV$24</definedName>
    <definedName name="_xlnm.Print_Area" localSheetId="8">'11.6'!$A$2:$AV$24</definedName>
    <definedName name="_xlnm.Print_Area" localSheetId="17">'12.8'!$A$2:$AV$24</definedName>
    <definedName name="_xlnm.Print_Area" localSheetId="4">'13.5'!$A$1:$AV$24</definedName>
    <definedName name="_xlnm.Print_Area" localSheetId="26">'15.10'!$A$3:$AS$24</definedName>
    <definedName name="_xlnm.Print_Area" localSheetId="0">'15.4'!$A$1:$AS$24</definedName>
    <definedName name="_xlnm.Print_Area" localSheetId="13">'15.7'!$A$2:$AV$24</definedName>
    <definedName name="_xlnm.Print_Area" localSheetId="34">'16.12'!$A$3:$BS$24</definedName>
    <definedName name="_xlnm.Print_Area" localSheetId="9">'17.6'!$A$2:$AV$24</definedName>
    <definedName name="_xlnm.Print_Area" localSheetId="22">'17.9'!$A$2:$AV$24</definedName>
    <definedName name="_xlnm.Print_Area" localSheetId="29">'18.11'!$A$2:$AV$24</definedName>
    <definedName name="_xlnm.Print_Area" localSheetId="18">'19.8'!$A$2:$AV$24</definedName>
    <definedName name="_xlnm.Print_Area" localSheetId="5">'20.5'!$A$1:$AV$24</definedName>
    <definedName name="_xlnm.Print_Area" localSheetId="1">'22.4'!$A$1:$AV$24</definedName>
    <definedName name="_xlnm.Print_Area" localSheetId="14">'22.7'!$A$2:$AV$24</definedName>
    <definedName name="_xlnm.Print_Area" localSheetId="30">'23.11'!$A$2:$BS$24</definedName>
    <definedName name="_xlnm.Print_Area" localSheetId="35">'23.12'!$A$3:$BS$24</definedName>
    <definedName name="_xlnm.Print_Area" localSheetId="23">'23.9'!$A$2:$AV$24</definedName>
    <definedName name="_xlnm.Print_Area" localSheetId="10">'24.6'!$A$2:$AV$24</definedName>
    <definedName name="_xlnm.Print_Area" localSheetId="31">'25.11'!$A$2:$BS$24</definedName>
    <definedName name="_xlnm.Print_Area" localSheetId="6">'27.5'!$A$1:$AV$24</definedName>
    <definedName name="_xlnm.Print_Area" localSheetId="2">'29.4'!$A$1:$AV$24</definedName>
    <definedName name="_xlnm.Print_Area" localSheetId="15">'29.7'!$A$2:$AV$24</definedName>
    <definedName name="_xlnm.Print_Area" localSheetId="7">'3.6'!$A$1:$AV$24</definedName>
    <definedName name="_xlnm.Print_Area" localSheetId="19">'30.8'!$A$2:$AV$24</definedName>
    <definedName name="_xlnm.Print_Area" localSheetId="24">'30.9'!$A$2:$AV$24</definedName>
    <definedName name="_xlnm.Print_Area" localSheetId="3">'6.5'!$A$1:$AV$24</definedName>
    <definedName name="_xlnm.Print_Area" localSheetId="25">'7.10'!$A$2:$AV$24</definedName>
    <definedName name="_xlnm.Print_Area" localSheetId="12">'8.7'!$A$2:$AV$24</definedName>
    <definedName name="_xlnm.Print_Area" localSheetId="21">'9.9'!$A$2:$AV$24</definedName>
    <definedName name="_xlnm.Print_Area" localSheetId="36">GTNT!$A$3:$BS$24</definedName>
    <definedName name="_xlnm.Print_Area" localSheetId="37">KMNĐ!$A$1:$H$18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40" l="1"/>
  <c r="C16" i="40"/>
  <c r="G15" i="40"/>
  <c r="E15" i="40"/>
  <c r="F15" i="40" s="1"/>
  <c r="G14" i="40"/>
  <c r="F14" i="40"/>
  <c r="E14" i="40"/>
  <c r="G13" i="40"/>
  <c r="E13" i="40"/>
  <c r="F13" i="40" s="1"/>
  <c r="G12" i="40"/>
  <c r="E12" i="40"/>
  <c r="F12" i="40" s="1"/>
  <c r="G11" i="40"/>
  <c r="E11" i="40"/>
  <c r="F11" i="40" s="1"/>
  <c r="G10" i="40"/>
  <c r="E10" i="40"/>
  <c r="F10" i="40" s="1"/>
  <c r="G9" i="40"/>
  <c r="E9" i="40"/>
  <c r="F9" i="40" s="1"/>
  <c r="G8" i="40"/>
  <c r="E8" i="40"/>
  <c r="F8" i="40" s="1"/>
  <c r="G7" i="40"/>
  <c r="E7" i="40"/>
  <c r="F7" i="40" s="1"/>
  <c r="G6" i="40"/>
  <c r="F6" i="40"/>
  <c r="E6" i="40"/>
  <c r="G5" i="40"/>
  <c r="G16" i="40" s="1"/>
  <c r="E5" i="40"/>
  <c r="E16" i="40" l="1"/>
  <c r="F16" i="40" s="1"/>
  <c r="F5" i="40"/>
  <c r="AR23" i="38" l="1"/>
  <c r="AV11" i="38" l="1"/>
  <c r="AV12" i="38"/>
  <c r="AV13" i="38"/>
  <c r="AV14" i="38"/>
  <c r="AV15" i="38"/>
  <c r="AV16" i="38"/>
  <c r="AV17" i="38"/>
  <c r="AV18" i="38"/>
  <c r="AV19" i="38"/>
  <c r="AV20" i="38"/>
  <c r="AV21" i="38"/>
  <c r="AV22" i="38"/>
  <c r="AV23" i="38"/>
  <c r="AV10" i="38"/>
  <c r="BA16" i="38" l="1"/>
  <c r="AQ16" i="38"/>
  <c r="BA21" i="38" l="1"/>
  <c r="AQ21" i="38"/>
  <c r="AQ12" i="38"/>
  <c r="BQ12" i="38" s="1"/>
  <c r="BA19" i="38"/>
  <c r="AQ19" i="38"/>
  <c r="AQ22" i="38"/>
  <c r="BQ22" i="38" s="1"/>
  <c r="AO27" i="38"/>
  <c r="O27" i="38"/>
  <c r="BJ26" i="38"/>
  <c r="BJ24" i="38"/>
  <c r="BI24" i="38"/>
  <c r="BH24" i="38"/>
  <c r="BG24" i="38"/>
  <c r="BF24" i="38"/>
  <c r="BE24" i="38"/>
  <c r="BD24" i="38"/>
  <c r="BC24" i="38"/>
  <c r="BB24" i="38"/>
  <c r="AY24" i="38"/>
  <c r="AX24" i="38"/>
  <c r="AW24" i="38"/>
  <c r="AU24" i="38"/>
  <c r="AT24" i="38"/>
  <c r="AS24" i="38"/>
  <c r="AR24" i="38"/>
  <c r="AP24" i="38"/>
  <c r="AO24" i="38"/>
  <c r="AN24" i="38"/>
  <c r="AN27" i="38" s="1"/>
  <c r="AM24" i="38"/>
  <c r="AM27" i="38" s="1"/>
  <c r="AL24" i="38"/>
  <c r="AL27" i="38" s="1"/>
  <c r="AK24" i="38"/>
  <c r="AK27" i="38" s="1"/>
  <c r="AJ24" i="38"/>
  <c r="AJ27" i="38" s="1"/>
  <c r="AI24" i="38"/>
  <c r="AI27" i="38" s="1"/>
  <c r="AH24" i="38"/>
  <c r="AH27" i="38" s="1"/>
  <c r="AF24" i="38"/>
  <c r="AE24" i="38"/>
  <c r="AD24" i="38"/>
  <c r="AC24" i="38"/>
  <c r="AA24" i="38"/>
  <c r="Z24" i="38"/>
  <c r="Y24" i="38"/>
  <c r="X24" i="38"/>
  <c r="V24" i="38"/>
  <c r="U24" i="38"/>
  <c r="U27" i="38" s="1"/>
  <c r="T24" i="38"/>
  <c r="T27" i="38" s="1"/>
  <c r="S24" i="38"/>
  <c r="S27" i="38" s="1"/>
  <c r="R24" i="38"/>
  <c r="R27" i="38" s="1"/>
  <c r="Q24" i="38"/>
  <c r="Q27" i="38" s="1"/>
  <c r="P24" i="38"/>
  <c r="P27" i="38" s="1"/>
  <c r="O24" i="38"/>
  <c r="N24" i="38"/>
  <c r="N27" i="38" s="1"/>
  <c r="L24" i="38"/>
  <c r="K24" i="38"/>
  <c r="J24" i="38"/>
  <c r="I24" i="38"/>
  <c r="G24" i="38"/>
  <c r="F24" i="38"/>
  <c r="E24" i="38"/>
  <c r="D24" i="38"/>
  <c r="BV23" i="38"/>
  <c r="BA23" i="38"/>
  <c r="BO23" i="38"/>
  <c r="AQ23" i="38"/>
  <c r="AG23" i="38"/>
  <c r="AB23" i="38"/>
  <c r="W23" i="38"/>
  <c r="M23" i="38"/>
  <c r="H23" i="38"/>
  <c r="BL23" i="38" s="1"/>
  <c r="C23" i="38"/>
  <c r="BV22" i="38"/>
  <c r="BR22" i="38"/>
  <c r="BA22" i="38"/>
  <c r="AZ22" i="38"/>
  <c r="AG22" i="38"/>
  <c r="AB22" i="38"/>
  <c r="BO22" i="38" s="1"/>
  <c r="W22" i="38"/>
  <c r="M22" i="38"/>
  <c r="H22" i="38"/>
  <c r="BL22" i="38" s="1"/>
  <c r="C22" i="38"/>
  <c r="BV21" i="38"/>
  <c r="AZ21" i="38"/>
  <c r="AG21" i="38"/>
  <c r="AB21" i="38"/>
  <c r="W21" i="38"/>
  <c r="BN21" i="38" s="1"/>
  <c r="M21" i="38"/>
  <c r="H21" i="38"/>
  <c r="BL21" i="38" s="1"/>
  <c r="C21" i="38"/>
  <c r="BK21" i="38" s="1"/>
  <c r="BV20" i="38"/>
  <c r="BA20" i="38"/>
  <c r="AZ20" i="38"/>
  <c r="AQ20" i="38"/>
  <c r="BN20" i="38" s="1"/>
  <c r="AG20" i="38"/>
  <c r="AB20" i="38"/>
  <c r="BO20" i="38" s="1"/>
  <c r="W20" i="38"/>
  <c r="M20" i="38"/>
  <c r="H20" i="38"/>
  <c r="BL20" i="38" s="1"/>
  <c r="C20" i="38"/>
  <c r="BV19" i="38"/>
  <c r="BQ19" i="38"/>
  <c r="AZ19" i="38"/>
  <c r="AG19" i="38"/>
  <c r="BP19" i="38" s="1"/>
  <c r="AB19" i="38"/>
  <c r="BO19" i="38" s="1"/>
  <c r="W19" i="38"/>
  <c r="BN19" i="38" s="1"/>
  <c r="M19" i="38"/>
  <c r="BM19" i="38" s="1"/>
  <c r="H19" i="38"/>
  <c r="BL19" i="38" s="1"/>
  <c r="C19" i="38"/>
  <c r="BK19" i="38" s="1"/>
  <c r="BV18" i="38"/>
  <c r="BA18" i="38"/>
  <c r="AQ18" i="38"/>
  <c r="BK18" i="38" s="1"/>
  <c r="AG18" i="38"/>
  <c r="AB18" i="38"/>
  <c r="BO18" i="38" s="1"/>
  <c r="W18" i="38"/>
  <c r="M18" i="38"/>
  <c r="H18" i="38"/>
  <c r="BL18" i="38" s="1"/>
  <c r="C18" i="38"/>
  <c r="BV17" i="38"/>
  <c r="BA17" i="38"/>
  <c r="BP17" i="38" s="1"/>
  <c r="AZ17" i="38"/>
  <c r="AQ17" i="38"/>
  <c r="BK17" i="38" s="1"/>
  <c r="AG17" i="38"/>
  <c r="AB17" i="38"/>
  <c r="W17" i="38"/>
  <c r="M17" i="38"/>
  <c r="H17" i="38"/>
  <c r="BL17" i="38" s="1"/>
  <c r="C17" i="38"/>
  <c r="BV16" i="38"/>
  <c r="BK16" i="38"/>
  <c r="AZ16" i="38"/>
  <c r="AG16" i="38"/>
  <c r="BP16" i="38" s="1"/>
  <c r="AB16" i="38"/>
  <c r="BO16" i="38" s="1"/>
  <c r="W16" i="38"/>
  <c r="BN16" i="38" s="1"/>
  <c r="M16" i="38"/>
  <c r="BM16" i="38" s="1"/>
  <c r="H16" i="38"/>
  <c r="BL16" i="38" s="1"/>
  <c r="C16" i="38"/>
  <c r="BV15" i="38"/>
  <c r="BP15" i="38"/>
  <c r="BA15" i="38"/>
  <c r="BM15" i="38" s="1"/>
  <c r="AZ15" i="38"/>
  <c r="AQ15" i="38"/>
  <c r="AG15" i="38"/>
  <c r="AB15" i="38"/>
  <c r="W15" i="38"/>
  <c r="M15" i="38"/>
  <c r="H15" i="38"/>
  <c r="BL15" i="38" s="1"/>
  <c r="C15" i="38"/>
  <c r="BK15" i="38" s="1"/>
  <c r="BS14" i="38"/>
  <c r="BR14" i="38"/>
  <c r="BQ14" i="38"/>
  <c r="AZ14" i="38"/>
  <c r="BV13" i="38"/>
  <c r="BA13" i="38"/>
  <c r="AQ13" i="38"/>
  <c r="AG13" i="38"/>
  <c r="AB13" i="38"/>
  <c r="W13" i="38"/>
  <c r="M13" i="38"/>
  <c r="H13" i="38"/>
  <c r="BL13" i="38" s="1"/>
  <c r="C13" i="38"/>
  <c r="BV12" i="38"/>
  <c r="BA12" i="38"/>
  <c r="AZ12" i="38"/>
  <c r="BO12" i="38"/>
  <c r="AG12" i="38"/>
  <c r="AB12" i="38"/>
  <c r="W12" i="38"/>
  <c r="M12" i="38"/>
  <c r="H12" i="38"/>
  <c r="BL12" i="38" s="1"/>
  <c r="C12" i="38"/>
  <c r="BV11" i="38"/>
  <c r="BL11" i="38"/>
  <c r="BA11" i="38"/>
  <c r="AZ11" i="38"/>
  <c r="AV24" i="38"/>
  <c r="AQ11" i="38"/>
  <c r="BK11" i="38" s="1"/>
  <c r="AG11" i="38"/>
  <c r="AB11" i="38"/>
  <c r="W11" i="38"/>
  <c r="M11" i="38"/>
  <c r="H11" i="38"/>
  <c r="C11" i="38"/>
  <c r="BV10" i="38"/>
  <c r="BA10" i="38"/>
  <c r="BP10" i="38" s="1"/>
  <c r="AQ10" i="38"/>
  <c r="AG10" i="38"/>
  <c r="AB10" i="38"/>
  <c r="W10" i="38"/>
  <c r="W24" i="38" s="1"/>
  <c r="M10" i="38"/>
  <c r="H10" i="38"/>
  <c r="C10" i="38"/>
  <c r="AZ9" i="38"/>
  <c r="BM12" i="38" l="1"/>
  <c r="BN12" i="38"/>
  <c r="BM20" i="38"/>
  <c r="H24" i="38"/>
  <c r="AZ24" i="38"/>
  <c r="BM17" i="38"/>
  <c r="BN17" i="38"/>
  <c r="BM18" i="38"/>
  <c r="BK20" i="38"/>
  <c r="BK12" i="38"/>
  <c r="AB24" i="38"/>
  <c r="AG24" i="38"/>
  <c r="BO10" i="38"/>
  <c r="M24" i="38"/>
  <c r="BK10" i="38"/>
  <c r="BP12" i="38"/>
  <c r="BM13" i="38"/>
  <c r="BN15" i="38"/>
  <c r="BP18" i="38"/>
  <c r="BN22" i="38"/>
  <c r="BP23" i="38"/>
  <c r="C24" i="38"/>
  <c r="BN11" i="38"/>
  <c r="BO11" i="38"/>
  <c r="BP20" i="38"/>
  <c r="BK22" i="38"/>
  <c r="BP13" i="38"/>
  <c r="BP21" i="38"/>
  <c r="BM21" i="38"/>
  <c r="BN23" i="38"/>
  <c r="BP11" i="38"/>
  <c r="BM11" i="38"/>
  <c r="BL24" i="38"/>
  <c r="BM22" i="38"/>
  <c r="BA24" i="38"/>
  <c r="BO24" i="38"/>
  <c r="BO17" i="38"/>
  <c r="BN13" i="38"/>
  <c r="BN18" i="38"/>
  <c r="BO21" i="38"/>
  <c r="BO13" i="38"/>
  <c r="BO15" i="38"/>
  <c r="BK23" i="38"/>
  <c r="BP22" i="38"/>
  <c r="BM23" i="38"/>
  <c r="AQ24" i="38"/>
  <c r="BL10" i="38"/>
  <c r="BM10" i="38"/>
  <c r="BK13" i="38"/>
  <c r="BN10" i="38"/>
  <c r="BJ24" i="37"/>
  <c r="BJ26" i="37" s="1"/>
  <c r="BI24" i="37"/>
  <c r="BH24" i="37"/>
  <c r="BG24" i="37"/>
  <c r="BF24" i="37"/>
  <c r="BE24" i="37"/>
  <c r="BD24" i="37"/>
  <c r="BC24" i="37"/>
  <c r="BB24" i="37"/>
  <c r="AY24" i="37"/>
  <c r="AX24" i="37"/>
  <c r="AW24" i="37"/>
  <c r="AU24" i="37"/>
  <c r="AT24" i="37"/>
  <c r="AS24" i="37"/>
  <c r="AR24" i="37"/>
  <c r="AP24" i="37"/>
  <c r="AO24" i="37"/>
  <c r="AO27" i="37" s="1"/>
  <c r="AN24" i="37"/>
  <c r="AN27" i="37" s="1"/>
  <c r="AM24" i="37"/>
  <c r="AM27" i="37" s="1"/>
  <c r="AL24" i="37"/>
  <c r="AL27" i="37" s="1"/>
  <c r="AK24" i="37"/>
  <c r="AK27" i="37" s="1"/>
  <c r="AJ24" i="37"/>
  <c r="AJ27" i="37" s="1"/>
  <c r="AI24" i="37"/>
  <c r="AI27" i="37" s="1"/>
  <c r="AH24" i="37"/>
  <c r="AH27" i="37" s="1"/>
  <c r="AF24" i="37"/>
  <c r="AE24" i="37"/>
  <c r="AD24" i="37"/>
  <c r="AC24" i="37"/>
  <c r="AA24" i="37"/>
  <c r="Z24" i="37"/>
  <c r="Y24" i="37"/>
  <c r="X24" i="37"/>
  <c r="V24" i="37"/>
  <c r="U24" i="37"/>
  <c r="U27" i="37" s="1"/>
  <c r="T24" i="37"/>
  <c r="T27" i="37" s="1"/>
  <c r="S24" i="37"/>
  <c r="S27" i="37" s="1"/>
  <c r="R24" i="37"/>
  <c r="R27" i="37" s="1"/>
  <c r="Q24" i="37"/>
  <c r="Q27" i="37" s="1"/>
  <c r="P24" i="37"/>
  <c r="P27" i="37" s="1"/>
  <c r="O24" i="37"/>
  <c r="O27" i="37" s="1"/>
  <c r="N24" i="37"/>
  <c r="N27" i="37" s="1"/>
  <c r="L24" i="37"/>
  <c r="K24" i="37"/>
  <c r="J24" i="37"/>
  <c r="I24" i="37"/>
  <c r="G24" i="37"/>
  <c r="F24" i="37"/>
  <c r="E24" i="37"/>
  <c r="D24" i="37"/>
  <c r="BV23" i="37"/>
  <c r="BA23" i="37"/>
  <c r="BP23" i="37" s="1"/>
  <c r="AV23" i="37"/>
  <c r="AQ23" i="37"/>
  <c r="AG23" i="37"/>
  <c r="AB23" i="37"/>
  <c r="W23" i="37"/>
  <c r="M23" i="37"/>
  <c r="H23" i="37"/>
  <c r="BL23" i="37" s="1"/>
  <c r="C23" i="37"/>
  <c r="BK23" i="37" s="1"/>
  <c r="BV22" i="37"/>
  <c r="BR22" i="37"/>
  <c r="BQ22" i="37"/>
  <c r="BA22" i="37"/>
  <c r="AZ22" i="37"/>
  <c r="AG22" i="37"/>
  <c r="AB22" i="37"/>
  <c r="BO22" i="37" s="1"/>
  <c r="W22" i="37"/>
  <c r="BN22" i="37" s="1"/>
  <c r="M22" i="37"/>
  <c r="H22" i="37"/>
  <c r="BL22" i="37" s="1"/>
  <c r="C22" i="37"/>
  <c r="BK22" i="37" s="1"/>
  <c r="BV21" i="37"/>
  <c r="AZ21" i="37"/>
  <c r="AV21" i="37"/>
  <c r="BN21" i="37"/>
  <c r="AG21" i="37"/>
  <c r="BP21" i="37" s="1"/>
  <c r="AB21" i="37"/>
  <c r="W21" i="37"/>
  <c r="M21" i="37"/>
  <c r="BM21" i="37" s="1"/>
  <c r="H21" i="37"/>
  <c r="BL21" i="37" s="1"/>
  <c r="C21" i="37"/>
  <c r="BV20" i="37"/>
  <c r="BA20" i="37"/>
  <c r="BP20" i="37" s="1"/>
  <c r="AZ20" i="37"/>
  <c r="AV20" i="37"/>
  <c r="AQ20" i="37"/>
  <c r="BN20" i="37" s="1"/>
  <c r="AG20" i="37"/>
  <c r="AB20" i="37"/>
  <c r="W20" i="37"/>
  <c r="M20" i="37"/>
  <c r="BM20" i="37" s="1"/>
  <c r="H20" i="37"/>
  <c r="C20" i="37"/>
  <c r="BV19" i="37"/>
  <c r="BQ19" i="37"/>
  <c r="AZ19" i="37"/>
  <c r="AG19" i="37"/>
  <c r="BP19" i="37" s="1"/>
  <c r="AB19" i="37"/>
  <c r="BO19" i="37" s="1"/>
  <c r="W19" i="37"/>
  <c r="BN19" i="37" s="1"/>
  <c r="M19" i="37"/>
  <c r="BM19" i="37" s="1"/>
  <c r="H19" i="37"/>
  <c r="BL19" i="37" s="1"/>
  <c r="C19" i="37"/>
  <c r="BK19" i="37" s="1"/>
  <c r="BV18" i="37"/>
  <c r="BA18" i="37"/>
  <c r="BP18" i="37" s="1"/>
  <c r="AV18" i="37"/>
  <c r="AQ18" i="37"/>
  <c r="AG18" i="37"/>
  <c r="AB18" i="37"/>
  <c r="W18" i="37"/>
  <c r="M18" i="37"/>
  <c r="H18" i="37"/>
  <c r="C18" i="37"/>
  <c r="BK18" i="37" s="1"/>
  <c r="BV17" i="37"/>
  <c r="BA17" i="37"/>
  <c r="AZ17" i="37"/>
  <c r="AQ17" i="37"/>
  <c r="BK17" i="37" s="1"/>
  <c r="AG17" i="37"/>
  <c r="AB17" i="37"/>
  <c r="AV17" i="37" s="1"/>
  <c r="W17" i="37"/>
  <c r="M17" i="37"/>
  <c r="H17" i="37"/>
  <c r="C17" i="37"/>
  <c r="BV16" i="37"/>
  <c r="BN16" i="37"/>
  <c r="AZ16" i="37"/>
  <c r="AG16" i="37"/>
  <c r="BP16" i="37" s="1"/>
  <c r="AB16" i="37"/>
  <c r="BO16" i="37" s="1"/>
  <c r="W16" i="37"/>
  <c r="M16" i="37"/>
  <c r="H16" i="37"/>
  <c r="BL16" i="37" s="1"/>
  <c r="C16" i="37"/>
  <c r="BK16" i="37" s="1"/>
  <c r="BV15" i="37"/>
  <c r="BA15" i="37"/>
  <c r="BM15" i="37" s="1"/>
  <c r="AZ15" i="37"/>
  <c r="AV15" i="37"/>
  <c r="AQ15" i="37"/>
  <c r="AG15" i="37"/>
  <c r="AB15" i="37"/>
  <c r="W15" i="37"/>
  <c r="BN15" i="37" s="1"/>
  <c r="M15" i="37"/>
  <c r="H15" i="37"/>
  <c r="C15" i="37"/>
  <c r="BS14" i="37"/>
  <c r="BR14" i="37"/>
  <c r="BQ14" i="37"/>
  <c r="AZ14" i="37"/>
  <c r="BV13" i="37"/>
  <c r="BA13" i="37"/>
  <c r="AV13" i="37"/>
  <c r="AQ13" i="37"/>
  <c r="AG13" i="37"/>
  <c r="AB13" i="37"/>
  <c r="W13" i="37"/>
  <c r="BN13" i="37" s="1"/>
  <c r="M13" i="37"/>
  <c r="H13" i="37"/>
  <c r="C13" i="37"/>
  <c r="BK13" i="37" s="1"/>
  <c r="BV12" i="37"/>
  <c r="BQ12" i="37"/>
  <c r="BA12" i="37"/>
  <c r="AZ12" i="37"/>
  <c r="AV12" i="37"/>
  <c r="AG12" i="37"/>
  <c r="AB12" i="37"/>
  <c r="W12" i="37"/>
  <c r="BN12" i="37" s="1"/>
  <c r="M12" i="37"/>
  <c r="H12" i="37"/>
  <c r="C12" i="37"/>
  <c r="BK12" i="37" s="1"/>
  <c r="BV11" i="37"/>
  <c r="BP11" i="37"/>
  <c r="BA11" i="37"/>
  <c r="AZ11" i="37"/>
  <c r="AZ24" i="37" s="1"/>
  <c r="AV11" i="37"/>
  <c r="AV24" i="37" s="1"/>
  <c r="AQ11" i="37"/>
  <c r="AG11" i="37"/>
  <c r="AB11" i="37"/>
  <c r="W11" i="37"/>
  <c r="M11" i="37"/>
  <c r="H11" i="37"/>
  <c r="C11" i="37"/>
  <c r="BV10" i="37"/>
  <c r="BA10" i="37"/>
  <c r="AV10" i="37"/>
  <c r="BO10" i="37" s="1"/>
  <c r="AQ10" i="37"/>
  <c r="AG10" i="37"/>
  <c r="AG24" i="37" s="1"/>
  <c r="AB10" i="37"/>
  <c r="AB24" i="37" s="1"/>
  <c r="W10" i="37"/>
  <c r="M10" i="37"/>
  <c r="H10" i="37"/>
  <c r="BL10" i="37" s="1"/>
  <c r="C10" i="37"/>
  <c r="C24" i="37" s="1"/>
  <c r="AZ9" i="37"/>
  <c r="BM22" i="37" l="1"/>
  <c r="BM12" i="37"/>
  <c r="BO13" i="37"/>
  <c r="BO15" i="37"/>
  <c r="BM17" i="37"/>
  <c r="BK20" i="37"/>
  <c r="BO21" i="37"/>
  <c r="BO23" i="37"/>
  <c r="BP24" i="38"/>
  <c r="BM10" i="37"/>
  <c r="BN10" i="37"/>
  <c r="BO12" i="37"/>
  <c r="BP12" i="37"/>
  <c r="BL13" i="37"/>
  <c r="H24" i="37"/>
  <c r="BL17" i="37"/>
  <c r="BL18" i="37"/>
  <c r="BO18" i="37"/>
  <c r="W24" i="37"/>
  <c r="BM11" i="37"/>
  <c r="BN11" i="37"/>
  <c r="BK11" i="37"/>
  <c r="BK15" i="37"/>
  <c r="BN17" i="37"/>
  <c r="BM24" i="38"/>
  <c r="BK24" i="38"/>
  <c r="BN24" i="38"/>
  <c r="BL24" i="37"/>
  <c r="BO17" i="37"/>
  <c r="BO24" i="37"/>
  <c r="BM13" i="37"/>
  <c r="BL20" i="37"/>
  <c r="BP13" i="37"/>
  <c r="BP15" i="37"/>
  <c r="BP17" i="37"/>
  <c r="BM18" i="37"/>
  <c r="BP22" i="37"/>
  <c r="BM23" i="37"/>
  <c r="AQ24" i="37"/>
  <c r="BP10" i="37"/>
  <c r="BL11" i="37"/>
  <c r="BK10" i="37"/>
  <c r="BO11" i="37"/>
  <c r="BL12" i="37"/>
  <c r="BM16" i="37"/>
  <c r="BN18" i="37"/>
  <c r="BO20" i="37"/>
  <c r="BK21" i="37"/>
  <c r="BN23" i="37"/>
  <c r="M24" i="37"/>
  <c r="BA24" i="37"/>
  <c r="BL15" i="37"/>
  <c r="BQ12" i="36"/>
  <c r="BQ14" i="36"/>
  <c r="BR14" i="36"/>
  <c r="BS14" i="36"/>
  <c r="BQ19" i="36"/>
  <c r="BQ22" i="36"/>
  <c r="BR22" i="36"/>
  <c r="BK24" i="37" l="1"/>
  <c r="BN24" i="37"/>
  <c r="BP24" i="37"/>
  <c r="BM24" i="37"/>
  <c r="BJ24" i="36"/>
  <c r="BI24" i="36"/>
  <c r="BH24" i="36"/>
  <c r="BG24" i="36"/>
  <c r="BF24" i="36"/>
  <c r="BE24" i="36"/>
  <c r="BD24" i="36"/>
  <c r="BC24" i="36"/>
  <c r="BB24" i="36"/>
  <c r="AY24" i="36"/>
  <c r="AX24" i="36"/>
  <c r="AW24" i="36"/>
  <c r="AU24" i="36"/>
  <c r="AT24" i="36"/>
  <c r="AS24" i="36"/>
  <c r="AR24" i="36"/>
  <c r="AP24" i="36"/>
  <c r="AO24" i="36"/>
  <c r="AO27" i="36" s="1"/>
  <c r="AN24" i="36"/>
  <c r="AN27" i="36" s="1"/>
  <c r="AM24" i="36"/>
  <c r="AM27" i="36" s="1"/>
  <c r="AL24" i="36"/>
  <c r="AL27" i="36" s="1"/>
  <c r="AK24" i="36"/>
  <c r="AK27" i="36" s="1"/>
  <c r="AJ24" i="36"/>
  <c r="AJ27" i="36" s="1"/>
  <c r="AI24" i="36"/>
  <c r="AI27" i="36" s="1"/>
  <c r="AH24" i="36"/>
  <c r="AH27" i="36" s="1"/>
  <c r="AF24" i="36"/>
  <c r="AE24" i="36"/>
  <c r="AD24" i="36"/>
  <c r="AC24" i="36"/>
  <c r="AA24" i="36"/>
  <c r="Z24" i="36"/>
  <c r="Y24" i="36"/>
  <c r="X24" i="36"/>
  <c r="V24" i="36"/>
  <c r="U24" i="36"/>
  <c r="U27" i="36" s="1"/>
  <c r="T24" i="36"/>
  <c r="T27" i="36" s="1"/>
  <c r="S24" i="36"/>
  <c r="S27" i="36" s="1"/>
  <c r="R24" i="36"/>
  <c r="R27" i="36" s="1"/>
  <c r="Q24" i="36"/>
  <c r="Q27" i="36" s="1"/>
  <c r="P24" i="36"/>
  <c r="P27" i="36" s="1"/>
  <c r="O24" i="36"/>
  <c r="O27" i="36" s="1"/>
  <c r="N24" i="36"/>
  <c r="N27" i="36" s="1"/>
  <c r="L24" i="36"/>
  <c r="K24" i="36"/>
  <c r="J24" i="36"/>
  <c r="I24" i="36"/>
  <c r="G24" i="36"/>
  <c r="F24" i="36"/>
  <c r="E24" i="36"/>
  <c r="D24" i="36"/>
  <c r="BV23" i="36"/>
  <c r="BA23" i="36"/>
  <c r="AV23" i="36"/>
  <c r="BO23" i="36" s="1"/>
  <c r="AQ23" i="36"/>
  <c r="BK23" i="36" s="1"/>
  <c r="AG23" i="36"/>
  <c r="AB23" i="36"/>
  <c r="W23" i="36"/>
  <c r="M23" i="36"/>
  <c r="H23" i="36"/>
  <c r="BL23" i="36" s="1"/>
  <c r="C23" i="36"/>
  <c r="BV22" i="36"/>
  <c r="BA22" i="36"/>
  <c r="AZ22" i="36"/>
  <c r="AG22" i="36"/>
  <c r="AB22" i="36"/>
  <c r="BO22" i="36" s="1"/>
  <c r="W22" i="36"/>
  <c r="BN22" i="36" s="1"/>
  <c r="M22" i="36"/>
  <c r="H22" i="36"/>
  <c r="BL22" i="36" s="1"/>
  <c r="C22" i="36"/>
  <c r="BK22" i="36" s="1"/>
  <c r="BV21" i="36"/>
  <c r="BA21" i="36"/>
  <c r="AZ21" i="36"/>
  <c r="AV21" i="36"/>
  <c r="AQ21" i="36"/>
  <c r="AG21" i="36"/>
  <c r="AB21" i="36"/>
  <c r="W21" i="36"/>
  <c r="M21" i="36"/>
  <c r="H21" i="36"/>
  <c r="BL21" i="36" s="1"/>
  <c r="C21" i="36"/>
  <c r="BV20" i="36"/>
  <c r="BA20" i="36"/>
  <c r="AZ20" i="36"/>
  <c r="AV20" i="36"/>
  <c r="BO20" i="36" s="1"/>
  <c r="AQ20" i="36"/>
  <c r="AG20" i="36"/>
  <c r="AB20" i="36"/>
  <c r="W20" i="36"/>
  <c r="M20" i="36"/>
  <c r="H20" i="36"/>
  <c r="BL20" i="36" s="1"/>
  <c r="C20" i="36"/>
  <c r="BV19" i="36"/>
  <c r="BN19" i="36"/>
  <c r="BA19" i="36"/>
  <c r="BP19" i="36" s="1"/>
  <c r="AZ19" i="36"/>
  <c r="AV19" i="36"/>
  <c r="AG19" i="36"/>
  <c r="AB19" i="36"/>
  <c r="W19" i="36"/>
  <c r="M19" i="36"/>
  <c r="H19" i="36"/>
  <c r="BL19" i="36" s="1"/>
  <c r="C19" i="36"/>
  <c r="BK19" i="36" s="1"/>
  <c r="BV18" i="36"/>
  <c r="BA18" i="36"/>
  <c r="AV18" i="36"/>
  <c r="AQ18" i="36"/>
  <c r="AG18" i="36"/>
  <c r="AB18" i="36"/>
  <c r="W18" i="36"/>
  <c r="M18" i="36"/>
  <c r="H18" i="36"/>
  <c r="BL18" i="36" s="1"/>
  <c r="C18" i="36"/>
  <c r="BV17" i="36"/>
  <c r="BA17" i="36"/>
  <c r="BP17" i="36" s="1"/>
  <c r="AZ17" i="36"/>
  <c r="AQ17" i="36"/>
  <c r="AG17" i="36"/>
  <c r="AB17" i="36"/>
  <c r="AV17" i="36" s="1"/>
  <c r="W17" i="36"/>
  <c r="M17" i="36"/>
  <c r="H17" i="36"/>
  <c r="BL17" i="36" s="1"/>
  <c r="C17" i="36"/>
  <c r="BV16" i="36"/>
  <c r="BA16" i="36"/>
  <c r="AZ16" i="36"/>
  <c r="AV16" i="36"/>
  <c r="AQ16" i="36"/>
  <c r="AG16" i="36"/>
  <c r="BP16" i="36" s="1"/>
  <c r="AB16" i="36"/>
  <c r="W16" i="36"/>
  <c r="M16" i="36"/>
  <c r="BM16" i="36" s="1"/>
  <c r="H16" i="36"/>
  <c r="BL16" i="36" s="1"/>
  <c r="C16" i="36"/>
  <c r="BV15" i="36"/>
  <c r="BA15" i="36"/>
  <c r="AZ15" i="36"/>
  <c r="AV15" i="36"/>
  <c r="AQ15" i="36"/>
  <c r="AG15" i="36"/>
  <c r="AB15" i="36"/>
  <c r="W15" i="36"/>
  <c r="BN15" i="36" s="1"/>
  <c r="M15" i="36"/>
  <c r="H15" i="36"/>
  <c r="BL15" i="36" s="1"/>
  <c r="C15" i="36"/>
  <c r="AZ14" i="36"/>
  <c r="BV13" i="36"/>
  <c r="BA13" i="36"/>
  <c r="AV13" i="36"/>
  <c r="AQ13" i="36"/>
  <c r="AG13" i="36"/>
  <c r="BP13" i="36" s="1"/>
  <c r="AB13" i="36"/>
  <c r="BO13" i="36" s="1"/>
  <c r="W13" i="36"/>
  <c r="M13" i="36"/>
  <c r="H13" i="36"/>
  <c r="BL13" i="36" s="1"/>
  <c r="C13" i="36"/>
  <c r="BV12" i="36"/>
  <c r="BK12" i="36"/>
  <c r="BA12" i="36"/>
  <c r="AZ12" i="36"/>
  <c r="AV12" i="36"/>
  <c r="BO12" i="36" s="1"/>
  <c r="AG12" i="36"/>
  <c r="BP12" i="36" s="1"/>
  <c r="AB12" i="36"/>
  <c r="W12" i="36"/>
  <c r="BN12" i="36" s="1"/>
  <c r="M12" i="36"/>
  <c r="H12" i="36"/>
  <c r="C12" i="36"/>
  <c r="BV11" i="36"/>
  <c r="BP11" i="36"/>
  <c r="BA11" i="36"/>
  <c r="AZ11" i="36"/>
  <c r="AV11" i="36"/>
  <c r="BO11" i="36" s="1"/>
  <c r="AQ11" i="36"/>
  <c r="AG11" i="36"/>
  <c r="AB11" i="36"/>
  <c r="W11" i="36"/>
  <c r="M11" i="36"/>
  <c r="H11" i="36"/>
  <c r="C11" i="36"/>
  <c r="BV10" i="36"/>
  <c r="BA10" i="36"/>
  <c r="AV10" i="36"/>
  <c r="AQ10" i="36"/>
  <c r="AG10" i="36"/>
  <c r="AG24" i="36" s="1"/>
  <c r="AB10" i="36"/>
  <c r="W10" i="36"/>
  <c r="W24" i="36" s="1"/>
  <c r="M10" i="36"/>
  <c r="BM10" i="36" s="1"/>
  <c r="H10" i="36"/>
  <c r="BL10" i="36" s="1"/>
  <c r="C10" i="36"/>
  <c r="C24" i="36" s="1"/>
  <c r="AZ9" i="36"/>
  <c r="BO17" i="36" l="1"/>
  <c r="BO10" i="36"/>
  <c r="BN13" i="36"/>
  <c r="BP15" i="36"/>
  <c r="BK17" i="36"/>
  <c r="BO19" i="36"/>
  <c r="BM20" i="36"/>
  <c r="BM21" i="36"/>
  <c r="BM23" i="36"/>
  <c r="BA24" i="36"/>
  <c r="BP24" i="36" s="1"/>
  <c r="BM11" i="36"/>
  <c r="BM12" i="36"/>
  <c r="BK15" i="36"/>
  <c r="BM15" i="36"/>
  <c r="BN17" i="36"/>
  <c r="BK18" i="36"/>
  <c r="BN20" i="36"/>
  <c r="BK21" i="36"/>
  <c r="BN21" i="36"/>
  <c r="BJ26" i="36"/>
  <c r="AQ24" i="36"/>
  <c r="BK24" i="36" s="1"/>
  <c r="BP10" i="36"/>
  <c r="BN11" i="36"/>
  <c r="H24" i="36"/>
  <c r="BM13" i="36"/>
  <c r="BM22" i="36"/>
  <c r="BN23" i="36"/>
  <c r="BK13" i="36"/>
  <c r="AB24" i="36"/>
  <c r="AZ24" i="36"/>
  <c r="BO16" i="36"/>
  <c r="BP18" i="36"/>
  <c r="BO18" i="36"/>
  <c r="BN24" i="36"/>
  <c r="BL11" i="36"/>
  <c r="BL12" i="36"/>
  <c r="BK20" i="36"/>
  <c r="BN10" i="36"/>
  <c r="BO15" i="36"/>
  <c r="BN16" i="36"/>
  <c r="BM17" i="36"/>
  <c r="BM18" i="36"/>
  <c r="BM19" i="36"/>
  <c r="BP20" i="36"/>
  <c r="BO21" i="36"/>
  <c r="BP22" i="36"/>
  <c r="BP23" i="36"/>
  <c r="M24" i="36"/>
  <c r="BK11" i="36"/>
  <c r="AV24" i="36"/>
  <c r="BO24" i="36" s="1"/>
  <c r="BK10" i="36"/>
  <c r="BK16" i="36"/>
  <c r="BN18" i="36"/>
  <c r="BP21" i="36"/>
  <c r="BT14" i="35"/>
  <c r="BM24" i="36" l="1"/>
  <c r="BL24" i="36"/>
  <c r="AQ15" i="35"/>
  <c r="BL27" i="35"/>
  <c r="BL26" i="35"/>
  <c r="BJ24" i="35"/>
  <c r="BI24" i="35"/>
  <c r="BH24" i="35"/>
  <c r="BG24" i="35"/>
  <c r="BF24" i="35"/>
  <c r="BE24" i="35"/>
  <c r="BD24" i="35"/>
  <c r="BC24" i="35"/>
  <c r="BB24" i="35"/>
  <c r="AY24" i="35"/>
  <c r="AX24" i="35"/>
  <c r="AW24" i="35"/>
  <c r="AU24" i="35"/>
  <c r="AT24" i="35"/>
  <c r="AS24" i="35"/>
  <c r="AR24" i="35"/>
  <c r="AP24" i="35"/>
  <c r="AO24" i="35"/>
  <c r="AO27" i="35" s="1"/>
  <c r="AN24" i="35"/>
  <c r="AN27" i="35" s="1"/>
  <c r="AM24" i="35"/>
  <c r="AM27" i="35" s="1"/>
  <c r="AL24" i="35"/>
  <c r="AL27" i="35" s="1"/>
  <c r="AK24" i="35"/>
  <c r="AK27" i="35" s="1"/>
  <c r="AJ24" i="35"/>
  <c r="AJ27" i="35" s="1"/>
  <c r="AI24" i="35"/>
  <c r="AI27" i="35" s="1"/>
  <c r="AH24" i="35"/>
  <c r="AH27" i="35" s="1"/>
  <c r="AF24" i="35"/>
  <c r="AE24" i="35"/>
  <c r="AD24" i="35"/>
  <c r="AC24" i="35"/>
  <c r="AA24" i="35"/>
  <c r="Z24" i="35"/>
  <c r="Y24" i="35"/>
  <c r="X24" i="35"/>
  <c r="V24" i="35"/>
  <c r="U24" i="35"/>
  <c r="U27" i="35" s="1"/>
  <c r="T24" i="35"/>
  <c r="T27" i="35" s="1"/>
  <c r="S24" i="35"/>
  <c r="S27" i="35" s="1"/>
  <c r="R24" i="35"/>
  <c r="R27" i="35" s="1"/>
  <c r="Q24" i="35"/>
  <c r="Q27" i="35" s="1"/>
  <c r="P24" i="35"/>
  <c r="P27" i="35" s="1"/>
  <c r="O24" i="35"/>
  <c r="O27" i="35" s="1"/>
  <c r="N24" i="35"/>
  <c r="N27" i="35" s="1"/>
  <c r="L24" i="35"/>
  <c r="K24" i="35"/>
  <c r="J24" i="35"/>
  <c r="I24" i="35"/>
  <c r="G24" i="35"/>
  <c r="F24" i="35"/>
  <c r="E24" i="35"/>
  <c r="D24" i="35"/>
  <c r="BV23" i="35"/>
  <c r="BA23" i="35"/>
  <c r="AV23" i="35"/>
  <c r="AQ23" i="35"/>
  <c r="AG23" i="35"/>
  <c r="AB23" i="35"/>
  <c r="W23" i="35"/>
  <c r="M23" i="35"/>
  <c r="H23" i="35"/>
  <c r="BL23" i="35" s="1"/>
  <c r="C23" i="35"/>
  <c r="BV22" i="35"/>
  <c r="BR22" i="35"/>
  <c r="BA22" i="35"/>
  <c r="AZ22" i="35"/>
  <c r="AG22" i="35"/>
  <c r="AB22" i="35"/>
  <c r="BO22" i="35" s="1"/>
  <c r="W22" i="35"/>
  <c r="BN22" i="35" s="1"/>
  <c r="M22" i="35"/>
  <c r="H22" i="35"/>
  <c r="BL22" i="35" s="1"/>
  <c r="C22" i="35"/>
  <c r="BK22" i="35" s="1"/>
  <c r="BV21" i="35"/>
  <c r="BA21" i="35"/>
  <c r="AZ21" i="35"/>
  <c r="AV21" i="35"/>
  <c r="AQ21" i="35"/>
  <c r="AG21" i="35"/>
  <c r="AB21" i="35"/>
  <c r="W21" i="35"/>
  <c r="M21" i="35"/>
  <c r="H21" i="35"/>
  <c r="BL21" i="35" s="1"/>
  <c r="C21" i="35"/>
  <c r="BV20" i="35"/>
  <c r="BA20" i="35"/>
  <c r="AZ20" i="35"/>
  <c r="AV20" i="35"/>
  <c r="AQ20" i="35"/>
  <c r="AG20" i="35"/>
  <c r="AB20" i="35"/>
  <c r="W20" i="35"/>
  <c r="M20" i="35"/>
  <c r="H20" i="35"/>
  <c r="C20" i="35"/>
  <c r="BV19" i="35"/>
  <c r="BN19" i="35"/>
  <c r="BA19" i="35"/>
  <c r="AZ19" i="35"/>
  <c r="AV19" i="35"/>
  <c r="AG19" i="35"/>
  <c r="AB19" i="35"/>
  <c r="W19" i="35"/>
  <c r="M19" i="35"/>
  <c r="H19" i="35"/>
  <c r="BL19" i="35" s="1"/>
  <c r="C19" i="35"/>
  <c r="BK19" i="35" s="1"/>
  <c r="BV18" i="35"/>
  <c r="BA18" i="35"/>
  <c r="AV18" i="35"/>
  <c r="AQ18" i="35"/>
  <c r="BN18" i="35" s="1"/>
  <c r="AG18" i="35"/>
  <c r="AB18" i="35"/>
  <c r="BO18" i="35" s="1"/>
  <c r="W18" i="35"/>
  <c r="M18" i="35"/>
  <c r="H18" i="35"/>
  <c r="BL18" i="35" s="1"/>
  <c r="C18" i="35"/>
  <c r="BK18" i="35" s="1"/>
  <c r="BV17" i="35"/>
  <c r="BM17" i="35"/>
  <c r="BA17" i="35"/>
  <c r="AZ17" i="35"/>
  <c r="AQ17" i="35"/>
  <c r="AG17" i="35"/>
  <c r="AB17" i="35"/>
  <c r="AV17" i="35" s="1"/>
  <c r="W17" i="35"/>
  <c r="M17" i="35"/>
  <c r="H17" i="35"/>
  <c r="BL17" i="35" s="1"/>
  <c r="C17" i="35"/>
  <c r="BV16" i="35"/>
  <c r="BA16" i="35"/>
  <c r="AZ16" i="35"/>
  <c r="AV16" i="35"/>
  <c r="AQ16" i="35"/>
  <c r="AG16" i="35"/>
  <c r="AB16" i="35"/>
  <c r="BO16" i="35" s="1"/>
  <c r="W16" i="35"/>
  <c r="M16" i="35"/>
  <c r="BM16" i="35" s="1"/>
  <c r="H16" i="35"/>
  <c r="BL16" i="35" s="1"/>
  <c r="C16" i="35"/>
  <c r="BV15" i="35"/>
  <c r="BA15" i="35"/>
  <c r="AZ15" i="35"/>
  <c r="AV15" i="35"/>
  <c r="AG15" i="35"/>
  <c r="AB15" i="35"/>
  <c r="BO15" i="35" s="1"/>
  <c r="W15" i="35"/>
  <c r="M15" i="35"/>
  <c r="H15" i="35"/>
  <c r="C15" i="35"/>
  <c r="BS14" i="35"/>
  <c r="BR14" i="35"/>
  <c r="BQ14" i="35"/>
  <c r="AZ14" i="35"/>
  <c r="BV13" i="35"/>
  <c r="BA13" i="35"/>
  <c r="AV13" i="35"/>
  <c r="AQ13" i="35"/>
  <c r="AG13" i="35"/>
  <c r="AB13" i="35"/>
  <c r="W13" i="35"/>
  <c r="M13" i="35"/>
  <c r="H13" i="35"/>
  <c r="BL13" i="35" s="1"/>
  <c r="C13" i="35"/>
  <c r="BK13" i="35" s="1"/>
  <c r="BV12" i="35"/>
  <c r="BA12" i="35"/>
  <c r="BP12" i="35" s="1"/>
  <c r="AZ12" i="35"/>
  <c r="AV12" i="35"/>
  <c r="AG12" i="35"/>
  <c r="AB12" i="35"/>
  <c r="W12" i="35"/>
  <c r="BN12" i="35" s="1"/>
  <c r="M12" i="35"/>
  <c r="H12" i="35"/>
  <c r="BL12" i="35" s="1"/>
  <c r="C12" i="35"/>
  <c r="BK12" i="35" s="1"/>
  <c r="BV11" i="35"/>
  <c r="BA11" i="35"/>
  <c r="AZ11" i="35"/>
  <c r="AV11" i="35"/>
  <c r="AQ11" i="35"/>
  <c r="AG11" i="35"/>
  <c r="AB11" i="35"/>
  <c r="W11" i="35"/>
  <c r="M11" i="35"/>
  <c r="H11" i="35"/>
  <c r="C11" i="35"/>
  <c r="BV10" i="35"/>
  <c r="BA10" i="35"/>
  <c r="AV10" i="35"/>
  <c r="AQ10" i="35"/>
  <c r="AG10" i="35"/>
  <c r="AG24" i="35" s="1"/>
  <c r="AB10" i="35"/>
  <c r="W10" i="35"/>
  <c r="W24" i="35" s="1"/>
  <c r="M10" i="35"/>
  <c r="M24" i="35" s="1"/>
  <c r="H10" i="35"/>
  <c r="H24" i="35" s="1"/>
  <c r="C10" i="35"/>
  <c r="AZ9" i="35"/>
  <c r="BL10" i="35" l="1"/>
  <c r="BS11" i="38"/>
  <c r="BS11" i="37"/>
  <c r="BS11" i="36"/>
  <c r="BO12" i="35"/>
  <c r="BR12" i="38"/>
  <c r="BR12" i="37"/>
  <c r="BT12" i="35"/>
  <c r="BR12" i="36"/>
  <c r="BM12" i="35"/>
  <c r="BP13" i="35"/>
  <c r="BS13" i="38"/>
  <c r="BS13" i="37"/>
  <c r="BS13" i="36"/>
  <c r="BP15" i="35"/>
  <c r="BS15" i="38"/>
  <c r="BS15" i="37"/>
  <c r="BS15" i="36"/>
  <c r="BM18" i="35"/>
  <c r="BS18" i="38"/>
  <c r="BS18" i="37"/>
  <c r="BS18" i="36"/>
  <c r="BK20" i="35"/>
  <c r="BQ20" i="38"/>
  <c r="BQ20" i="37"/>
  <c r="BT20" i="35"/>
  <c r="BQ20" i="36"/>
  <c r="BN20" i="35"/>
  <c r="BO23" i="35"/>
  <c r="BR23" i="38"/>
  <c r="BR23" i="37"/>
  <c r="BR23" i="36"/>
  <c r="BK10" i="35"/>
  <c r="BQ10" i="38"/>
  <c r="BQ10" i="37"/>
  <c r="BT10" i="35"/>
  <c r="BQ10" i="36"/>
  <c r="BP10" i="35"/>
  <c r="BK11" i="35"/>
  <c r="BQ11" i="37"/>
  <c r="BQ11" i="38"/>
  <c r="BQ11" i="36"/>
  <c r="BT11" i="35"/>
  <c r="BM11" i="35"/>
  <c r="BM13" i="35"/>
  <c r="BL15" i="35"/>
  <c r="BP16" i="35"/>
  <c r="BS16" i="38"/>
  <c r="BS16" i="37"/>
  <c r="BS16" i="36"/>
  <c r="BK17" i="35"/>
  <c r="BQ17" i="38"/>
  <c r="BQ17" i="37"/>
  <c r="BQ17" i="36"/>
  <c r="BT17" i="35"/>
  <c r="BN17" i="35"/>
  <c r="BM19" i="35"/>
  <c r="BS19" i="38"/>
  <c r="BS19" i="37"/>
  <c r="BS19" i="36"/>
  <c r="BO20" i="35"/>
  <c r="BR20" i="38"/>
  <c r="BR20" i="37"/>
  <c r="BR20" i="36"/>
  <c r="BM21" i="35"/>
  <c r="BS21" i="37"/>
  <c r="BS21" i="38"/>
  <c r="BS21" i="36"/>
  <c r="BP22" i="35"/>
  <c r="BS22" i="38"/>
  <c r="BS22" i="37"/>
  <c r="BS22" i="36"/>
  <c r="BT22" i="35"/>
  <c r="BS23" i="38"/>
  <c r="BS23" i="37"/>
  <c r="BS23" i="36"/>
  <c r="BO10" i="35"/>
  <c r="BR10" i="38"/>
  <c r="BR10" i="37"/>
  <c r="BR10" i="36"/>
  <c r="BN11" i="35"/>
  <c r="BP11" i="35"/>
  <c r="BS12" i="38"/>
  <c r="BS12" i="37"/>
  <c r="BS12" i="36"/>
  <c r="BQ13" i="38"/>
  <c r="BQ13" i="37"/>
  <c r="BQ13" i="36"/>
  <c r="BT13" i="35"/>
  <c r="BR15" i="38"/>
  <c r="BR15" i="37"/>
  <c r="BR15" i="36"/>
  <c r="BK16" i="35"/>
  <c r="BQ16" i="38"/>
  <c r="BQ16" i="37"/>
  <c r="BT16" i="35"/>
  <c r="BQ16" i="36"/>
  <c r="BQ18" i="38"/>
  <c r="BQ18" i="37"/>
  <c r="BT18" i="35"/>
  <c r="BQ18" i="36"/>
  <c r="BQ21" i="38"/>
  <c r="BQ21" i="37"/>
  <c r="BT21" i="35"/>
  <c r="BQ21" i="36"/>
  <c r="BN21" i="35"/>
  <c r="BN15" i="35"/>
  <c r="BQ15" i="38"/>
  <c r="BQ15" i="37"/>
  <c r="BQ15" i="36"/>
  <c r="BT15" i="35"/>
  <c r="BO11" i="35"/>
  <c r="BR11" i="38"/>
  <c r="BR11" i="37"/>
  <c r="BR11" i="36"/>
  <c r="C24" i="35"/>
  <c r="AB24" i="35"/>
  <c r="BA24" i="35"/>
  <c r="BS10" i="38"/>
  <c r="BS10" i="37"/>
  <c r="BS10" i="36"/>
  <c r="AZ24" i="35"/>
  <c r="BN13" i="35"/>
  <c r="BO13" i="35"/>
  <c r="BR13" i="38"/>
  <c r="BR13" i="37"/>
  <c r="BR13" i="36"/>
  <c r="BR16" i="38"/>
  <c r="BR16" i="37"/>
  <c r="BR16" i="36"/>
  <c r="BN16" i="35"/>
  <c r="BR17" i="38"/>
  <c r="BR17" i="37"/>
  <c r="BR17" i="36"/>
  <c r="BP17" i="35"/>
  <c r="BS17" i="38"/>
  <c r="BS17" i="37"/>
  <c r="BS17" i="36"/>
  <c r="BR18" i="38"/>
  <c r="BR18" i="37"/>
  <c r="BR18" i="36"/>
  <c r="BO19" i="35"/>
  <c r="BR19" i="38"/>
  <c r="BR19" i="37"/>
  <c r="BR19" i="36"/>
  <c r="BT19" i="35"/>
  <c r="BL20" i="35"/>
  <c r="BM20" i="35"/>
  <c r="BS20" i="38"/>
  <c r="BS20" i="37"/>
  <c r="BS20" i="36"/>
  <c r="BO21" i="35"/>
  <c r="BR21" i="38"/>
  <c r="BR21" i="37"/>
  <c r="BR21" i="36"/>
  <c r="BM22" i="35"/>
  <c r="BK23" i="35"/>
  <c r="BQ23" i="38"/>
  <c r="BQ23" i="37"/>
  <c r="BQ23" i="36"/>
  <c r="BT23" i="35"/>
  <c r="BP23" i="35"/>
  <c r="BJ26" i="35"/>
  <c r="BM15" i="35"/>
  <c r="BK15" i="35"/>
  <c r="BM24" i="35"/>
  <c r="BP24" i="35"/>
  <c r="BO17" i="35"/>
  <c r="BL11" i="35"/>
  <c r="BK21" i="35"/>
  <c r="BM23" i="35"/>
  <c r="AQ24" i="35"/>
  <c r="BM10" i="35"/>
  <c r="BP18" i="35"/>
  <c r="BP19" i="35"/>
  <c r="BP20" i="35"/>
  <c r="BP21" i="35"/>
  <c r="BN23" i="35"/>
  <c r="AV24" i="35"/>
  <c r="BO24" i="35" s="1"/>
  <c r="BN10" i="35"/>
  <c r="BL27" i="34"/>
  <c r="BL26" i="34"/>
  <c r="BJ24" i="34"/>
  <c r="BI24" i="34"/>
  <c r="BH24" i="34"/>
  <c r="BG24" i="34"/>
  <c r="BF24" i="34"/>
  <c r="BE24" i="34"/>
  <c r="BD24" i="34"/>
  <c r="BC24" i="34"/>
  <c r="BB24" i="34"/>
  <c r="AY24" i="34"/>
  <c r="AX24" i="34"/>
  <c r="AW24" i="34"/>
  <c r="AU24" i="34"/>
  <c r="AT24" i="34"/>
  <c r="AS24" i="34"/>
  <c r="AR24" i="34"/>
  <c r="AP24" i="34"/>
  <c r="AO24" i="34"/>
  <c r="AO27" i="34" s="1"/>
  <c r="AN24" i="34"/>
  <c r="AN27" i="34" s="1"/>
  <c r="AM24" i="34"/>
  <c r="AM27" i="34" s="1"/>
  <c r="AL24" i="34"/>
  <c r="AL27" i="34" s="1"/>
  <c r="AK24" i="34"/>
  <c r="AK27" i="34" s="1"/>
  <c r="AJ24" i="34"/>
  <c r="AJ27" i="34" s="1"/>
  <c r="AI24" i="34"/>
  <c r="AI27" i="34" s="1"/>
  <c r="AH24" i="34"/>
  <c r="AH27" i="34" s="1"/>
  <c r="AF24" i="34"/>
  <c r="AE24" i="34"/>
  <c r="AD24" i="34"/>
  <c r="AC24" i="34"/>
  <c r="AA24" i="34"/>
  <c r="Z24" i="34"/>
  <c r="Y24" i="34"/>
  <c r="X24" i="34"/>
  <c r="V24" i="34"/>
  <c r="U24" i="34"/>
  <c r="U27" i="34" s="1"/>
  <c r="T24" i="34"/>
  <c r="T27" i="34" s="1"/>
  <c r="S24" i="34"/>
  <c r="S27" i="34" s="1"/>
  <c r="R24" i="34"/>
  <c r="R27" i="34" s="1"/>
  <c r="Q24" i="34"/>
  <c r="Q27" i="34" s="1"/>
  <c r="P24" i="34"/>
  <c r="P27" i="34" s="1"/>
  <c r="O24" i="34"/>
  <c r="O27" i="34" s="1"/>
  <c r="N24" i="34"/>
  <c r="N27" i="34" s="1"/>
  <c r="L24" i="34"/>
  <c r="K24" i="34"/>
  <c r="J24" i="34"/>
  <c r="I24" i="34"/>
  <c r="G24" i="34"/>
  <c r="F24" i="34"/>
  <c r="E24" i="34"/>
  <c r="D24" i="34"/>
  <c r="BV23" i="34"/>
  <c r="BA23" i="34"/>
  <c r="AV23" i="34"/>
  <c r="AQ23" i="34"/>
  <c r="BK23" i="34" s="1"/>
  <c r="AG23" i="34"/>
  <c r="BP23" i="34" s="1"/>
  <c r="AB23" i="34"/>
  <c r="W23" i="34"/>
  <c r="M23" i="34"/>
  <c r="BM23" i="34" s="1"/>
  <c r="H23" i="34"/>
  <c r="BL23" i="34" s="1"/>
  <c r="C23" i="34"/>
  <c r="BV22" i="34"/>
  <c r="BR22" i="34"/>
  <c r="BA22" i="34"/>
  <c r="AZ22" i="34"/>
  <c r="AQ22" i="34"/>
  <c r="BN22" i="34" s="1"/>
  <c r="AG22" i="34"/>
  <c r="AB22" i="34"/>
  <c r="BO22" i="34" s="1"/>
  <c r="W22" i="34"/>
  <c r="M22" i="34"/>
  <c r="H22" i="34"/>
  <c r="BL22" i="34" s="1"/>
  <c r="C22" i="34"/>
  <c r="BV21" i="34"/>
  <c r="BA21" i="34"/>
  <c r="AZ21" i="34"/>
  <c r="AV21" i="34"/>
  <c r="AQ21" i="34"/>
  <c r="AG21" i="34"/>
  <c r="BP21" i="34" s="1"/>
  <c r="AB21" i="34"/>
  <c r="W21" i="34"/>
  <c r="M21" i="34"/>
  <c r="H21" i="34"/>
  <c r="BL21" i="34" s="1"/>
  <c r="C21" i="34"/>
  <c r="BV20" i="34"/>
  <c r="BO20" i="34"/>
  <c r="BA20" i="34"/>
  <c r="BM20" i="34" s="1"/>
  <c r="AZ20" i="34"/>
  <c r="AV20" i="34"/>
  <c r="AQ20" i="34"/>
  <c r="BN20" i="34" s="1"/>
  <c r="AG20" i="34"/>
  <c r="AB20" i="34"/>
  <c r="W20" i="34"/>
  <c r="M20" i="34"/>
  <c r="H20" i="34"/>
  <c r="BL20" i="34" s="1"/>
  <c r="C20" i="34"/>
  <c r="BV19" i="34"/>
  <c r="BA19" i="34"/>
  <c r="AZ19" i="34"/>
  <c r="AV19" i="34"/>
  <c r="AQ19" i="34"/>
  <c r="AG19" i="34"/>
  <c r="BP19" i="34" s="1"/>
  <c r="AB19" i="34"/>
  <c r="BO19" i="34" s="1"/>
  <c r="W19" i="34"/>
  <c r="BN19" i="34" s="1"/>
  <c r="M19" i="34"/>
  <c r="H19" i="34"/>
  <c r="BL19" i="34" s="1"/>
  <c r="C19" i="34"/>
  <c r="BV18" i="34"/>
  <c r="BA18" i="34"/>
  <c r="AV18" i="34"/>
  <c r="AQ18" i="34"/>
  <c r="BN18" i="34" s="1"/>
  <c r="AG18" i="34"/>
  <c r="BP18" i="34" s="1"/>
  <c r="AB18" i="34"/>
  <c r="W18" i="34"/>
  <c r="M18" i="34"/>
  <c r="H18" i="34"/>
  <c r="C18" i="34"/>
  <c r="BV17" i="34"/>
  <c r="BA17" i="34"/>
  <c r="AZ17" i="34"/>
  <c r="AQ17" i="34"/>
  <c r="AG17" i="34"/>
  <c r="AB17" i="34"/>
  <c r="AV17" i="34" s="1"/>
  <c r="W17" i="34"/>
  <c r="M17" i="34"/>
  <c r="H17" i="34"/>
  <c r="C17" i="34"/>
  <c r="BV16" i="34"/>
  <c r="BA16" i="34"/>
  <c r="BM16" i="34" s="1"/>
  <c r="AZ16" i="34"/>
  <c r="AV16" i="34"/>
  <c r="BO16" i="34" s="1"/>
  <c r="AQ16" i="34"/>
  <c r="AG16" i="34"/>
  <c r="AB16" i="34"/>
  <c r="W16" i="34"/>
  <c r="M16" i="34"/>
  <c r="H16" i="34"/>
  <c r="BL16" i="34" s="1"/>
  <c r="C16" i="34"/>
  <c r="BV15" i="34"/>
  <c r="BA15" i="34"/>
  <c r="AZ15" i="34"/>
  <c r="AV15" i="34"/>
  <c r="AQ15" i="34"/>
  <c r="BK15" i="34" s="1"/>
  <c r="AG15" i="34"/>
  <c r="AB15" i="34"/>
  <c r="W15" i="34"/>
  <c r="BN15" i="34" s="1"/>
  <c r="M15" i="34"/>
  <c r="H15" i="34"/>
  <c r="C15" i="34"/>
  <c r="BS14" i="34"/>
  <c r="BR14" i="34"/>
  <c r="BQ14" i="34"/>
  <c r="AZ14" i="34"/>
  <c r="BV13" i="34"/>
  <c r="BA13" i="34"/>
  <c r="BP13" i="34" s="1"/>
  <c r="AV13" i="34"/>
  <c r="BO13" i="34" s="1"/>
  <c r="AQ13" i="34"/>
  <c r="AG13" i="34"/>
  <c r="AB13" i="34"/>
  <c r="W13" i="34"/>
  <c r="BN13" i="34" s="1"/>
  <c r="M13" i="34"/>
  <c r="H13" i="34"/>
  <c r="C13" i="34"/>
  <c r="BV12" i="34"/>
  <c r="BA12" i="34"/>
  <c r="AZ12" i="34"/>
  <c r="AV12" i="34"/>
  <c r="BL12" i="34" s="1"/>
  <c r="AQ12" i="34"/>
  <c r="AG12" i="34"/>
  <c r="AB12" i="34"/>
  <c r="W12" i="34"/>
  <c r="M12" i="34"/>
  <c r="H12" i="34"/>
  <c r="C12" i="34"/>
  <c r="BV11" i="34"/>
  <c r="BA11" i="34"/>
  <c r="AZ11" i="34"/>
  <c r="AZ24" i="34" s="1"/>
  <c r="AV11" i="34"/>
  <c r="AQ11" i="34"/>
  <c r="AG11" i="34"/>
  <c r="AB11" i="34"/>
  <c r="BO11" i="34" s="1"/>
  <c r="W11" i="34"/>
  <c r="M11" i="34"/>
  <c r="H11" i="34"/>
  <c r="BL11" i="34" s="1"/>
  <c r="C11" i="34"/>
  <c r="C24" i="34" s="1"/>
  <c r="BV10" i="34"/>
  <c r="BM10" i="34"/>
  <c r="BA10" i="34"/>
  <c r="AV10" i="34"/>
  <c r="AQ10" i="34"/>
  <c r="BK10" i="34" s="1"/>
  <c r="AG10" i="34"/>
  <c r="AG24" i="34" s="1"/>
  <c r="AB10" i="34"/>
  <c r="W10" i="34"/>
  <c r="W24" i="34" s="1"/>
  <c r="M10" i="34"/>
  <c r="H10" i="34"/>
  <c r="BL10" i="34" s="1"/>
  <c r="C10" i="34"/>
  <c r="AZ9" i="34"/>
  <c r="BL27" i="33"/>
  <c r="BL26" i="33"/>
  <c r="BJ24" i="33"/>
  <c r="BI24" i="33"/>
  <c r="BH24" i="33"/>
  <c r="BG24" i="33"/>
  <c r="BF24" i="33"/>
  <c r="BE24" i="33"/>
  <c r="BD24" i="33"/>
  <c r="BC24" i="33"/>
  <c r="BB24" i="33"/>
  <c r="AY24" i="33"/>
  <c r="AX24" i="33"/>
  <c r="AW24" i="33"/>
  <c r="AU24" i="33"/>
  <c r="AT24" i="33"/>
  <c r="AS24" i="33"/>
  <c r="AR24" i="33"/>
  <c r="AP24" i="33"/>
  <c r="AO24" i="33"/>
  <c r="AO27" i="33" s="1"/>
  <c r="AN24" i="33"/>
  <c r="AN27" i="33" s="1"/>
  <c r="AM24" i="33"/>
  <c r="AM27" i="33" s="1"/>
  <c r="AL24" i="33"/>
  <c r="AL27" i="33" s="1"/>
  <c r="AK24" i="33"/>
  <c r="AK27" i="33" s="1"/>
  <c r="AJ24" i="33"/>
  <c r="AJ27" i="33" s="1"/>
  <c r="AI24" i="33"/>
  <c r="AI27" i="33" s="1"/>
  <c r="AH24" i="33"/>
  <c r="AH27" i="33" s="1"/>
  <c r="AF24" i="33"/>
  <c r="AE24" i="33"/>
  <c r="AD24" i="33"/>
  <c r="AC24" i="33"/>
  <c r="AA24" i="33"/>
  <c r="Z24" i="33"/>
  <c r="Y24" i="33"/>
  <c r="X24" i="33"/>
  <c r="V24" i="33"/>
  <c r="U24" i="33"/>
  <c r="U27" i="33" s="1"/>
  <c r="T24" i="33"/>
  <c r="T27" i="33" s="1"/>
  <c r="S24" i="33"/>
  <c r="S27" i="33" s="1"/>
  <c r="R24" i="33"/>
  <c r="R27" i="33" s="1"/>
  <c r="Q24" i="33"/>
  <c r="Q27" i="33" s="1"/>
  <c r="P24" i="33"/>
  <c r="P27" i="33" s="1"/>
  <c r="O24" i="33"/>
  <c r="O27" i="33" s="1"/>
  <c r="N24" i="33"/>
  <c r="N27" i="33" s="1"/>
  <c r="L24" i="33"/>
  <c r="K24" i="33"/>
  <c r="J24" i="33"/>
  <c r="I24" i="33"/>
  <c r="G24" i="33"/>
  <c r="F24" i="33"/>
  <c r="E24" i="33"/>
  <c r="D24" i="33"/>
  <c r="BV23" i="33"/>
  <c r="BA23" i="33"/>
  <c r="AV23" i="33"/>
  <c r="AQ23" i="33"/>
  <c r="AG23" i="33"/>
  <c r="AB23" i="33"/>
  <c r="W23" i="33"/>
  <c r="M23" i="33"/>
  <c r="BM23" i="33" s="1"/>
  <c r="H23" i="33"/>
  <c r="BL23" i="33" s="1"/>
  <c r="C23" i="33"/>
  <c r="BV22" i="33"/>
  <c r="BR22" i="33"/>
  <c r="BA22" i="33"/>
  <c r="AZ22" i="33"/>
  <c r="AQ22" i="33"/>
  <c r="BK22" i="33" s="1"/>
  <c r="AG22" i="33"/>
  <c r="BP22" i="33" s="1"/>
  <c r="AB22" i="33"/>
  <c r="BO22" i="33" s="1"/>
  <c r="W22" i="33"/>
  <c r="M22" i="33"/>
  <c r="H22" i="33"/>
  <c r="BL22" i="33" s="1"/>
  <c r="C22" i="33"/>
  <c r="BV21" i="33"/>
  <c r="BA21" i="33"/>
  <c r="AZ21" i="33"/>
  <c r="AV21" i="33"/>
  <c r="AQ21" i="33"/>
  <c r="BN21" i="33" s="1"/>
  <c r="AG21" i="33"/>
  <c r="AB21" i="33"/>
  <c r="W21" i="33"/>
  <c r="M21" i="33"/>
  <c r="H21" i="33"/>
  <c r="BL21" i="33" s="1"/>
  <c r="C21" i="33"/>
  <c r="BV20" i="33"/>
  <c r="BA20" i="33"/>
  <c r="AZ20" i="33"/>
  <c r="AV20" i="33"/>
  <c r="AQ20" i="33"/>
  <c r="AG20" i="33"/>
  <c r="BP20" i="33" s="1"/>
  <c r="AB20" i="33"/>
  <c r="W20" i="33"/>
  <c r="M20" i="33"/>
  <c r="H20" i="33"/>
  <c r="BL20" i="33" s="1"/>
  <c r="C20" i="33"/>
  <c r="BV19" i="33"/>
  <c r="BA19" i="33"/>
  <c r="AZ19" i="33"/>
  <c r="AV19" i="33"/>
  <c r="AQ19" i="33"/>
  <c r="AG19" i="33"/>
  <c r="AB19" i="33"/>
  <c r="W19" i="33"/>
  <c r="M19" i="33"/>
  <c r="H19" i="33"/>
  <c r="BL19" i="33" s="1"/>
  <c r="C19" i="33"/>
  <c r="BV18" i="33"/>
  <c r="BA18" i="33"/>
  <c r="AV18" i="33"/>
  <c r="AQ18" i="33"/>
  <c r="BK18" i="33" s="1"/>
  <c r="AG18" i="33"/>
  <c r="AB18" i="33"/>
  <c r="W18" i="33"/>
  <c r="M18" i="33"/>
  <c r="H18" i="33"/>
  <c r="C18" i="33"/>
  <c r="BV17" i="33"/>
  <c r="BA17" i="33"/>
  <c r="AZ17" i="33"/>
  <c r="AV17" i="33"/>
  <c r="AQ17" i="33"/>
  <c r="AG17" i="33"/>
  <c r="AB17" i="33"/>
  <c r="W17" i="33"/>
  <c r="M17" i="33"/>
  <c r="H17" i="33"/>
  <c r="C17" i="33"/>
  <c r="BV16" i="33"/>
  <c r="BA16" i="33"/>
  <c r="AZ16" i="33"/>
  <c r="AV16" i="33"/>
  <c r="AQ16" i="33"/>
  <c r="AG16" i="33"/>
  <c r="AB16" i="33"/>
  <c r="W16" i="33"/>
  <c r="M16" i="33"/>
  <c r="H16" i="33"/>
  <c r="C16" i="33"/>
  <c r="BV15" i="33"/>
  <c r="BA15" i="33"/>
  <c r="BM15" i="33" s="1"/>
  <c r="AZ15" i="33"/>
  <c r="AV15" i="33"/>
  <c r="BO15" i="33" s="1"/>
  <c r="AQ15" i="33"/>
  <c r="AG15" i="33"/>
  <c r="AB15" i="33"/>
  <c r="W15" i="33"/>
  <c r="M15" i="33"/>
  <c r="H15" i="33"/>
  <c r="BL15" i="33" s="1"/>
  <c r="C15" i="33"/>
  <c r="BS14" i="33"/>
  <c r="BR14" i="33"/>
  <c r="BQ14" i="33"/>
  <c r="AZ14" i="33"/>
  <c r="BV13" i="33"/>
  <c r="BA13" i="33"/>
  <c r="AV13" i="33"/>
  <c r="AQ13" i="33"/>
  <c r="AG13" i="33"/>
  <c r="AB13" i="33"/>
  <c r="W13" i="33"/>
  <c r="M13" i="33"/>
  <c r="H13" i="33"/>
  <c r="BL13" i="33" s="1"/>
  <c r="C13" i="33"/>
  <c r="BV12" i="33"/>
  <c r="BA12" i="33"/>
  <c r="AZ12" i="33"/>
  <c r="AV12" i="33"/>
  <c r="AQ12" i="33"/>
  <c r="AG12" i="33"/>
  <c r="AB12" i="33"/>
  <c r="BO12" i="33" s="1"/>
  <c r="W12" i="33"/>
  <c r="M12" i="33"/>
  <c r="H12" i="33"/>
  <c r="BL12" i="33" s="1"/>
  <c r="C12" i="33"/>
  <c r="BV11" i="33"/>
  <c r="BA11" i="33"/>
  <c r="AZ11" i="33"/>
  <c r="AV11" i="33"/>
  <c r="AQ11" i="33"/>
  <c r="AG11" i="33"/>
  <c r="AB11" i="33"/>
  <c r="W11" i="33"/>
  <c r="BN11" i="33" s="1"/>
  <c r="M11" i="33"/>
  <c r="H11" i="33"/>
  <c r="C11" i="33"/>
  <c r="BV10" i="33"/>
  <c r="BA10" i="33"/>
  <c r="AV10" i="33"/>
  <c r="BO10" i="33" s="1"/>
  <c r="AQ10" i="33"/>
  <c r="AG10" i="33"/>
  <c r="AG24" i="33" s="1"/>
  <c r="AB10" i="33"/>
  <c r="W10" i="33"/>
  <c r="M10" i="33"/>
  <c r="H10" i="33"/>
  <c r="C10" i="33"/>
  <c r="AZ9" i="33"/>
  <c r="BS24" i="38" l="1"/>
  <c r="BK10" i="33"/>
  <c r="BO13" i="33"/>
  <c r="BM13" i="33"/>
  <c r="BO16" i="33"/>
  <c r="BL18" i="33"/>
  <c r="BN19" i="33"/>
  <c r="BO15" i="34"/>
  <c r="BN17" i="34"/>
  <c r="BS24" i="37"/>
  <c r="BQ24" i="36"/>
  <c r="BM17" i="33"/>
  <c r="BN18" i="33"/>
  <c r="BO20" i="33"/>
  <c r="BP10" i="34"/>
  <c r="BP11" i="34"/>
  <c r="BJ26" i="34"/>
  <c r="BT24" i="35"/>
  <c r="BR24" i="38"/>
  <c r="BO11" i="33"/>
  <c r="BN23" i="33"/>
  <c r="M24" i="34"/>
  <c r="BM24" i="34" s="1"/>
  <c r="BN11" i="34"/>
  <c r="BK13" i="34"/>
  <c r="BL15" i="34"/>
  <c r="BK16" i="34"/>
  <c r="BN16" i="34"/>
  <c r="BP17" i="34"/>
  <c r="BM18" i="34"/>
  <c r="BM19" i="34"/>
  <c r="BK19" i="34"/>
  <c r="BP20" i="34"/>
  <c r="BM22" i="34"/>
  <c r="BN23" i="34"/>
  <c r="BR24" i="37"/>
  <c r="BQ24" i="37"/>
  <c r="BN10" i="33"/>
  <c r="BL11" i="33"/>
  <c r="BP11" i="33"/>
  <c r="BP19" i="33"/>
  <c r="AB24" i="34"/>
  <c r="BK12" i="34"/>
  <c r="BN12" i="34"/>
  <c r="BL13" i="34"/>
  <c r="BK17" i="34"/>
  <c r="BO21" i="34"/>
  <c r="BP22" i="34"/>
  <c r="BL24" i="35"/>
  <c r="BS24" i="36"/>
  <c r="BR24" i="36"/>
  <c r="BQ24" i="38"/>
  <c r="BN24" i="35"/>
  <c r="BK24" i="35"/>
  <c r="BL18" i="34"/>
  <c r="BO18" i="34"/>
  <c r="BM12" i="34"/>
  <c r="BP12" i="34"/>
  <c r="BA24" i="34"/>
  <c r="BM21" i="34"/>
  <c r="BK21" i="34"/>
  <c r="BN21" i="34"/>
  <c r="BO17" i="34"/>
  <c r="BL17" i="34"/>
  <c r="AV24" i="34"/>
  <c r="BP24" i="34"/>
  <c r="BN10" i="34"/>
  <c r="BO10" i="34"/>
  <c r="BK11" i="34"/>
  <c r="BO12" i="34"/>
  <c r="BP16" i="34"/>
  <c r="BO23" i="34"/>
  <c r="BM15" i="34"/>
  <c r="BM17" i="34"/>
  <c r="BK22" i="34"/>
  <c r="BM13" i="34"/>
  <c r="BM11" i="34"/>
  <c r="BK18" i="34"/>
  <c r="BK20" i="34"/>
  <c r="H24" i="34"/>
  <c r="BP15" i="34"/>
  <c r="AQ24" i="34"/>
  <c r="M24" i="33"/>
  <c r="BM11" i="33"/>
  <c r="BM16" i="33"/>
  <c r="BN20" i="33"/>
  <c r="BP10" i="33"/>
  <c r="BM10" i="33"/>
  <c r="BK12" i="33"/>
  <c r="BN15" i="33"/>
  <c r="BL17" i="33"/>
  <c r="BM21" i="33"/>
  <c r="BK13" i="33"/>
  <c r="BN13" i="33"/>
  <c r="BO18" i="33"/>
  <c r="BL10" i="33"/>
  <c r="BK11" i="33"/>
  <c r="BN17" i="33"/>
  <c r="BM20" i="33"/>
  <c r="BO21" i="33"/>
  <c r="BO23" i="33"/>
  <c r="BJ26" i="33"/>
  <c r="BO17" i="33"/>
  <c r="BP21" i="33"/>
  <c r="BP23" i="33"/>
  <c r="AB24" i="33"/>
  <c r="AZ24" i="33"/>
  <c r="BP12" i="33"/>
  <c r="BK23" i="33"/>
  <c r="BM12" i="33"/>
  <c r="BN12" i="33"/>
  <c r="BP18" i="33"/>
  <c r="BM18" i="33"/>
  <c r="BO19" i="33"/>
  <c r="BM19" i="33"/>
  <c r="BL16" i="33"/>
  <c r="BN16" i="33"/>
  <c r="C24" i="33"/>
  <c r="W24" i="33"/>
  <c r="AQ24" i="33"/>
  <c r="BM22" i="33"/>
  <c r="H24" i="33"/>
  <c r="AV24" i="33"/>
  <c r="BK19" i="33"/>
  <c r="BK20" i="33"/>
  <c r="BK21" i="33"/>
  <c r="BK15" i="33"/>
  <c r="BK16" i="33"/>
  <c r="BK17" i="33"/>
  <c r="BP13" i="33"/>
  <c r="BP15" i="33"/>
  <c r="BP16" i="33"/>
  <c r="BP17" i="33"/>
  <c r="BN22" i="33"/>
  <c r="BA24" i="33"/>
  <c r="BL27" i="32"/>
  <c r="BL26" i="32"/>
  <c r="BO24" i="34" l="1"/>
  <c r="BN24" i="34"/>
  <c r="BK24" i="34"/>
  <c r="BL24" i="34"/>
  <c r="BO24" i="33"/>
  <c r="BM24" i="33"/>
  <c r="BP24" i="33"/>
  <c r="BL24" i="33"/>
  <c r="BN24" i="33"/>
  <c r="BK24" i="33"/>
  <c r="AP24" i="32" l="1"/>
  <c r="AO24" i="32"/>
  <c r="AO27" i="32" s="1"/>
  <c r="AN24" i="32"/>
  <c r="AN27" i="32" s="1"/>
  <c r="AM24" i="32"/>
  <c r="AM27" i="32" s="1"/>
  <c r="AL24" i="32"/>
  <c r="AL27" i="32" s="1"/>
  <c r="AK24" i="32"/>
  <c r="AK27" i="32" s="1"/>
  <c r="AJ24" i="32"/>
  <c r="AJ27" i="32" s="1"/>
  <c r="AI24" i="32"/>
  <c r="AI27" i="32" s="1"/>
  <c r="AH24" i="32"/>
  <c r="AH27" i="32" s="1"/>
  <c r="AF24" i="32"/>
  <c r="AE24" i="32"/>
  <c r="AD24" i="32"/>
  <c r="AC24" i="32"/>
  <c r="AA24" i="32"/>
  <c r="Z24" i="32"/>
  <c r="Y24" i="32"/>
  <c r="X24" i="32"/>
  <c r="AG23" i="32"/>
  <c r="AB23" i="32"/>
  <c r="W23" i="32"/>
  <c r="AG22" i="32"/>
  <c r="AB22" i="32"/>
  <c r="BO22" i="32" s="1"/>
  <c r="W22" i="32"/>
  <c r="AG21" i="32"/>
  <c r="AB21" i="32"/>
  <c r="W21" i="32"/>
  <c r="AG20" i="32"/>
  <c r="AB20" i="32"/>
  <c r="W20" i="32"/>
  <c r="AG19" i="32"/>
  <c r="AB19" i="32"/>
  <c r="W19" i="32"/>
  <c r="AG18" i="32"/>
  <c r="AB18" i="32"/>
  <c r="W18" i="32"/>
  <c r="AG17" i="32"/>
  <c r="AB17" i="32"/>
  <c r="AV17" i="32" s="1"/>
  <c r="BO17" i="32" s="1"/>
  <c r="W17" i="32"/>
  <c r="AG16" i="32"/>
  <c r="AB16" i="32"/>
  <c r="W16" i="32"/>
  <c r="AG15" i="32"/>
  <c r="AB15" i="32"/>
  <c r="W15" i="32"/>
  <c r="AG13" i="32"/>
  <c r="AB13" i="32"/>
  <c r="W13" i="32"/>
  <c r="AG12" i="32"/>
  <c r="AB12" i="32"/>
  <c r="W12" i="32"/>
  <c r="AG11" i="32"/>
  <c r="AB11" i="32"/>
  <c r="W11" i="32"/>
  <c r="AG10" i="32"/>
  <c r="AB10" i="32"/>
  <c r="W10" i="32"/>
  <c r="BQ14" i="32"/>
  <c r="BR14" i="32"/>
  <c r="BS14" i="32"/>
  <c r="BR22" i="32"/>
  <c r="BJ24" i="32"/>
  <c r="BI24" i="32"/>
  <c r="BH24" i="32"/>
  <c r="BG24" i="32"/>
  <c r="BF24" i="32"/>
  <c r="BE24" i="32"/>
  <c r="BD24" i="32"/>
  <c r="BC24" i="32"/>
  <c r="BB24" i="32"/>
  <c r="AY24" i="32"/>
  <c r="AX24" i="32"/>
  <c r="AW24" i="32"/>
  <c r="AU24" i="32"/>
  <c r="AT24" i="32"/>
  <c r="AS24" i="32"/>
  <c r="AR24" i="32"/>
  <c r="V24" i="32"/>
  <c r="U24" i="32"/>
  <c r="U27" i="32" s="1"/>
  <c r="T24" i="32"/>
  <c r="T27" i="32" s="1"/>
  <c r="S24" i="32"/>
  <c r="S27" i="32" s="1"/>
  <c r="R24" i="32"/>
  <c r="R27" i="32" s="1"/>
  <c r="Q24" i="32"/>
  <c r="Q27" i="32" s="1"/>
  <c r="P24" i="32"/>
  <c r="P27" i="32" s="1"/>
  <c r="O24" i="32"/>
  <c r="O27" i="32" s="1"/>
  <c r="N24" i="32"/>
  <c r="N27" i="32" s="1"/>
  <c r="L24" i="32"/>
  <c r="K24" i="32"/>
  <c r="J24" i="32"/>
  <c r="I24" i="32"/>
  <c r="G24" i="32"/>
  <c r="F24" i="32"/>
  <c r="E24" i="32"/>
  <c r="D24" i="32"/>
  <c r="BV23" i="32"/>
  <c r="BA23" i="32"/>
  <c r="AV23" i="32"/>
  <c r="AQ23" i="32"/>
  <c r="M23" i="32"/>
  <c r="H23" i="32"/>
  <c r="BL23" i="32" s="1"/>
  <c r="C23" i="32"/>
  <c r="BV22" i="32"/>
  <c r="BA22" i="32"/>
  <c r="BP22" i="32" s="1"/>
  <c r="AZ22" i="32"/>
  <c r="AQ22" i="32"/>
  <c r="M22" i="32"/>
  <c r="H22" i="32"/>
  <c r="BL22" i="32" s="1"/>
  <c r="C22" i="32"/>
  <c r="BV21" i="32"/>
  <c r="BA21" i="32"/>
  <c r="BP21" i="32" s="1"/>
  <c r="AZ21" i="32"/>
  <c r="AV21" i="32"/>
  <c r="AQ21" i="32"/>
  <c r="M21" i="32"/>
  <c r="H21" i="32"/>
  <c r="C21" i="32"/>
  <c r="BV20" i="32"/>
  <c r="BA20" i="32"/>
  <c r="AZ20" i="32"/>
  <c r="AV20" i="32"/>
  <c r="BO20" i="32" s="1"/>
  <c r="AQ20" i="32"/>
  <c r="BN20" i="32" s="1"/>
  <c r="M20" i="32"/>
  <c r="H20" i="32"/>
  <c r="BL20" i="32" s="1"/>
  <c r="C20" i="32"/>
  <c r="BV19" i="32"/>
  <c r="BA19" i="32"/>
  <c r="BP19" i="32" s="1"/>
  <c r="AZ19" i="32"/>
  <c r="AV19" i="32"/>
  <c r="BO19" i="32" s="1"/>
  <c r="AQ19" i="32"/>
  <c r="BN19" i="32" s="1"/>
  <c r="M19" i="32"/>
  <c r="H19" i="32"/>
  <c r="BL19" i="32" s="1"/>
  <c r="C19" i="32"/>
  <c r="BV18" i="32"/>
  <c r="BA18" i="32"/>
  <c r="BP18" i="32" s="1"/>
  <c r="AV18" i="32"/>
  <c r="BO18" i="32" s="1"/>
  <c r="AQ18" i="32"/>
  <c r="BN18" i="32" s="1"/>
  <c r="M18" i="32"/>
  <c r="H18" i="32"/>
  <c r="BL18" i="32" s="1"/>
  <c r="C18" i="32"/>
  <c r="BV17" i="32"/>
  <c r="BA17" i="32"/>
  <c r="BP17" i="32" s="1"/>
  <c r="AZ17" i="32"/>
  <c r="AQ17" i="32"/>
  <c r="BK17" i="32" s="1"/>
  <c r="M17" i="32"/>
  <c r="H17" i="32"/>
  <c r="BL17" i="32" s="1"/>
  <c r="C17" i="32"/>
  <c r="BV16" i="32"/>
  <c r="BA16" i="32"/>
  <c r="AZ16" i="32"/>
  <c r="AV16" i="32"/>
  <c r="AQ16" i="32"/>
  <c r="BK16" i="32" s="1"/>
  <c r="M16" i="32"/>
  <c r="H16" i="32"/>
  <c r="C16" i="32"/>
  <c r="BV15" i="32"/>
  <c r="BA15" i="32"/>
  <c r="BP15" i="32" s="1"/>
  <c r="AZ15" i="32"/>
  <c r="AV15" i="32"/>
  <c r="BL15" i="32" s="1"/>
  <c r="AQ15" i="32"/>
  <c r="M15" i="32"/>
  <c r="H15" i="32"/>
  <c r="C15" i="32"/>
  <c r="AZ14" i="32"/>
  <c r="BV13" i="32"/>
  <c r="BA13" i="32"/>
  <c r="AV13" i="32"/>
  <c r="BO13" i="32" s="1"/>
  <c r="AQ13" i="32"/>
  <c r="M13" i="32"/>
  <c r="H13" i="32"/>
  <c r="C13" i="32"/>
  <c r="BK13" i="32" s="1"/>
  <c r="BV12" i="32"/>
  <c r="BA12" i="32"/>
  <c r="AZ12" i="32"/>
  <c r="AV12" i="32"/>
  <c r="BO12" i="32" s="1"/>
  <c r="AQ12" i="32"/>
  <c r="M12" i="32"/>
  <c r="H12" i="32"/>
  <c r="BL12" i="32" s="1"/>
  <c r="C12" i="32"/>
  <c r="BV11" i="32"/>
  <c r="BA11" i="32"/>
  <c r="BM11" i="32" s="1"/>
  <c r="AZ11" i="32"/>
  <c r="AV11" i="32"/>
  <c r="BO11" i="32" s="1"/>
  <c r="AQ11" i="32"/>
  <c r="BN11" i="32" s="1"/>
  <c r="M11" i="32"/>
  <c r="H11" i="32"/>
  <c r="C11" i="32"/>
  <c r="BV10" i="32"/>
  <c r="BA10" i="32"/>
  <c r="AV10" i="32"/>
  <c r="BO10" i="32" s="1"/>
  <c r="AQ10" i="32"/>
  <c r="M10" i="32"/>
  <c r="H10" i="32"/>
  <c r="C10" i="32"/>
  <c r="C24" i="32" s="1"/>
  <c r="AZ9" i="32"/>
  <c r="BL13" i="32" l="1"/>
  <c r="BM13" i="32"/>
  <c r="BK22" i="32"/>
  <c r="BM22" i="32"/>
  <c r="BP11" i="32"/>
  <c r="BN13" i="32"/>
  <c r="BP20" i="32"/>
  <c r="BN22" i="32"/>
  <c r="BO23" i="32"/>
  <c r="BM12" i="32"/>
  <c r="BK12" i="32"/>
  <c r="BM15" i="32"/>
  <c r="BM16" i="32"/>
  <c r="BM20" i="32"/>
  <c r="BJ26" i="32"/>
  <c r="BK21" i="32"/>
  <c r="BM21" i="32"/>
  <c r="BM23" i="32"/>
  <c r="BN15" i="32"/>
  <c r="BN23" i="32"/>
  <c r="BN12" i="32"/>
  <c r="H24" i="32"/>
  <c r="BL24" i="32" s="1"/>
  <c r="BO16" i="32"/>
  <c r="BP12" i="32"/>
  <c r="BM10" i="32"/>
  <c r="BL11" i="32"/>
  <c r="BK19" i="32"/>
  <c r="BL21" i="32"/>
  <c r="BP10" i="32"/>
  <c r="BO21" i="32"/>
  <c r="BN16" i="32"/>
  <c r="AV24" i="32"/>
  <c r="BO15" i="32"/>
  <c r="AZ24" i="32"/>
  <c r="BL16" i="32"/>
  <c r="BM19" i="32"/>
  <c r="BK23" i="32"/>
  <c r="BP13" i="32"/>
  <c r="AQ24" i="32"/>
  <c r="BM18" i="32"/>
  <c r="BK20" i="32"/>
  <c r="BP23" i="32"/>
  <c r="BN21" i="32"/>
  <c r="BK11" i="32"/>
  <c r="BM17" i="32"/>
  <c r="BK18" i="32"/>
  <c r="BQ17" i="32"/>
  <c r="BK10" i="32"/>
  <c r="BL10" i="32"/>
  <c r="BK15" i="32"/>
  <c r="BN17" i="32"/>
  <c r="BN10" i="32"/>
  <c r="BP16" i="32"/>
  <c r="AG24" i="32"/>
  <c r="AB24" i="32"/>
  <c r="W24" i="32"/>
  <c r="M24" i="32"/>
  <c r="BA24" i="32"/>
  <c r="AT14" i="31"/>
  <c r="AU14" i="31"/>
  <c r="AV14" i="31"/>
  <c r="AU22" i="31"/>
  <c r="AP24" i="31"/>
  <c r="AO24" i="31"/>
  <c r="AN24" i="31"/>
  <c r="AM24" i="31"/>
  <c r="AL24" i="31"/>
  <c r="AK24" i="31"/>
  <c r="AJ24" i="31"/>
  <c r="AI24" i="31"/>
  <c r="AH24" i="31"/>
  <c r="AE24" i="31"/>
  <c r="AD24" i="31"/>
  <c r="AC24" i="31"/>
  <c r="AA24" i="31"/>
  <c r="Z24" i="31"/>
  <c r="Y24" i="31"/>
  <c r="X24" i="31"/>
  <c r="V24" i="31"/>
  <c r="U24" i="31"/>
  <c r="U27" i="31" s="1"/>
  <c r="T24" i="31"/>
  <c r="T27" i="31" s="1"/>
  <c r="S24" i="31"/>
  <c r="S27" i="31" s="1"/>
  <c r="R24" i="31"/>
  <c r="R27" i="31" s="1"/>
  <c r="Q24" i="31"/>
  <c r="Q27" i="31" s="1"/>
  <c r="P24" i="31"/>
  <c r="P27" i="31" s="1"/>
  <c r="O24" i="31"/>
  <c r="O27" i="31" s="1"/>
  <c r="N24" i="31"/>
  <c r="N27" i="31" s="1"/>
  <c r="L24" i="31"/>
  <c r="K24" i="31"/>
  <c r="J24" i="31"/>
  <c r="I24" i="31"/>
  <c r="G24" i="31"/>
  <c r="F24" i="31"/>
  <c r="E24" i="31"/>
  <c r="D24" i="31"/>
  <c r="AY23" i="31"/>
  <c r="AG23" i="31"/>
  <c r="AB23" i="31"/>
  <c r="W23" i="31"/>
  <c r="M23" i="31"/>
  <c r="H23" i="31"/>
  <c r="C23" i="31"/>
  <c r="AY22" i="31"/>
  <c r="AG22" i="31"/>
  <c r="AF22" i="31"/>
  <c r="W22" i="31"/>
  <c r="M22" i="31"/>
  <c r="H22" i="31"/>
  <c r="AR22" i="31" s="1"/>
  <c r="C22" i="31"/>
  <c r="AY21" i="31"/>
  <c r="AG21" i="31"/>
  <c r="AF21" i="31"/>
  <c r="AB21" i="31"/>
  <c r="W21" i="31"/>
  <c r="M21" i="31"/>
  <c r="H21" i="31"/>
  <c r="C21" i="31"/>
  <c r="AY20" i="31"/>
  <c r="AG20" i="31"/>
  <c r="AF20" i="31"/>
  <c r="AB20" i="31"/>
  <c r="W20" i="31"/>
  <c r="M20" i="31"/>
  <c r="H20" i="31"/>
  <c r="C20" i="31"/>
  <c r="AY19" i="31"/>
  <c r="AG19" i="31"/>
  <c r="AF19" i="31"/>
  <c r="AB19" i="31"/>
  <c r="W19" i="31"/>
  <c r="M19" i="31"/>
  <c r="H19" i="31"/>
  <c r="C19" i="31"/>
  <c r="AY18" i="31"/>
  <c r="AG18" i="31"/>
  <c r="AB18" i="31"/>
  <c r="W18" i="31"/>
  <c r="M18" i="31"/>
  <c r="H18" i="31"/>
  <c r="C18" i="31"/>
  <c r="AY17" i="31"/>
  <c r="AG17" i="31"/>
  <c r="AF17" i="31"/>
  <c r="AB17" i="31"/>
  <c r="W17" i="31"/>
  <c r="M17" i="31"/>
  <c r="H17" i="31"/>
  <c r="C17" i="31"/>
  <c r="AY16" i="31"/>
  <c r="AG16" i="31"/>
  <c r="AF16" i="31"/>
  <c r="AB16" i="31"/>
  <c r="W16" i="31"/>
  <c r="M16" i="31"/>
  <c r="H16" i="31"/>
  <c r="C16" i="31"/>
  <c r="AY15" i="31"/>
  <c r="AG15" i="31"/>
  <c r="AF15" i="31"/>
  <c r="AB15" i="31"/>
  <c r="W15" i="31"/>
  <c r="BQ15" i="32" s="1"/>
  <c r="M15" i="31"/>
  <c r="H15" i="31"/>
  <c r="C15" i="31"/>
  <c r="AF14" i="31"/>
  <c r="AY13" i="31"/>
  <c r="AG13" i="31"/>
  <c r="AB13" i="31"/>
  <c r="BR13" i="32" s="1"/>
  <c r="W13" i="31"/>
  <c r="M13" i="31"/>
  <c r="H13" i="31"/>
  <c r="AR13" i="31" s="1"/>
  <c r="C13" i="31"/>
  <c r="AY12" i="31"/>
  <c r="AG12" i="31"/>
  <c r="AF12" i="31"/>
  <c r="AB12" i="31"/>
  <c r="W12" i="31"/>
  <c r="M12" i="31"/>
  <c r="H12" i="31"/>
  <c r="AR12" i="31" s="1"/>
  <c r="C12" i="31"/>
  <c r="AY11" i="31"/>
  <c r="AG11" i="31"/>
  <c r="AF11" i="31"/>
  <c r="AB11" i="31"/>
  <c r="W11" i="31"/>
  <c r="M11" i="31"/>
  <c r="H11" i="31"/>
  <c r="C11" i="31"/>
  <c r="AY10" i="31"/>
  <c r="AG10" i="31"/>
  <c r="AB10" i="31"/>
  <c r="W10" i="31"/>
  <c r="BQ10" i="32" s="1"/>
  <c r="M10" i="31"/>
  <c r="H10" i="31"/>
  <c r="C10" i="31"/>
  <c r="AF9" i="31"/>
  <c r="BR17" i="35" l="1"/>
  <c r="BR17" i="34"/>
  <c r="BR18" i="35"/>
  <c r="BR18" i="34"/>
  <c r="BS22" i="35"/>
  <c r="BS22" i="34"/>
  <c r="BS12" i="35"/>
  <c r="BS12" i="34"/>
  <c r="BS18" i="33"/>
  <c r="BS18" i="35"/>
  <c r="BS18" i="34"/>
  <c r="BS19" i="35"/>
  <c r="BS19" i="34"/>
  <c r="BS20" i="35"/>
  <c r="BS20" i="34"/>
  <c r="BS21" i="35"/>
  <c r="BS21" i="34"/>
  <c r="BQ23" i="32"/>
  <c r="BQ23" i="35"/>
  <c r="BQ23" i="34"/>
  <c r="BO24" i="32"/>
  <c r="BS13" i="35"/>
  <c r="BS13" i="34"/>
  <c r="BR16" i="33"/>
  <c r="BR16" i="35"/>
  <c r="BR16" i="34"/>
  <c r="BS10" i="34"/>
  <c r="BS10" i="35"/>
  <c r="BQ11" i="33"/>
  <c r="BQ11" i="35"/>
  <c r="BQ11" i="34"/>
  <c r="BQ12" i="35"/>
  <c r="BQ12" i="34"/>
  <c r="BQ13" i="35"/>
  <c r="BQ13" i="34"/>
  <c r="BS15" i="35"/>
  <c r="BS15" i="34"/>
  <c r="BS16" i="35"/>
  <c r="BS16" i="34"/>
  <c r="BS17" i="35"/>
  <c r="BS17" i="34"/>
  <c r="BQ19" i="33"/>
  <c r="BQ19" i="35"/>
  <c r="BQ19" i="34"/>
  <c r="BQ20" i="35"/>
  <c r="BQ20" i="34"/>
  <c r="BQ21" i="35"/>
  <c r="BQ21" i="34"/>
  <c r="BQ22" i="35"/>
  <c r="BQ22" i="34"/>
  <c r="BR23" i="35"/>
  <c r="BR23" i="34"/>
  <c r="BQ20" i="32"/>
  <c r="BR10" i="35"/>
  <c r="BR10" i="34"/>
  <c r="BR15" i="33"/>
  <c r="BR15" i="35"/>
  <c r="BR15" i="34"/>
  <c r="BS11" i="35"/>
  <c r="BS11" i="34"/>
  <c r="BS24" i="34" s="1"/>
  <c r="BQ10" i="35"/>
  <c r="BQ10" i="34"/>
  <c r="BR11" i="33"/>
  <c r="BR11" i="35"/>
  <c r="BR11" i="34"/>
  <c r="BR12" i="33"/>
  <c r="BR12" i="35"/>
  <c r="BR12" i="34"/>
  <c r="BR13" i="33"/>
  <c r="BR13" i="35"/>
  <c r="BR13" i="34"/>
  <c r="BQ15" i="35"/>
  <c r="BQ15" i="34"/>
  <c r="BQ16" i="35"/>
  <c r="BQ16" i="34"/>
  <c r="BQ17" i="35"/>
  <c r="BQ17" i="34"/>
  <c r="BQ18" i="35"/>
  <c r="BQ18" i="34"/>
  <c r="BR19" i="35"/>
  <c r="BR19" i="34"/>
  <c r="BR20" i="33"/>
  <c r="BR20" i="35"/>
  <c r="BR20" i="34"/>
  <c r="BR21" i="33"/>
  <c r="BR21" i="35"/>
  <c r="BR21" i="34"/>
  <c r="BS23" i="32"/>
  <c r="BS23" i="35"/>
  <c r="BS23" i="34"/>
  <c r="BQ16" i="32"/>
  <c r="BR11" i="32"/>
  <c r="BQ19" i="32"/>
  <c r="BQ18" i="32"/>
  <c r="BR19" i="33"/>
  <c r="AQ22" i="31"/>
  <c r="BQ22" i="33"/>
  <c r="AS11" i="31"/>
  <c r="BS11" i="33"/>
  <c r="BS11" i="32"/>
  <c r="BS12" i="33"/>
  <c r="AR10" i="31"/>
  <c r="BR10" i="33"/>
  <c r="AR18" i="31"/>
  <c r="BR18" i="33"/>
  <c r="BR18" i="32"/>
  <c r="BQ21" i="33"/>
  <c r="BQ21" i="32"/>
  <c r="AR23" i="31"/>
  <c r="BR23" i="33"/>
  <c r="BR23" i="32"/>
  <c r="BS10" i="33"/>
  <c r="AS23" i="31"/>
  <c r="BS23" i="33"/>
  <c r="AS17" i="31"/>
  <c r="BS17" i="33"/>
  <c r="BS19" i="33"/>
  <c r="BS19" i="32"/>
  <c r="AS13" i="31"/>
  <c r="BS13" i="33"/>
  <c r="BS20" i="33"/>
  <c r="BS20" i="32"/>
  <c r="C24" i="31"/>
  <c r="AR20" i="31"/>
  <c r="BS18" i="32"/>
  <c r="BR12" i="32"/>
  <c r="BS21" i="32"/>
  <c r="BR17" i="33"/>
  <c r="BR17" i="32"/>
  <c r="BR10" i="32"/>
  <c r="AS16" i="31"/>
  <c r="BS16" i="33"/>
  <c r="AS20" i="31"/>
  <c r="BK24" i="32"/>
  <c r="BN24" i="32"/>
  <c r="BS10" i="32"/>
  <c r="AR15" i="31"/>
  <c r="AR21" i="31"/>
  <c r="BQ11" i="32"/>
  <c r="BS16" i="32"/>
  <c r="BS17" i="32"/>
  <c r="BS12" i="32"/>
  <c r="BM24" i="32"/>
  <c r="BP24" i="32"/>
  <c r="AS15" i="31"/>
  <c r="BS15" i="33"/>
  <c r="BS15" i="32"/>
  <c r="AS18" i="31"/>
  <c r="AS22" i="31"/>
  <c r="BS22" i="33"/>
  <c r="BS22" i="32"/>
  <c r="BQ22" i="32"/>
  <c r="AS21" i="31"/>
  <c r="BS21" i="33"/>
  <c r="AP26" i="31"/>
  <c r="H24" i="31"/>
  <c r="M24" i="31"/>
  <c r="AQ12" i="31"/>
  <c r="BQ12" i="33"/>
  <c r="BQ12" i="32"/>
  <c r="BQ24" i="32" s="1"/>
  <c r="AQ13" i="31"/>
  <c r="BQ13" i="33"/>
  <c r="BQ13" i="32"/>
  <c r="AQ10" i="31"/>
  <c r="BQ10" i="33"/>
  <c r="AQ15" i="31"/>
  <c r="BQ15" i="33"/>
  <c r="AQ16" i="31"/>
  <c r="BQ16" i="33"/>
  <c r="AQ17" i="31"/>
  <c r="BQ17" i="33"/>
  <c r="AQ18" i="31"/>
  <c r="BQ18" i="33"/>
  <c r="AQ20" i="31"/>
  <c r="BQ20" i="33"/>
  <c r="BQ23" i="33"/>
  <c r="BS13" i="32"/>
  <c r="BR19" i="32"/>
  <c r="BR20" i="32"/>
  <c r="BR15" i="32"/>
  <c r="BR21" i="32"/>
  <c r="BR16" i="32"/>
  <c r="AR17" i="31"/>
  <c r="AQ23" i="31"/>
  <c r="AS12" i="31"/>
  <c r="AR19" i="31"/>
  <c r="AF24" i="31"/>
  <c r="AS19" i="31"/>
  <c r="AS10" i="31"/>
  <c r="AG24" i="31"/>
  <c r="AS24" i="31" s="1"/>
  <c r="AQ11" i="31"/>
  <c r="AR16" i="31"/>
  <c r="AQ19" i="31"/>
  <c r="AQ21" i="31"/>
  <c r="AR11" i="31"/>
  <c r="W24" i="31"/>
  <c r="AQ24" i="31" s="1"/>
  <c r="AB24" i="31"/>
  <c r="AT14" i="30"/>
  <c r="AU14" i="30"/>
  <c r="AV14" i="30"/>
  <c r="AU22" i="30"/>
  <c r="AY20" i="29"/>
  <c r="AG20" i="29"/>
  <c r="AS20" i="29" s="1"/>
  <c r="AF20" i="29"/>
  <c r="AB20" i="29"/>
  <c r="W20" i="29"/>
  <c r="AQ20" i="29" s="1"/>
  <c r="M20" i="29"/>
  <c r="H20" i="29"/>
  <c r="C20" i="29"/>
  <c r="BR24" i="34" l="1"/>
  <c r="BS24" i="35"/>
  <c r="BQ24" i="34"/>
  <c r="BR24" i="35"/>
  <c r="BQ24" i="35"/>
  <c r="BR24" i="33"/>
  <c r="AR24" i="31"/>
  <c r="BS24" i="32"/>
  <c r="BR24" i="32"/>
  <c r="BS24" i="33"/>
  <c r="BQ24" i="33"/>
  <c r="AR20" i="29"/>
  <c r="AY18" i="29"/>
  <c r="AG18" i="29"/>
  <c r="AS18" i="29" s="1"/>
  <c r="AB18" i="29"/>
  <c r="W18" i="29"/>
  <c r="M18" i="29"/>
  <c r="H18" i="29"/>
  <c r="C18" i="29"/>
  <c r="AR18" i="29" l="1"/>
  <c r="AQ18" i="29"/>
  <c r="AP24" i="30"/>
  <c r="AO24" i="30"/>
  <c r="AN24" i="30"/>
  <c r="AM24" i="30"/>
  <c r="AL24" i="30"/>
  <c r="AK24" i="30"/>
  <c r="AJ24" i="30"/>
  <c r="AI24" i="30"/>
  <c r="AH24" i="30"/>
  <c r="AE24" i="30"/>
  <c r="AD24" i="30"/>
  <c r="AC24" i="30"/>
  <c r="AA24" i="30"/>
  <c r="Z24" i="30"/>
  <c r="Y24" i="30"/>
  <c r="X24" i="30"/>
  <c r="V24" i="30"/>
  <c r="U24" i="30"/>
  <c r="U27" i="30" s="1"/>
  <c r="T24" i="30"/>
  <c r="T27" i="30" s="1"/>
  <c r="S24" i="30"/>
  <c r="S27" i="30" s="1"/>
  <c r="R24" i="30"/>
  <c r="R27" i="30" s="1"/>
  <c r="Q24" i="30"/>
  <c r="Q27" i="30" s="1"/>
  <c r="P24" i="30"/>
  <c r="P27" i="30" s="1"/>
  <c r="O24" i="30"/>
  <c r="O27" i="30" s="1"/>
  <c r="N24" i="30"/>
  <c r="N27" i="30" s="1"/>
  <c r="L24" i="30"/>
  <c r="K24" i="30"/>
  <c r="J24" i="30"/>
  <c r="I24" i="30"/>
  <c r="G24" i="30"/>
  <c r="F24" i="30"/>
  <c r="E24" i="30"/>
  <c r="D24" i="30"/>
  <c r="AY23" i="30"/>
  <c r="AG23" i="30"/>
  <c r="AB23" i="30"/>
  <c r="AR23" i="30" s="1"/>
  <c r="W23" i="30"/>
  <c r="M23" i="30"/>
  <c r="H23" i="30"/>
  <c r="C23" i="30"/>
  <c r="AY22" i="30"/>
  <c r="AR22" i="30"/>
  <c r="AG22" i="30"/>
  <c r="AF22" i="30"/>
  <c r="W22" i="30"/>
  <c r="M22" i="30"/>
  <c r="H22" i="30"/>
  <c r="C22" i="30"/>
  <c r="AY21" i="30"/>
  <c r="AG21" i="30"/>
  <c r="AF21" i="30"/>
  <c r="AB21" i="30"/>
  <c r="W21" i="30"/>
  <c r="M21" i="30"/>
  <c r="H21" i="30"/>
  <c r="C21" i="30"/>
  <c r="AY20" i="30"/>
  <c r="AG20" i="30"/>
  <c r="AF20" i="30"/>
  <c r="AB20" i="30"/>
  <c r="W20" i="30"/>
  <c r="M20" i="30"/>
  <c r="H20" i="30"/>
  <c r="C20" i="30"/>
  <c r="AY19" i="30"/>
  <c r="AG19" i="30"/>
  <c r="AF19" i="30"/>
  <c r="AB19" i="30"/>
  <c r="W19" i="30"/>
  <c r="M19" i="30"/>
  <c r="H19" i="30"/>
  <c r="C19" i="30"/>
  <c r="AY18" i="30"/>
  <c r="AR18" i="30"/>
  <c r="AG18" i="30"/>
  <c r="AB18" i="30"/>
  <c r="W18" i="30"/>
  <c r="M18" i="30"/>
  <c r="H18" i="30"/>
  <c r="C18" i="30"/>
  <c r="AY17" i="30"/>
  <c r="AG17" i="30"/>
  <c r="AF17" i="30"/>
  <c r="AB17" i="30"/>
  <c r="W17" i="30"/>
  <c r="M17" i="30"/>
  <c r="H17" i="30"/>
  <c r="AR17" i="30" s="1"/>
  <c r="C17" i="30"/>
  <c r="AY16" i="30"/>
  <c r="AG16" i="30"/>
  <c r="AF16" i="30"/>
  <c r="AB16" i="30"/>
  <c r="W16" i="30"/>
  <c r="M16" i="30"/>
  <c r="H16" i="30"/>
  <c r="C16" i="30"/>
  <c r="AY15" i="30"/>
  <c r="AG15" i="30"/>
  <c r="AF15" i="30"/>
  <c r="AB15" i="30"/>
  <c r="W15" i="30"/>
  <c r="M15" i="30"/>
  <c r="H15" i="30"/>
  <c r="AR15" i="30" s="1"/>
  <c r="C15" i="30"/>
  <c r="AF14" i="30"/>
  <c r="AY13" i="30"/>
  <c r="AG13" i="30"/>
  <c r="AB13" i="30"/>
  <c r="W13" i="30"/>
  <c r="M13" i="30"/>
  <c r="H13" i="30"/>
  <c r="AR13" i="30" s="1"/>
  <c r="C13" i="30"/>
  <c r="AY12" i="30"/>
  <c r="AG12" i="30"/>
  <c r="AF12" i="30"/>
  <c r="AB12" i="30"/>
  <c r="W12" i="30"/>
  <c r="M12" i="30"/>
  <c r="H12" i="30"/>
  <c r="C12" i="30"/>
  <c r="AY11" i="30"/>
  <c r="AG11" i="30"/>
  <c r="AF11" i="30"/>
  <c r="AB11" i="30"/>
  <c r="W11" i="30"/>
  <c r="M11" i="30"/>
  <c r="H11" i="30"/>
  <c r="C11" i="30"/>
  <c r="AY10" i="30"/>
  <c r="AG10" i="30"/>
  <c r="AB10" i="30"/>
  <c r="W10" i="30"/>
  <c r="M10" i="30"/>
  <c r="H10" i="30"/>
  <c r="AR10" i="30" s="1"/>
  <c r="C10" i="30"/>
  <c r="C24" i="30" s="1"/>
  <c r="AF9" i="30"/>
  <c r="M24" i="30" l="1"/>
  <c r="AR21" i="30"/>
  <c r="AS22" i="30"/>
  <c r="AS17" i="30"/>
  <c r="AV17" i="31"/>
  <c r="AV15" i="31"/>
  <c r="H24" i="30"/>
  <c r="AT10" i="31"/>
  <c r="AQ11" i="30"/>
  <c r="AT11" i="31"/>
  <c r="AP26" i="30"/>
  <c r="AV18" i="31"/>
  <c r="AV18" i="30"/>
  <c r="AS16" i="30"/>
  <c r="AV16" i="31"/>
  <c r="AS18" i="30"/>
  <c r="AS20" i="30"/>
  <c r="AV20" i="31"/>
  <c r="AV20" i="30"/>
  <c r="AU10" i="31"/>
  <c r="AQ12" i="30"/>
  <c r="AT12" i="31"/>
  <c r="AT13" i="31"/>
  <c r="AU11" i="31"/>
  <c r="AU13" i="31"/>
  <c r="AQ10" i="30"/>
  <c r="AS13" i="30"/>
  <c r="AV13" i="31"/>
  <c r="AU15" i="31"/>
  <c r="AT16" i="31"/>
  <c r="AQ17" i="30"/>
  <c r="AT17" i="31"/>
  <c r="AQ18" i="30"/>
  <c r="AT18" i="30"/>
  <c r="AT18" i="31"/>
  <c r="AQ19" i="30"/>
  <c r="AT19" i="31"/>
  <c r="AQ20" i="30"/>
  <c r="AT20" i="31"/>
  <c r="AT20" i="30"/>
  <c r="AQ21" i="30"/>
  <c r="AT21" i="31"/>
  <c r="AQ22" i="30"/>
  <c r="AT22" i="31"/>
  <c r="AS23" i="30"/>
  <c r="AS15" i="30"/>
  <c r="AS19" i="30"/>
  <c r="AV19" i="31"/>
  <c r="AS21" i="30"/>
  <c r="AV21" i="31"/>
  <c r="AV23" i="31"/>
  <c r="AV10" i="31"/>
  <c r="AU12" i="31"/>
  <c r="AQ15" i="30"/>
  <c r="AT15" i="31"/>
  <c r="AV11" i="31"/>
  <c r="AV12" i="31"/>
  <c r="AQ13" i="30"/>
  <c r="AR16" i="30"/>
  <c r="AU16" i="31"/>
  <c r="AU17" i="31"/>
  <c r="AU18" i="31"/>
  <c r="AU18" i="30"/>
  <c r="AU19" i="31"/>
  <c r="AR20" i="30"/>
  <c r="AU20" i="30"/>
  <c r="AU20" i="31"/>
  <c r="AU21" i="31"/>
  <c r="AU21" i="30"/>
  <c r="AQ23" i="30"/>
  <c r="AT23" i="31"/>
  <c r="AV22" i="31"/>
  <c r="AU23" i="31"/>
  <c r="W24" i="30"/>
  <c r="AQ24" i="30" s="1"/>
  <c r="AS12" i="30"/>
  <c r="AG24" i="30"/>
  <c r="AS24" i="30" s="1"/>
  <c r="AR19" i="30"/>
  <c r="AB24" i="30"/>
  <c r="AF24" i="30"/>
  <c r="AR12" i="30"/>
  <c r="AQ16" i="30"/>
  <c r="AS10" i="30"/>
  <c r="AR11" i="30"/>
  <c r="AS11" i="30"/>
  <c r="AP24" i="29"/>
  <c r="AO24" i="29"/>
  <c r="AN24" i="29"/>
  <c r="AM24" i="29"/>
  <c r="AL24" i="29"/>
  <c r="AK24" i="29"/>
  <c r="AJ24" i="29"/>
  <c r="AI24" i="29"/>
  <c r="AH24" i="29"/>
  <c r="AE24" i="29"/>
  <c r="AD24" i="29"/>
  <c r="AC24" i="29"/>
  <c r="AA24" i="29"/>
  <c r="Z24" i="29"/>
  <c r="Y24" i="29"/>
  <c r="X24" i="29"/>
  <c r="V24" i="29"/>
  <c r="U24" i="29"/>
  <c r="U27" i="29" s="1"/>
  <c r="T24" i="29"/>
  <c r="T27" i="29" s="1"/>
  <c r="S24" i="29"/>
  <c r="S27" i="29" s="1"/>
  <c r="R24" i="29"/>
  <c r="R27" i="29" s="1"/>
  <c r="Q24" i="29"/>
  <c r="Q27" i="29" s="1"/>
  <c r="P24" i="29"/>
  <c r="P27" i="29" s="1"/>
  <c r="O24" i="29"/>
  <c r="O27" i="29" s="1"/>
  <c r="N24" i="29"/>
  <c r="N27" i="29" s="1"/>
  <c r="L24" i="29"/>
  <c r="K24" i="29"/>
  <c r="J24" i="29"/>
  <c r="I24" i="29"/>
  <c r="G24" i="29"/>
  <c r="F24" i="29"/>
  <c r="E24" i="29"/>
  <c r="D24" i="29"/>
  <c r="AY23" i="29"/>
  <c r="AG23" i="29"/>
  <c r="AB23" i="29"/>
  <c r="AU23" i="30" s="1"/>
  <c r="W23" i="29"/>
  <c r="AT23" i="30" s="1"/>
  <c r="M23" i="29"/>
  <c r="H23" i="29"/>
  <c r="C23" i="29"/>
  <c r="AY22" i="29"/>
  <c r="AU22" i="29"/>
  <c r="AG22" i="29"/>
  <c r="AV22" i="30" s="1"/>
  <c r="AF22" i="29"/>
  <c r="W22" i="29"/>
  <c r="AT22" i="30" s="1"/>
  <c r="M22" i="29"/>
  <c r="H22" i="29"/>
  <c r="AR22" i="29" s="1"/>
  <c r="C22" i="29"/>
  <c r="AY21" i="29"/>
  <c r="AG21" i="29"/>
  <c r="AF21" i="29"/>
  <c r="AB21" i="29"/>
  <c r="W21" i="29"/>
  <c r="AT21" i="30" s="1"/>
  <c r="M21" i="29"/>
  <c r="H21" i="29"/>
  <c r="C21" i="29"/>
  <c r="AY19" i="29"/>
  <c r="AG19" i="29"/>
  <c r="AV19" i="30" s="1"/>
  <c r="AF19" i="29"/>
  <c r="AB19" i="29"/>
  <c r="AU19" i="30" s="1"/>
  <c r="W19" i="29"/>
  <c r="M19" i="29"/>
  <c r="H19" i="29"/>
  <c r="C19" i="29"/>
  <c r="AY17" i="29"/>
  <c r="AG17" i="29"/>
  <c r="AV17" i="30" s="1"/>
  <c r="AF17" i="29"/>
  <c r="AB17" i="29"/>
  <c r="AU17" i="30" s="1"/>
  <c r="W17" i="29"/>
  <c r="M17" i="29"/>
  <c r="H17" i="29"/>
  <c r="C17" i="29"/>
  <c r="AY16" i="29"/>
  <c r="AG16" i="29"/>
  <c r="AF16" i="29"/>
  <c r="AB16" i="29"/>
  <c r="W16" i="29"/>
  <c r="AQ16" i="29" s="1"/>
  <c r="M16" i="29"/>
  <c r="H16" i="29"/>
  <c r="AR16" i="29" s="1"/>
  <c r="C16" i="29"/>
  <c r="AY15" i="29"/>
  <c r="AG15" i="29"/>
  <c r="AF15" i="29"/>
  <c r="AB15" i="29"/>
  <c r="W15" i="29"/>
  <c r="M15" i="29"/>
  <c r="H15" i="29"/>
  <c r="C15" i="29"/>
  <c r="AV14" i="29"/>
  <c r="AU14" i="29"/>
  <c r="AT14" i="29"/>
  <c r="AF14" i="29"/>
  <c r="AY13" i="29"/>
  <c r="AG13" i="29"/>
  <c r="AB13" i="29"/>
  <c r="AU13" i="30" s="1"/>
  <c r="W13" i="29"/>
  <c r="M13" i="29"/>
  <c r="H13" i="29"/>
  <c r="C13" i="29"/>
  <c r="AQ13" i="29" s="1"/>
  <c r="AY12" i="29"/>
  <c r="AG12" i="29"/>
  <c r="AV12" i="30" s="1"/>
  <c r="AF12" i="29"/>
  <c r="AB12" i="29"/>
  <c r="AU12" i="30" s="1"/>
  <c r="W12" i="29"/>
  <c r="M12" i="29"/>
  <c r="H12" i="29"/>
  <c r="C12" i="29"/>
  <c r="AY11" i="29"/>
  <c r="AG11" i="29"/>
  <c r="AF11" i="29"/>
  <c r="AB11" i="29"/>
  <c r="W11" i="29"/>
  <c r="M11" i="29"/>
  <c r="H11" i="29"/>
  <c r="C11" i="29"/>
  <c r="AY10" i="29"/>
  <c r="AG10" i="29"/>
  <c r="AV10" i="30" s="1"/>
  <c r="AB10" i="29"/>
  <c r="AU10" i="30" s="1"/>
  <c r="W10" i="29"/>
  <c r="AT10" i="30" s="1"/>
  <c r="M10" i="29"/>
  <c r="H10" i="29"/>
  <c r="C10" i="29"/>
  <c r="AF9" i="29"/>
  <c r="AP24" i="28"/>
  <c r="AO24" i="28"/>
  <c r="AN24" i="28"/>
  <c r="AM24" i="28"/>
  <c r="AL24" i="28"/>
  <c r="AK24" i="28"/>
  <c r="AJ24" i="28"/>
  <c r="AI24" i="28"/>
  <c r="AH24" i="28"/>
  <c r="AE24" i="28"/>
  <c r="AD24" i="28"/>
  <c r="AC24" i="28"/>
  <c r="AA24" i="28"/>
  <c r="Y24" i="28"/>
  <c r="X24" i="28"/>
  <c r="V24" i="28"/>
  <c r="U24" i="28"/>
  <c r="U27" i="28" s="1"/>
  <c r="T24" i="28"/>
  <c r="T27" i="28" s="1"/>
  <c r="S24" i="28"/>
  <c r="S27" i="28" s="1"/>
  <c r="R24" i="28"/>
  <c r="R27" i="28" s="1"/>
  <c r="Q24" i="28"/>
  <c r="Q27" i="28" s="1"/>
  <c r="P24" i="28"/>
  <c r="P27" i="28" s="1"/>
  <c r="O24" i="28"/>
  <c r="O27" i="28" s="1"/>
  <c r="N24" i="28"/>
  <c r="N27" i="28" s="1"/>
  <c r="L24" i="28"/>
  <c r="K24" i="28"/>
  <c r="J24" i="28"/>
  <c r="I24" i="28"/>
  <c r="G24" i="28"/>
  <c r="F24" i="28"/>
  <c r="E24" i="28"/>
  <c r="D24" i="28"/>
  <c r="AG23" i="28"/>
  <c r="AF23" i="28"/>
  <c r="AB23" i="28"/>
  <c r="AR23" i="28" s="1"/>
  <c r="W23" i="28"/>
  <c r="M23" i="28"/>
  <c r="H23" i="28"/>
  <c r="C23" i="28"/>
  <c r="AG22" i="28"/>
  <c r="AF22" i="28"/>
  <c r="W22" i="28"/>
  <c r="M22" i="28"/>
  <c r="AS22" i="28" s="1"/>
  <c r="H22" i="28"/>
  <c r="AR22" i="28" s="1"/>
  <c r="C22" i="28"/>
  <c r="AG21" i="28"/>
  <c r="AF21" i="28"/>
  <c r="AB21" i="28"/>
  <c r="W21" i="28"/>
  <c r="M21" i="28"/>
  <c r="H21" i="28"/>
  <c r="C21" i="28"/>
  <c r="AG20" i="28"/>
  <c r="AF20" i="28"/>
  <c r="AB20" i="28"/>
  <c r="W20" i="28"/>
  <c r="M20" i="28"/>
  <c r="H20" i="28"/>
  <c r="C20" i="28"/>
  <c r="AG19" i="28"/>
  <c r="AB19" i="28"/>
  <c r="W19" i="28"/>
  <c r="M19" i="28"/>
  <c r="H19" i="28"/>
  <c r="C19" i="28"/>
  <c r="AQ19" i="28" s="1"/>
  <c r="AG18" i="28"/>
  <c r="AF18" i="28"/>
  <c r="AB18" i="28"/>
  <c r="W18" i="28"/>
  <c r="M18" i="28"/>
  <c r="H18" i="28"/>
  <c r="C18" i="28"/>
  <c r="AG17" i="28"/>
  <c r="AF17" i="28"/>
  <c r="AB17" i="28"/>
  <c r="W17" i="28"/>
  <c r="M17" i="28"/>
  <c r="H17" i="28"/>
  <c r="C17" i="28"/>
  <c r="AG16" i="28"/>
  <c r="AF16" i="28"/>
  <c r="AB16" i="28"/>
  <c r="W16" i="28"/>
  <c r="M16" i="28"/>
  <c r="H16" i="28"/>
  <c r="C16" i="28"/>
  <c r="AG15" i="28"/>
  <c r="AF15" i="28"/>
  <c r="W15" i="28"/>
  <c r="M15" i="28"/>
  <c r="H15" i="28"/>
  <c r="AR15" i="28" s="1"/>
  <c r="C15" i="28"/>
  <c r="AF14" i="28"/>
  <c r="AG13" i="28"/>
  <c r="AB13" i="28"/>
  <c r="W13" i="28"/>
  <c r="M13" i="28"/>
  <c r="H13" i="28"/>
  <c r="C13" i="28"/>
  <c r="AQ13" i="28" s="1"/>
  <c r="AG12" i="28"/>
  <c r="AF12" i="28"/>
  <c r="W12" i="28"/>
  <c r="M12" i="28"/>
  <c r="H12" i="28"/>
  <c r="AR12" i="28" s="1"/>
  <c r="C12" i="28"/>
  <c r="AG11" i="28"/>
  <c r="AF11" i="28"/>
  <c r="AB11" i="28"/>
  <c r="Z11" i="28"/>
  <c r="Z24" i="28" s="1"/>
  <c r="M11" i="28"/>
  <c r="H11" i="28"/>
  <c r="C11" i="28"/>
  <c r="AG10" i="28"/>
  <c r="AF10" i="28"/>
  <c r="AB10" i="28"/>
  <c r="W10" i="28"/>
  <c r="M10" i="28"/>
  <c r="H10" i="28"/>
  <c r="C10" i="28"/>
  <c r="AF9" i="28"/>
  <c r="AR13" i="28" l="1"/>
  <c r="AS18" i="28"/>
  <c r="AS13" i="29"/>
  <c r="AS21" i="29"/>
  <c r="AQ22" i="29"/>
  <c r="AS23" i="29"/>
  <c r="AS20" i="28"/>
  <c r="AS23" i="28"/>
  <c r="AP26" i="28"/>
  <c r="AT16" i="30"/>
  <c r="AS12" i="28"/>
  <c r="AR18" i="28"/>
  <c r="AS19" i="28"/>
  <c r="AQ23" i="28"/>
  <c r="AQ11" i="29"/>
  <c r="AQ23" i="29"/>
  <c r="M24" i="29"/>
  <c r="AR16" i="28"/>
  <c r="AU11" i="30"/>
  <c r="AU24" i="30" s="1"/>
  <c r="AU24" i="31"/>
  <c r="AT24" i="31"/>
  <c r="AS17" i="28"/>
  <c r="AS10" i="28"/>
  <c r="AQ21" i="28"/>
  <c r="AV15" i="30"/>
  <c r="AS11" i="29"/>
  <c r="AR12" i="29"/>
  <c r="AR13" i="29"/>
  <c r="AS15" i="29"/>
  <c r="AQ19" i="29"/>
  <c r="AS22" i="29"/>
  <c r="AV11" i="30"/>
  <c r="AV23" i="30"/>
  <c r="AV13" i="30"/>
  <c r="AT13" i="30"/>
  <c r="AT24" i="30" s="1"/>
  <c r="AB24" i="28"/>
  <c r="AQ12" i="29"/>
  <c r="AU15" i="30"/>
  <c r="AQ20" i="28"/>
  <c r="AR11" i="28"/>
  <c r="AS16" i="29"/>
  <c r="AQ21" i="29"/>
  <c r="AU16" i="30"/>
  <c r="AT15" i="30"/>
  <c r="AT11" i="30"/>
  <c r="AV24" i="31"/>
  <c r="AS16" i="28"/>
  <c r="C24" i="28"/>
  <c r="AS15" i="28"/>
  <c r="AS12" i="29"/>
  <c r="AR15" i="29"/>
  <c r="AR24" i="30"/>
  <c r="AV21" i="30"/>
  <c r="AT17" i="30"/>
  <c r="C24" i="29"/>
  <c r="AS19" i="29"/>
  <c r="AT19" i="30"/>
  <c r="AT12" i="30"/>
  <c r="AV16" i="30"/>
  <c r="AV24" i="30" s="1"/>
  <c r="AP26" i="29"/>
  <c r="AS17" i="29"/>
  <c r="AR17" i="29"/>
  <c r="AB24" i="29"/>
  <c r="W24" i="29"/>
  <c r="AR23" i="29"/>
  <c r="AR10" i="29"/>
  <c r="AG24" i="29"/>
  <c r="AS24" i="29" s="1"/>
  <c r="AF24" i="29"/>
  <c r="AR11" i="29"/>
  <c r="AQ15" i="29"/>
  <c r="AQ17" i="29"/>
  <c r="AR19" i="29"/>
  <c r="AR21" i="29"/>
  <c r="AQ10" i="29"/>
  <c r="H24" i="29"/>
  <c r="AS10" i="29"/>
  <c r="AQ15" i="28"/>
  <c r="AR17" i="28"/>
  <c r="AR19" i="28"/>
  <c r="AS21" i="28"/>
  <c r="M24" i="28"/>
  <c r="AF24" i="28"/>
  <c r="AS13" i="28"/>
  <c r="AQ22" i="28"/>
  <c r="W11" i="28"/>
  <c r="AQ11" i="28" s="1"/>
  <c r="AG24" i="28"/>
  <c r="AQ12" i="28"/>
  <c r="AQ16" i="28"/>
  <c r="AQ17" i="28"/>
  <c r="AQ18" i="28"/>
  <c r="AR20" i="28"/>
  <c r="AR21" i="28"/>
  <c r="AR10" i="28"/>
  <c r="AS11" i="28"/>
  <c r="H24" i="28"/>
  <c r="AR24" i="28" s="1"/>
  <c r="AQ10" i="28"/>
  <c r="AT14" i="27"/>
  <c r="AU14" i="27"/>
  <c r="AV14" i="27"/>
  <c r="AU22" i="27"/>
  <c r="AS24" i="28" l="1"/>
  <c r="AQ24" i="29"/>
  <c r="AR24" i="29"/>
  <c r="W24" i="28"/>
  <c r="AQ24" i="28" s="1"/>
  <c r="AP24" i="27"/>
  <c r="AO24" i="27"/>
  <c r="AN24" i="27"/>
  <c r="AM24" i="27"/>
  <c r="AL24" i="27"/>
  <c r="AK24" i="27"/>
  <c r="AJ24" i="27"/>
  <c r="AI24" i="27"/>
  <c r="AH24" i="27"/>
  <c r="AE24" i="27"/>
  <c r="AD24" i="27"/>
  <c r="AC24" i="27"/>
  <c r="AA24" i="27"/>
  <c r="Z24" i="27"/>
  <c r="Y24" i="27"/>
  <c r="X24" i="27"/>
  <c r="V24" i="27"/>
  <c r="U24" i="27"/>
  <c r="U27" i="27" s="1"/>
  <c r="T24" i="27"/>
  <c r="T27" i="27" s="1"/>
  <c r="S24" i="27"/>
  <c r="S27" i="27" s="1"/>
  <c r="R24" i="27"/>
  <c r="R27" i="27" s="1"/>
  <c r="Q24" i="27"/>
  <c r="Q27" i="27" s="1"/>
  <c r="P24" i="27"/>
  <c r="P27" i="27" s="1"/>
  <c r="O24" i="27"/>
  <c r="O27" i="27" s="1"/>
  <c r="N24" i="27"/>
  <c r="N27" i="27" s="1"/>
  <c r="L24" i="27"/>
  <c r="K24" i="27"/>
  <c r="J24" i="27"/>
  <c r="I24" i="27"/>
  <c r="G24" i="27"/>
  <c r="F24" i="27"/>
  <c r="E24" i="27"/>
  <c r="D24" i="27"/>
  <c r="AY23" i="27"/>
  <c r="AG23" i="27"/>
  <c r="AF23" i="27"/>
  <c r="AB23" i="27"/>
  <c r="W23" i="27"/>
  <c r="M23" i="27"/>
  <c r="H23" i="27"/>
  <c r="C23" i="27"/>
  <c r="AY22" i="27"/>
  <c r="AG22" i="27"/>
  <c r="AF22" i="27"/>
  <c r="W22" i="27"/>
  <c r="M22" i="27"/>
  <c r="H22" i="27"/>
  <c r="AR22" i="27" s="1"/>
  <c r="C22" i="27"/>
  <c r="AY21" i="27"/>
  <c r="AG21" i="27"/>
  <c r="AS21" i="27" s="1"/>
  <c r="AF21" i="27"/>
  <c r="AB21" i="27"/>
  <c r="W21" i="27"/>
  <c r="M21" i="27"/>
  <c r="H21" i="27"/>
  <c r="C21" i="27"/>
  <c r="AY20" i="27"/>
  <c r="AG20" i="27"/>
  <c r="AF20" i="27"/>
  <c r="AB20" i="27"/>
  <c r="W20" i="27"/>
  <c r="M20" i="27"/>
  <c r="H20" i="27"/>
  <c r="C20" i="27"/>
  <c r="AY19" i="27"/>
  <c r="AG19" i="27"/>
  <c r="AF19" i="27"/>
  <c r="AB19" i="27"/>
  <c r="W19" i="27"/>
  <c r="M19" i="27"/>
  <c r="H19" i="27"/>
  <c r="C19" i="27"/>
  <c r="AY18" i="27"/>
  <c r="AG18" i="27"/>
  <c r="AB18" i="27"/>
  <c r="W18" i="27"/>
  <c r="M18" i="27"/>
  <c r="H18" i="27"/>
  <c r="C18" i="27"/>
  <c r="AY17" i="27"/>
  <c r="AG17" i="27"/>
  <c r="AF17" i="27"/>
  <c r="AB17" i="27"/>
  <c r="W17" i="27"/>
  <c r="M17" i="27"/>
  <c r="H17" i="27"/>
  <c r="AR17" i="27" s="1"/>
  <c r="C17" i="27"/>
  <c r="AY16" i="27"/>
  <c r="AG16" i="27"/>
  <c r="AF16" i="27"/>
  <c r="AB16" i="27"/>
  <c r="W16" i="27"/>
  <c r="M16" i="27"/>
  <c r="H16" i="27"/>
  <c r="C16" i="27"/>
  <c r="AY15" i="27"/>
  <c r="AG15" i="27"/>
  <c r="AF15" i="27"/>
  <c r="AB15" i="27"/>
  <c r="W15" i="27"/>
  <c r="M15" i="27"/>
  <c r="H15" i="27"/>
  <c r="AR15" i="27" s="1"/>
  <c r="C15" i="27"/>
  <c r="AF14" i="27"/>
  <c r="AY13" i="27"/>
  <c r="AG13" i="27"/>
  <c r="AB13" i="27"/>
  <c r="W13" i="27"/>
  <c r="M13" i="27"/>
  <c r="H13" i="27"/>
  <c r="C13" i="27"/>
  <c r="AY12" i="27"/>
  <c r="AG12" i="27"/>
  <c r="AF12" i="27"/>
  <c r="AB12" i="27"/>
  <c r="W12" i="27"/>
  <c r="M12" i="27"/>
  <c r="H12" i="27"/>
  <c r="C12" i="27"/>
  <c r="AY11" i="27"/>
  <c r="AG11" i="27"/>
  <c r="AF11" i="27"/>
  <c r="AB11" i="27"/>
  <c r="W11" i="27"/>
  <c r="M11" i="27"/>
  <c r="H11" i="27"/>
  <c r="AR11" i="27" s="1"/>
  <c r="C11" i="27"/>
  <c r="AY10" i="27"/>
  <c r="AQ10" i="27"/>
  <c r="AG10" i="27"/>
  <c r="AB10" i="27"/>
  <c r="W10" i="27"/>
  <c r="M10" i="27"/>
  <c r="H10" i="27"/>
  <c r="C10" i="27"/>
  <c r="AF9" i="27"/>
  <c r="H24" i="27" l="1"/>
  <c r="M24" i="27"/>
  <c r="AQ11" i="27"/>
  <c r="AR16" i="27"/>
  <c r="AR19" i="27"/>
  <c r="AR20" i="27"/>
  <c r="AR21" i="27"/>
  <c r="AP26" i="27"/>
  <c r="AB24" i="27"/>
  <c r="AQ12" i="27"/>
  <c r="AQ13" i="27"/>
  <c r="AR18" i="27"/>
  <c r="AU13" i="27"/>
  <c r="AQ16" i="27"/>
  <c r="AQ21" i="27"/>
  <c r="AU23" i="27"/>
  <c r="AQ19" i="27"/>
  <c r="AQ20" i="27"/>
  <c r="AQ18" i="27"/>
  <c r="AT18" i="27"/>
  <c r="AQ23" i="27"/>
  <c r="AS11" i="27"/>
  <c r="AS12" i="27"/>
  <c r="AS15" i="27"/>
  <c r="C24" i="27"/>
  <c r="AS17" i="27"/>
  <c r="AS18" i="27"/>
  <c r="AS19" i="27"/>
  <c r="AS20" i="27"/>
  <c r="AS22" i="27"/>
  <c r="AR12" i="27"/>
  <c r="AR13" i="27"/>
  <c r="AR23" i="27"/>
  <c r="AF24" i="27"/>
  <c r="AG24" i="27"/>
  <c r="AS24" i="27" s="1"/>
  <c r="AR24" i="27"/>
  <c r="AS13" i="27"/>
  <c r="AQ15" i="27"/>
  <c r="AS16" i="27"/>
  <c r="AQ17" i="27"/>
  <c r="AQ22" i="27"/>
  <c r="AS23" i="27"/>
  <c r="W24" i="27"/>
  <c r="AQ24" i="27" s="1"/>
  <c r="AR10" i="27"/>
  <c r="AS10" i="27"/>
  <c r="AT14" i="26"/>
  <c r="AU14" i="26"/>
  <c r="AV14" i="26"/>
  <c r="AU22" i="26"/>
  <c r="AP24" i="26"/>
  <c r="AO24" i="26"/>
  <c r="AN24" i="26"/>
  <c r="AM24" i="26"/>
  <c r="AL24" i="26"/>
  <c r="AK24" i="26"/>
  <c r="AJ24" i="26"/>
  <c r="AI24" i="26"/>
  <c r="AH24" i="26"/>
  <c r="AE24" i="26"/>
  <c r="AD24" i="26"/>
  <c r="AC24" i="26"/>
  <c r="AA24" i="26"/>
  <c r="Z24" i="26"/>
  <c r="Y24" i="26"/>
  <c r="X24" i="26"/>
  <c r="V24" i="26"/>
  <c r="U24" i="26"/>
  <c r="U27" i="26" s="1"/>
  <c r="T24" i="26"/>
  <c r="T27" i="26" s="1"/>
  <c r="S24" i="26"/>
  <c r="S27" i="26" s="1"/>
  <c r="R24" i="26"/>
  <c r="R27" i="26" s="1"/>
  <c r="Q24" i="26"/>
  <c r="Q27" i="26" s="1"/>
  <c r="P24" i="26"/>
  <c r="P27" i="26" s="1"/>
  <c r="O24" i="26"/>
  <c r="O27" i="26" s="1"/>
  <c r="N24" i="26"/>
  <c r="N27" i="26" s="1"/>
  <c r="L24" i="26"/>
  <c r="K24" i="26"/>
  <c r="J24" i="26"/>
  <c r="I24" i="26"/>
  <c r="G24" i="26"/>
  <c r="F24" i="26"/>
  <c r="E24" i="26"/>
  <c r="D24" i="26"/>
  <c r="AY23" i="26"/>
  <c r="AR23" i="26"/>
  <c r="AG23" i="26"/>
  <c r="AV23" i="29" s="1"/>
  <c r="AF23" i="26"/>
  <c r="AB23" i="26"/>
  <c r="AU23" i="29" s="1"/>
  <c r="W23" i="26"/>
  <c r="AT23" i="27" s="1"/>
  <c r="M23" i="26"/>
  <c r="H23" i="26"/>
  <c r="C23" i="26"/>
  <c r="AY22" i="26"/>
  <c r="AG22" i="26"/>
  <c r="AV22" i="27" s="1"/>
  <c r="AF22" i="26"/>
  <c r="W22" i="26"/>
  <c r="AT22" i="29" s="1"/>
  <c r="M22" i="26"/>
  <c r="H22" i="26"/>
  <c r="AR22" i="26" s="1"/>
  <c r="C22" i="26"/>
  <c r="AQ22" i="26" s="1"/>
  <c r="AY21" i="26"/>
  <c r="AR21" i="26"/>
  <c r="AG21" i="26"/>
  <c r="AV21" i="27" s="1"/>
  <c r="AF21" i="26"/>
  <c r="AB21" i="26"/>
  <c r="AU21" i="29" s="1"/>
  <c r="W21" i="26"/>
  <c r="AT21" i="27" s="1"/>
  <c r="M21" i="26"/>
  <c r="H21" i="26"/>
  <c r="C21" i="26"/>
  <c r="AY20" i="26"/>
  <c r="AG20" i="26"/>
  <c r="AV20" i="29" s="1"/>
  <c r="AF20" i="26"/>
  <c r="AB20" i="26"/>
  <c r="W20" i="26"/>
  <c r="M20" i="26"/>
  <c r="H20" i="26"/>
  <c r="C20" i="26"/>
  <c r="AY19" i="26"/>
  <c r="AG19" i="26"/>
  <c r="AF19" i="26"/>
  <c r="AB19" i="26"/>
  <c r="W19" i="26"/>
  <c r="AT19" i="27" s="1"/>
  <c r="M19" i="26"/>
  <c r="H19" i="26"/>
  <c r="C19" i="26"/>
  <c r="AY18" i="26"/>
  <c r="AG18" i="26"/>
  <c r="AV18" i="29" s="1"/>
  <c r="AB18" i="26"/>
  <c r="W18" i="26"/>
  <c r="M18" i="26"/>
  <c r="H18" i="26"/>
  <c r="C18" i="26"/>
  <c r="AY17" i="26"/>
  <c r="AG17" i="26"/>
  <c r="AF17" i="26"/>
  <c r="AB17" i="26"/>
  <c r="AU17" i="29" s="1"/>
  <c r="W17" i="26"/>
  <c r="AT17" i="27" s="1"/>
  <c r="M17" i="26"/>
  <c r="H17" i="26"/>
  <c r="C17" i="26"/>
  <c r="AY16" i="26"/>
  <c r="AG16" i="26"/>
  <c r="AV16" i="29" s="1"/>
  <c r="AF16" i="26"/>
  <c r="AB16" i="26"/>
  <c r="W16" i="26"/>
  <c r="AT16" i="27" s="1"/>
  <c r="M16" i="26"/>
  <c r="H16" i="26"/>
  <c r="C16" i="26"/>
  <c r="AY15" i="26"/>
  <c r="AG15" i="26"/>
  <c r="AF15" i="26"/>
  <c r="AB15" i="26"/>
  <c r="AU15" i="29" s="1"/>
  <c r="W15" i="26"/>
  <c r="M15" i="26"/>
  <c r="H15" i="26"/>
  <c r="AR15" i="26" s="1"/>
  <c r="C15" i="26"/>
  <c r="AF14" i="26"/>
  <c r="AY13" i="26"/>
  <c r="AG13" i="26"/>
  <c r="AV13" i="29" s="1"/>
  <c r="AB13" i="26"/>
  <c r="AU13" i="29" s="1"/>
  <c r="W13" i="26"/>
  <c r="AT13" i="27" s="1"/>
  <c r="M13" i="26"/>
  <c r="AS13" i="26" s="1"/>
  <c r="H13" i="26"/>
  <c r="C13" i="26"/>
  <c r="AY12" i="26"/>
  <c r="AG12" i="26"/>
  <c r="AV12" i="27" s="1"/>
  <c r="AF12" i="26"/>
  <c r="AB12" i="26"/>
  <c r="AU12" i="29" s="1"/>
  <c r="W12" i="26"/>
  <c r="AT12" i="27" s="1"/>
  <c r="M12" i="26"/>
  <c r="H12" i="26"/>
  <c r="C12" i="26"/>
  <c r="AY11" i="26"/>
  <c r="AG11" i="26"/>
  <c r="AF11" i="26"/>
  <c r="AB11" i="26"/>
  <c r="AU11" i="29" s="1"/>
  <c r="W11" i="26"/>
  <c r="AT11" i="29" s="1"/>
  <c r="M11" i="26"/>
  <c r="H11" i="26"/>
  <c r="AR11" i="26" s="1"/>
  <c r="C11" i="26"/>
  <c r="AY10" i="26"/>
  <c r="AG10" i="26"/>
  <c r="AV10" i="29" s="1"/>
  <c r="AB10" i="26"/>
  <c r="AU10" i="29" s="1"/>
  <c r="W10" i="26"/>
  <c r="AT10" i="29" s="1"/>
  <c r="M10" i="26"/>
  <c r="H10" i="26"/>
  <c r="H24" i="26" s="1"/>
  <c r="C10" i="26"/>
  <c r="AF9" i="26"/>
  <c r="AR19" i="26" l="1"/>
  <c r="AP26" i="26"/>
  <c r="AV18" i="27"/>
  <c r="AV13" i="27"/>
  <c r="AU15" i="27"/>
  <c r="AV23" i="27"/>
  <c r="AU12" i="27"/>
  <c r="AT11" i="27"/>
  <c r="AU18" i="29"/>
  <c r="AQ20" i="26"/>
  <c r="AT20" i="29"/>
  <c r="AU19" i="27"/>
  <c r="M24" i="26"/>
  <c r="AS15" i="26"/>
  <c r="AV15" i="29"/>
  <c r="AU20" i="29"/>
  <c r="AT21" i="29"/>
  <c r="AQ23" i="26"/>
  <c r="AT23" i="29"/>
  <c r="AR12" i="26"/>
  <c r="AS16" i="26"/>
  <c r="AS17" i="26"/>
  <c r="AV17" i="29"/>
  <c r="AS18" i="26"/>
  <c r="AS19" i="26"/>
  <c r="AV19" i="29"/>
  <c r="AV17" i="27"/>
  <c r="AU17" i="27"/>
  <c r="AQ13" i="26"/>
  <c r="AT13" i="29"/>
  <c r="AS20" i="26"/>
  <c r="AS21" i="26"/>
  <c r="AV21" i="29"/>
  <c r="AS22" i="26"/>
  <c r="AV22" i="29"/>
  <c r="AV20" i="27"/>
  <c r="AS11" i="26"/>
  <c r="AV11" i="29"/>
  <c r="AR18" i="26"/>
  <c r="AV11" i="27"/>
  <c r="AV10" i="27"/>
  <c r="AQ11" i="26"/>
  <c r="AQ15" i="26"/>
  <c r="AT15" i="29"/>
  <c r="AQ16" i="26"/>
  <c r="AT16" i="29"/>
  <c r="AR20" i="26"/>
  <c r="AS23" i="26"/>
  <c r="AV19" i="27"/>
  <c r="AU18" i="27"/>
  <c r="AT22" i="27"/>
  <c r="AT20" i="27"/>
  <c r="AU21" i="27"/>
  <c r="AT10" i="27"/>
  <c r="AQ12" i="26"/>
  <c r="AT12" i="29"/>
  <c r="AV16" i="27"/>
  <c r="AU11" i="27"/>
  <c r="AS10" i="26"/>
  <c r="AR17" i="26"/>
  <c r="AU10" i="27"/>
  <c r="C24" i="26"/>
  <c r="AS12" i="26"/>
  <c r="AV12" i="29"/>
  <c r="AV24" i="29" s="1"/>
  <c r="AR13" i="26"/>
  <c r="AU16" i="29"/>
  <c r="AU24" i="29" s="1"/>
  <c r="AQ17" i="26"/>
  <c r="AT17" i="29"/>
  <c r="AQ18" i="26"/>
  <c r="AT18" i="29"/>
  <c r="AT19" i="29"/>
  <c r="AV15" i="27"/>
  <c r="AU20" i="27"/>
  <c r="AU16" i="27"/>
  <c r="AT15" i="27"/>
  <c r="AT24" i="27" s="1"/>
  <c r="AU19" i="29"/>
  <c r="AF24" i="26"/>
  <c r="W24" i="26"/>
  <c r="AQ24" i="26" s="1"/>
  <c r="AB24" i="26"/>
  <c r="AR24" i="26" s="1"/>
  <c r="AG24" i="26"/>
  <c r="AS24" i="26" s="1"/>
  <c r="AR16" i="26"/>
  <c r="AQ19" i="26"/>
  <c r="AQ21" i="26"/>
  <c r="AQ10" i="26"/>
  <c r="AR10" i="26"/>
  <c r="AB22" i="24"/>
  <c r="AV24" i="27" l="1"/>
  <c r="AT24" i="29"/>
  <c r="AU24" i="27"/>
  <c r="AT14" i="25"/>
  <c r="AU14" i="25"/>
  <c r="AV14" i="25"/>
  <c r="AU22" i="25"/>
  <c r="AP24" i="25"/>
  <c r="AO24" i="25"/>
  <c r="AN24" i="25"/>
  <c r="AM24" i="25"/>
  <c r="AL24" i="25"/>
  <c r="AK24" i="25"/>
  <c r="AJ24" i="25"/>
  <c r="AI24" i="25"/>
  <c r="AH24" i="25"/>
  <c r="AE24" i="25"/>
  <c r="AD24" i="25"/>
  <c r="AC24" i="25"/>
  <c r="AA24" i="25"/>
  <c r="Z24" i="25"/>
  <c r="Y24" i="25"/>
  <c r="X24" i="25"/>
  <c r="V24" i="25"/>
  <c r="U24" i="25"/>
  <c r="U27" i="25" s="1"/>
  <c r="T24" i="25"/>
  <c r="T27" i="25" s="1"/>
  <c r="S24" i="25"/>
  <c r="S27" i="25" s="1"/>
  <c r="R24" i="25"/>
  <c r="R27" i="25" s="1"/>
  <c r="Q24" i="25"/>
  <c r="Q27" i="25" s="1"/>
  <c r="P24" i="25"/>
  <c r="P27" i="25" s="1"/>
  <c r="O24" i="25"/>
  <c r="O27" i="25" s="1"/>
  <c r="N24" i="25"/>
  <c r="N27" i="25" s="1"/>
  <c r="L24" i="25"/>
  <c r="K24" i="25"/>
  <c r="J24" i="25"/>
  <c r="I24" i="25"/>
  <c r="G24" i="25"/>
  <c r="F24" i="25"/>
  <c r="E24" i="25"/>
  <c r="D24" i="25"/>
  <c r="AY23" i="25"/>
  <c r="AG23" i="25"/>
  <c r="AF23" i="25"/>
  <c r="AB23" i="25"/>
  <c r="W23" i="25"/>
  <c r="AT23" i="26" s="1"/>
  <c r="M23" i="25"/>
  <c r="H23" i="25"/>
  <c r="C23" i="25"/>
  <c r="AY22" i="25"/>
  <c r="AG22" i="25"/>
  <c r="AF22" i="25"/>
  <c r="W22" i="25"/>
  <c r="AT22" i="26" s="1"/>
  <c r="M22" i="25"/>
  <c r="H22" i="25"/>
  <c r="AR22" i="25" s="1"/>
  <c r="C22" i="25"/>
  <c r="AY21" i="25"/>
  <c r="AG21" i="25"/>
  <c r="AF21" i="25"/>
  <c r="AB21" i="25"/>
  <c r="AU21" i="26" s="1"/>
  <c r="W21" i="25"/>
  <c r="M21" i="25"/>
  <c r="H21" i="25"/>
  <c r="C21" i="25"/>
  <c r="AY20" i="25"/>
  <c r="AG20" i="25"/>
  <c r="AV20" i="26" s="1"/>
  <c r="AF20" i="25"/>
  <c r="AB20" i="25"/>
  <c r="AU20" i="26" s="1"/>
  <c r="W20" i="25"/>
  <c r="M20" i="25"/>
  <c r="H20" i="25"/>
  <c r="C20" i="25"/>
  <c r="AY19" i="25"/>
  <c r="AG19" i="25"/>
  <c r="AV19" i="26" s="1"/>
  <c r="AF19" i="25"/>
  <c r="AB19" i="25"/>
  <c r="W19" i="25"/>
  <c r="M19" i="25"/>
  <c r="H19" i="25"/>
  <c r="C19" i="25"/>
  <c r="AY18" i="25"/>
  <c r="AG18" i="25"/>
  <c r="AB18" i="25"/>
  <c r="AU18" i="26" s="1"/>
  <c r="W18" i="25"/>
  <c r="M18" i="25"/>
  <c r="H18" i="25"/>
  <c r="C18" i="25"/>
  <c r="AY17" i="25"/>
  <c r="AG17" i="25"/>
  <c r="AV17" i="26" s="1"/>
  <c r="AF17" i="25"/>
  <c r="AB17" i="25"/>
  <c r="AU17" i="26" s="1"/>
  <c r="W17" i="25"/>
  <c r="M17" i="25"/>
  <c r="H17" i="25"/>
  <c r="C17" i="25"/>
  <c r="AY16" i="25"/>
  <c r="AG16" i="25"/>
  <c r="AF16" i="25"/>
  <c r="AB16" i="25"/>
  <c r="AU16" i="26" s="1"/>
  <c r="W16" i="25"/>
  <c r="M16" i="25"/>
  <c r="H16" i="25"/>
  <c r="C16" i="25"/>
  <c r="AY15" i="25"/>
  <c r="AG15" i="25"/>
  <c r="AV15" i="26" s="1"/>
  <c r="AF15" i="25"/>
  <c r="AB15" i="25"/>
  <c r="W15" i="25"/>
  <c r="M15" i="25"/>
  <c r="H15" i="25"/>
  <c r="C15" i="25"/>
  <c r="AF14" i="25"/>
  <c r="AY13" i="25"/>
  <c r="AG13" i="25"/>
  <c r="AB13" i="25"/>
  <c r="W13" i="25"/>
  <c r="AT13" i="26" s="1"/>
  <c r="M13" i="25"/>
  <c r="H13" i="25"/>
  <c r="C13" i="25"/>
  <c r="AY12" i="25"/>
  <c r="AG12" i="25"/>
  <c r="AV12" i="26" s="1"/>
  <c r="AF12" i="25"/>
  <c r="AB12" i="25"/>
  <c r="W12" i="25"/>
  <c r="AT12" i="26" s="1"/>
  <c r="M12" i="25"/>
  <c r="H12" i="25"/>
  <c r="C12" i="25"/>
  <c r="AY11" i="25"/>
  <c r="AG11" i="25"/>
  <c r="AV11" i="26" s="1"/>
  <c r="AF11" i="25"/>
  <c r="AB11" i="25"/>
  <c r="AU11" i="26" s="1"/>
  <c r="W11" i="25"/>
  <c r="M11" i="25"/>
  <c r="H11" i="25"/>
  <c r="C11" i="25"/>
  <c r="AY10" i="25"/>
  <c r="AG10" i="25"/>
  <c r="AB10" i="25"/>
  <c r="AU10" i="26" s="1"/>
  <c r="W10" i="25"/>
  <c r="AT10" i="26" s="1"/>
  <c r="M10" i="25"/>
  <c r="H10" i="25"/>
  <c r="C10" i="25"/>
  <c r="AF9" i="25"/>
  <c r="AR19" i="25" l="1"/>
  <c r="AQ11" i="25"/>
  <c r="AT11" i="26"/>
  <c r="AU13" i="26"/>
  <c r="AU24" i="26" s="1"/>
  <c r="AQ20" i="25"/>
  <c r="AT20" i="26"/>
  <c r="AS13" i="25"/>
  <c r="AV13" i="26"/>
  <c r="AS18" i="25"/>
  <c r="AV18" i="26"/>
  <c r="AS22" i="25"/>
  <c r="AV22" i="26"/>
  <c r="AV23" i="26"/>
  <c r="AQ16" i="25"/>
  <c r="AT16" i="26"/>
  <c r="AQ18" i="25"/>
  <c r="AT18" i="26"/>
  <c r="AQ21" i="25"/>
  <c r="AT21" i="26"/>
  <c r="AU23" i="26"/>
  <c r="AU15" i="26"/>
  <c r="AF24" i="25"/>
  <c r="AV10" i="26"/>
  <c r="AV16" i="26"/>
  <c r="AS21" i="25"/>
  <c r="AV21" i="26"/>
  <c r="AT15" i="26"/>
  <c r="AU19" i="26"/>
  <c r="AU12" i="26"/>
  <c r="AQ22" i="25"/>
  <c r="AQ19" i="25"/>
  <c r="AT19" i="26"/>
  <c r="AT17" i="26"/>
  <c r="C24" i="25"/>
  <c r="AR11" i="25"/>
  <c r="AR13" i="25"/>
  <c r="AR17" i="25"/>
  <c r="AR18" i="25"/>
  <c r="AR20" i="25"/>
  <c r="AR21" i="25"/>
  <c r="AS15" i="25"/>
  <c r="AS19" i="25"/>
  <c r="H24" i="25"/>
  <c r="AS11" i="25"/>
  <c r="AS16" i="25"/>
  <c r="AS17" i="25"/>
  <c r="AS20" i="25"/>
  <c r="M24" i="25"/>
  <c r="AS12" i="25"/>
  <c r="AQ12" i="25"/>
  <c r="AQ13" i="25"/>
  <c r="AR15" i="25"/>
  <c r="AQ23" i="25"/>
  <c r="AS23" i="25"/>
  <c r="AR12" i="25"/>
  <c r="AR23" i="25"/>
  <c r="AP26" i="25"/>
  <c r="AB24" i="25"/>
  <c r="AR16" i="25"/>
  <c r="AG24" i="25"/>
  <c r="AS24" i="25" s="1"/>
  <c r="W24" i="25"/>
  <c r="AQ15" i="25"/>
  <c r="AQ17" i="25"/>
  <c r="AQ10" i="25"/>
  <c r="AR10" i="25"/>
  <c r="AS10" i="25"/>
  <c r="AF17" i="24"/>
  <c r="AB17" i="24"/>
  <c r="AU17" i="25" s="1"/>
  <c r="AT24" i="26" l="1"/>
  <c r="AR24" i="25"/>
  <c r="AV24" i="26"/>
  <c r="AQ24" i="25"/>
  <c r="AT14" i="24"/>
  <c r="AU14" i="24"/>
  <c r="AV14" i="24"/>
  <c r="AP24" i="24"/>
  <c r="AO24" i="24"/>
  <c r="AN24" i="24"/>
  <c r="AM24" i="24"/>
  <c r="AL24" i="24"/>
  <c r="AK24" i="24"/>
  <c r="AJ24" i="24"/>
  <c r="AI24" i="24"/>
  <c r="AH24" i="24"/>
  <c r="AE24" i="24"/>
  <c r="AD24" i="24"/>
  <c r="AC24" i="24"/>
  <c r="AA24" i="24"/>
  <c r="Z24" i="24"/>
  <c r="Y24" i="24"/>
  <c r="X24" i="24"/>
  <c r="V24" i="24"/>
  <c r="U24" i="24"/>
  <c r="U27" i="24" s="1"/>
  <c r="T24" i="24"/>
  <c r="T27" i="24" s="1"/>
  <c r="S24" i="24"/>
  <c r="S27" i="24" s="1"/>
  <c r="R24" i="24"/>
  <c r="R27" i="24" s="1"/>
  <c r="Q24" i="24"/>
  <c r="Q27" i="24" s="1"/>
  <c r="P24" i="24"/>
  <c r="P27" i="24" s="1"/>
  <c r="O24" i="24"/>
  <c r="O27" i="24" s="1"/>
  <c r="N24" i="24"/>
  <c r="N27" i="24" s="1"/>
  <c r="L24" i="24"/>
  <c r="K24" i="24"/>
  <c r="J24" i="24"/>
  <c r="I24" i="24"/>
  <c r="G24" i="24"/>
  <c r="F24" i="24"/>
  <c r="E24" i="24"/>
  <c r="D24" i="24"/>
  <c r="AX23" i="24"/>
  <c r="AG23" i="24"/>
  <c r="AV23" i="25" s="1"/>
  <c r="AF23" i="24"/>
  <c r="AB23" i="24"/>
  <c r="AU23" i="25" s="1"/>
  <c r="W23" i="24"/>
  <c r="M23" i="24"/>
  <c r="H23" i="24"/>
  <c r="C23" i="24"/>
  <c r="AX22" i="24"/>
  <c r="AG22" i="24"/>
  <c r="AF22" i="24"/>
  <c r="W22" i="24"/>
  <c r="M22" i="24"/>
  <c r="H22" i="24"/>
  <c r="AR22" i="24" s="1"/>
  <c r="C22" i="24"/>
  <c r="AX21" i="24"/>
  <c r="AG21" i="24"/>
  <c r="AF21" i="24"/>
  <c r="AB21" i="24"/>
  <c r="AU21" i="25" s="1"/>
  <c r="W21" i="24"/>
  <c r="M21" i="24"/>
  <c r="H21" i="24"/>
  <c r="AR21" i="24" s="1"/>
  <c r="C21" i="24"/>
  <c r="AX20" i="24"/>
  <c r="AG20" i="24"/>
  <c r="AF20" i="24"/>
  <c r="AB20" i="24"/>
  <c r="W20" i="24"/>
  <c r="M20" i="24"/>
  <c r="H20" i="24"/>
  <c r="C20" i="24"/>
  <c r="AX19" i="24"/>
  <c r="AG19" i="24"/>
  <c r="AF19" i="24"/>
  <c r="AB19" i="24"/>
  <c r="AU19" i="25" s="1"/>
  <c r="W19" i="24"/>
  <c r="M19" i="24"/>
  <c r="H19" i="24"/>
  <c r="C19" i="24"/>
  <c r="AX18" i="24"/>
  <c r="AG18" i="24"/>
  <c r="AB18" i="24"/>
  <c r="W18" i="24"/>
  <c r="M18" i="24"/>
  <c r="H18" i="24"/>
  <c r="C18" i="24"/>
  <c r="AX17" i="24"/>
  <c r="AG17" i="24"/>
  <c r="W17" i="24"/>
  <c r="AT17" i="25" s="1"/>
  <c r="M17" i="24"/>
  <c r="H17" i="24"/>
  <c r="C17" i="24"/>
  <c r="AX16" i="24"/>
  <c r="AG16" i="24"/>
  <c r="AF16" i="24"/>
  <c r="AB16" i="24"/>
  <c r="W16" i="24"/>
  <c r="M16" i="24"/>
  <c r="H16" i="24"/>
  <c r="C16" i="24"/>
  <c r="AX15" i="24"/>
  <c r="AG15" i="24"/>
  <c r="AF15" i="24"/>
  <c r="AB15" i="24"/>
  <c r="AU15" i="25" s="1"/>
  <c r="W15" i="24"/>
  <c r="M15" i="24"/>
  <c r="H15" i="24"/>
  <c r="AR15" i="24" s="1"/>
  <c r="C15" i="24"/>
  <c r="AF14" i="24"/>
  <c r="AX13" i="24"/>
  <c r="AG13" i="24"/>
  <c r="AV13" i="25" s="1"/>
  <c r="AB13" i="24"/>
  <c r="AU13" i="25" s="1"/>
  <c r="W13" i="24"/>
  <c r="M13" i="24"/>
  <c r="AS13" i="24" s="1"/>
  <c r="H13" i="24"/>
  <c r="C13" i="24"/>
  <c r="AX12" i="24"/>
  <c r="AG12" i="24"/>
  <c r="AF12" i="24"/>
  <c r="AB12" i="24"/>
  <c r="AU12" i="25" s="1"/>
  <c r="W12" i="24"/>
  <c r="M12" i="24"/>
  <c r="H12" i="24"/>
  <c r="C12" i="24"/>
  <c r="AX11" i="24"/>
  <c r="AG11" i="24"/>
  <c r="AF11" i="24"/>
  <c r="AB11" i="24"/>
  <c r="AU11" i="25" s="1"/>
  <c r="W11" i="24"/>
  <c r="M11" i="24"/>
  <c r="H11" i="24"/>
  <c r="AR11" i="24" s="1"/>
  <c r="C11" i="24"/>
  <c r="AX10" i="24"/>
  <c r="AG10" i="24"/>
  <c r="AB10" i="24"/>
  <c r="W10" i="24"/>
  <c r="M10" i="24"/>
  <c r="H10" i="24"/>
  <c r="C10" i="24"/>
  <c r="AF9" i="24"/>
  <c r="AR18" i="24" l="1"/>
  <c r="AR23" i="24"/>
  <c r="AR13" i="24"/>
  <c r="AQ17" i="24"/>
  <c r="AS12" i="24"/>
  <c r="AV12" i="25"/>
  <c r="AS18" i="24"/>
  <c r="AV18" i="25"/>
  <c r="AV16" i="25"/>
  <c r="AS22" i="24"/>
  <c r="AV22" i="25"/>
  <c r="C24" i="24"/>
  <c r="H24" i="24"/>
  <c r="AR24" i="24" s="1"/>
  <c r="M24" i="24"/>
  <c r="AR12" i="24"/>
  <c r="AR20" i="24"/>
  <c r="AS23" i="24"/>
  <c r="AS20" i="24"/>
  <c r="AV20" i="25"/>
  <c r="AS15" i="24"/>
  <c r="AV15" i="25"/>
  <c r="AT11" i="25"/>
  <c r="AQ13" i="24"/>
  <c r="AT13" i="25"/>
  <c r="AQ20" i="24"/>
  <c r="AT20" i="25"/>
  <c r="AQ15" i="24"/>
  <c r="AT15" i="25"/>
  <c r="AQ16" i="24"/>
  <c r="AT16" i="25"/>
  <c r="AT18" i="25"/>
  <c r="AU20" i="25"/>
  <c r="AQ22" i="24"/>
  <c r="AT22" i="25"/>
  <c r="AQ23" i="24"/>
  <c r="AT23" i="25"/>
  <c r="AS17" i="24"/>
  <c r="AV17" i="25"/>
  <c r="AS19" i="24"/>
  <c r="AV19" i="25"/>
  <c r="AS21" i="24"/>
  <c r="AV21" i="25"/>
  <c r="AT10" i="25"/>
  <c r="AQ12" i="24"/>
  <c r="AT12" i="25"/>
  <c r="AQ19" i="24"/>
  <c r="AT19" i="25"/>
  <c r="AQ21" i="24"/>
  <c r="AT21" i="25"/>
  <c r="AP26" i="24"/>
  <c r="AB24" i="24"/>
  <c r="AU10" i="25"/>
  <c r="AV10" i="25"/>
  <c r="AV11" i="25"/>
  <c r="AU16" i="25"/>
  <c r="AU18" i="25"/>
  <c r="AR17" i="24"/>
  <c r="AS10" i="24"/>
  <c r="AQ18" i="24"/>
  <c r="AF24" i="24"/>
  <c r="AG24" i="24"/>
  <c r="AS16" i="24"/>
  <c r="W24" i="24"/>
  <c r="AQ24" i="24" s="1"/>
  <c r="AR19" i="24"/>
  <c r="AQ10" i="24"/>
  <c r="AS11" i="24"/>
  <c r="AQ11" i="24"/>
  <c r="AR16" i="24"/>
  <c r="AR10" i="24"/>
  <c r="AT14" i="23"/>
  <c r="AU14" i="23"/>
  <c r="AV14" i="23"/>
  <c r="AP24" i="23"/>
  <c r="AO24" i="23"/>
  <c r="AN24" i="23"/>
  <c r="AM24" i="23"/>
  <c r="AL24" i="23"/>
  <c r="AK24" i="23"/>
  <c r="AJ24" i="23"/>
  <c r="AI24" i="23"/>
  <c r="AH24" i="23"/>
  <c r="AE24" i="23"/>
  <c r="AD24" i="23"/>
  <c r="AC24" i="23"/>
  <c r="AA24" i="23"/>
  <c r="Z24" i="23"/>
  <c r="Y24" i="23"/>
  <c r="X24" i="23"/>
  <c r="V24" i="23"/>
  <c r="U24" i="23"/>
  <c r="U27" i="23" s="1"/>
  <c r="T24" i="23"/>
  <c r="T27" i="23" s="1"/>
  <c r="S24" i="23"/>
  <c r="S27" i="23" s="1"/>
  <c r="R24" i="23"/>
  <c r="R27" i="23" s="1"/>
  <c r="Q24" i="23"/>
  <c r="Q27" i="23" s="1"/>
  <c r="P24" i="23"/>
  <c r="P27" i="23" s="1"/>
  <c r="O24" i="23"/>
  <c r="O27" i="23" s="1"/>
  <c r="N24" i="23"/>
  <c r="N27" i="23" s="1"/>
  <c r="L24" i="23"/>
  <c r="K24" i="23"/>
  <c r="J24" i="23"/>
  <c r="I24" i="23"/>
  <c r="G24" i="23"/>
  <c r="F24" i="23"/>
  <c r="E24" i="23"/>
  <c r="D24" i="23"/>
  <c r="AG23" i="23"/>
  <c r="AV23" i="24" s="1"/>
  <c r="AF23" i="23"/>
  <c r="AB23" i="23"/>
  <c r="AU23" i="24" s="1"/>
  <c r="W23" i="23"/>
  <c r="M23" i="23"/>
  <c r="H23" i="23"/>
  <c r="C23" i="23"/>
  <c r="AG22" i="23"/>
  <c r="AV22" i="24" s="1"/>
  <c r="AF22" i="23"/>
  <c r="AB22" i="23"/>
  <c r="W22" i="23"/>
  <c r="AT22" i="24" s="1"/>
  <c r="M22" i="23"/>
  <c r="H22" i="23"/>
  <c r="C22" i="23"/>
  <c r="AG21" i="23"/>
  <c r="AF21" i="23"/>
  <c r="AB21" i="23"/>
  <c r="W21" i="23"/>
  <c r="M21" i="23"/>
  <c r="H21" i="23"/>
  <c r="C21" i="23"/>
  <c r="AG20" i="23"/>
  <c r="AV20" i="24" s="1"/>
  <c r="AF20" i="23"/>
  <c r="AB20" i="23"/>
  <c r="W20" i="23"/>
  <c r="AQ20" i="23" s="1"/>
  <c r="AX20" i="23" s="1"/>
  <c r="M20" i="23"/>
  <c r="H20" i="23"/>
  <c r="C20" i="23"/>
  <c r="AG19" i="23"/>
  <c r="AV19" i="24" s="1"/>
  <c r="AF19" i="23"/>
  <c r="AB19" i="23"/>
  <c r="W19" i="23"/>
  <c r="M19" i="23"/>
  <c r="H19" i="23"/>
  <c r="C19" i="23"/>
  <c r="AG18" i="23"/>
  <c r="AV18" i="24" s="1"/>
  <c r="AB18" i="23"/>
  <c r="AU18" i="24" s="1"/>
  <c r="W18" i="23"/>
  <c r="M18" i="23"/>
  <c r="H18" i="23"/>
  <c r="C18" i="23"/>
  <c r="AG17" i="23"/>
  <c r="AV17" i="24" s="1"/>
  <c r="AB17" i="23"/>
  <c r="W17" i="23"/>
  <c r="M17" i="23"/>
  <c r="AS17" i="23" s="1"/>
  <c r="H17" i="23"/>
  <c r="C17" i="23"/>
  <c r="AG16" i="23"/>
  <c r="AV16" i="24" s="1"/>
  <c r="AF16" i="23"/>
  <c r="AB16" i="23"/>
  <c r="AU16" i="24" s="1"/>
  <c r="W16" i="23"/>
  <c r="AT16" i="24" s="1"/>
  <c r="M16" i="23"/>
  <c r="H16" i="23"/>
  <c r="C16" i="23"/>
  <c r="AG15" i="23"/>
  <c r="AF15" i="23"/>
  <c r="AB15" i="23"/>
  <c r="AU15" i="24" s="1"/>
  <c r="W15" i="23"/>
  <c r="M15" i="23"/>
  <c r="H15" i="23"/>
  <c r="C15" i="23"/>
  <c r="AF14" i="23"/>
  <c r="AG13" i="23"/>
  <c r="AB13" i="23"/>
  <c r="W13" i="23"/>
  <c r="M13" i="23"/>
  <c r="H13" i="23"/>
  <c r="AR13" i="23" s="1"/>
  <c r="C13" i="23"/>
  <c r="AG12" i="23"/>
  <c r="AV12" i="24" s="1"/>
  <c r="AF12" i="23"/>
  <c r="AB12" i="23"/>
  <c r="W12" i="23"/>
  <c r="AT12" i="24" s="1"/>
  <c r="M12" i="23"/>
  <c r="H12" i="23"/>
  <c r="C12" i="23"/>
  <c r="AG11" i="23"/>
  <c r="AV11" i="24" s="1"/>
  <c r="AF11" i="23"/>
  <c r="AB11" i="23"/>
  <c r="AU11" i="24" s="1"/>
  <c r="W11" i="23"/>
  <c r="AQ11" i="23" s="1"/>
  <c r="M11" i="23"/>
  <c r="H11" i="23"/>
  <c r="C11" i="23"/>
  <c r="AG10" i="23"/>
  <c r="AV10" i="24" s="1"/>
  <c r="AB10" i="23"/>
  <c r="AU10" i="24" s="1"/>
  <c r="W10" i="23"/>
  <c r="M10" i="23"/>
  <c r="H10" i="23"/>
  <c r="C10" i="23"/>
  <c r="AF9" i="23"/>
  <c r="AR10" i="23" l="1"/>
  <c r="AR15" i="23"/>
  <c r="AU24" i="25"/>
  <c r="AQ10" i="23"/>
  <c r="AX10" i="23" s="1"/>
  <c r="AR17" i="23"/>
  <c r="AQ21" i="23"/>
  <c r="AT10" i="24"/>
  <c r="AV13" i="24"/>
  <c r="AT23" i="24"/>
  <c r="AT11" i="24"/>
  <c r="AF24" i="23"/>
  <c r="AU19" i="24"/>
  <c r="AU22" i="24"/>
  <c r="AV24" i="25"/>
  <c r="AU21" i="24"/>
  <c r="AU24" i="24" s="1"/>
  <c r="AU12" i="24"/>
  <c r="AQ17" i="23"/>
  <c r="AX17" i="23" s="1"/>
  <c r="AT17" i="24"/>
  <c r="AR23" i="23"/>
  <c r="AS13" i="23"/>
  <c r="AU17" i="24"/>
  <c r="AR19" i="23"/>
  <c r="AR20" i="23"/>
  <c r="AR11" i="23"/>
  <c r="AQ13" i="23"/>
  <c r="AX13" i="23" s="1"/>
  <c r="AQ15" i="23"/>
  <c r="AT15" i="24"/>
  <c r="AS20" i="23"/>
  <c r="AT19" i="24"/>
  <c r="AT21" i="24"/>
  <c r="AV15" i="24"/>
  <c r="AR12" i="23"/>
  <c r="AQ16" i="23"/>
  <c r="AU20" i="24"/>
  <c r="AQ12" i="23"/>
  <c r="AX12" i="23" s="1"/>
  <c r="AU13" i="24"/>
  <c r="AS24" i="24"/>
  <c r="AV21" i="24"/>
  <c r="AT24" i="25"/>
  <c r="AT20" i="24"/>
  <c r="AT18" i="24"/>
  <c r="AT13" i="24"/>
  <c r="AT24" i="24"/>
  <c r="AQ18" i="23"/>
  <c r="AR16" i="23"/>
  <c r="AG24" i="23"/>
  <c r="M24" i="23"/>
  <c r="AS12" i="23"/>
  <c r="AS10" i="23"/>
  <c r="AS11" i="23"/>
  <c r="AS15" i="23"/>
  <c r="AR18" i="23"/>
  <c r="AX18" i="23" s="1"/>
  <c r="AS18" i="23"/>
  <c r="AS19" i="23"/>
  <c r="AR21" i="23"/>
  <c r="AR22" i="23"/>
  <c r="AS23" i="23"/>
  <c r="AS22" i="23"/>
  <c r="AS16" i="23"/>
  <c r="C24" i="23"/>
  <c r="AS21" i="23"/>
  <c r="AQ22" i="23"/>
  <c r="AP26" i="23"/>
  <c r="AX15" i="23"/>
  <c r="AX21" i="23"/>
  <c r="AX11" i="23"/>
  <c r="AX16" i="23"/>
  <c r="AX22" i="23"/>
  <c r="AQ19" i="23"/>
  <c r="AX19" i="23" s="1"/>
  <c r="AQ23" i="23"/>
  <c r="AX23" i="23" s="1"/>
  <c r="W24" i="23"/>
  <c r="H24" i="23"/>
  <c r="AB24" i="23"/>
  <c r="AS24" i="23" l="1"/>
  <c r="AV24" i="24"/>
  <c r="AQ24" i="23"/>
  <c r="AR24" i="23"/>
  <c r="AT14" i="22"/>
  <c r="AU14" i="22"/>
  <c r="AV14" i="22"/>
  <c r="AP24" i="22" l="1"/>
  <c r="AO24" i="22"/>
  <c r="AN24" i="22"/>
  <c r="AM24" i="22"/>
  <c r="AL24" i="22"/>
  <c r="AK24" i="22"/>
  <c r="AJ24" i="22"/>
  <c r="AI24" i="22"/>
  <c r="AH24" i="22"/>
  <c r="AE24" i="22"/>
  <c r="AD24" i="22"/>
  <c r="AC24" i="22"/>
  <c r="AA24" i="22"/>
  <c r="Z24" i="22"/>
  <c r="Y24" i="22"/>
  <c r="X24" i="22"/>
  <c r="V24" i="22"/>
  <c r="U24" i="22"/>
  <c r="U27" i="22" s="1"/>
  <c r="T24" i="22"/>
  <c r="T27" i="22" s="1"/>
  <c r="S24" i="22"/>
  <c r="S27" i="22" s="1"/>
  <c r="R24" i="22"/>
  <c r="R27" i="22" s="1"/>
  <c r="Q24" i="22"/>
  <c r="Q27" i="22" s="1"/>
  <c r="P24" i="22"/>
  <c r="P27" i="22" s="1"/>
  <c r="O24" i="22"/>
  <c r="O27" i="22" s="1"/>
  <c r="N24" i="22"/>
  <c r="N27" i="22" s="1"/>
  <c r="L24" i="22"/>
  <c r="K24" i="22"/>
  <c r="J24" i="22"/>
  <c r="I24" i="22"/>
  <c r="G24" i="22"/>
  <c r="F24" i="22"/>
  <c r="E24" i="22"/>
  <c r="D24" i="22"/>
  <c r="AG23" i="22"/>
  <c r="AF23" i="22"/>
  <c r="AB23" i="22"/>
  <c r="W23" i="22"/>
  <c r="M23" i="22"/>
  <c r="H23" i="22"/>
  <c r="C23" i="22"/>
  <c r="AG22" i="22"/>
  <c r="AF22" i="22"/>
  <c r="AB22" i="22"/>
  <c r="W22" i="22"/>
  <c r="M22" i="22"/>
  <c r="H22" i="22"/>
  <c r="C22" i="22"/>
  <c r="AG21" i="22"/>
  <c r="AS21" i="22" s="1"/>
  <c r="AF21" i="22"/>
  <c r="AB21" i="22"/>
  <c r="W21" i="22"/>
  <c r="M21" i="22"/>
  <c r="H21" i="22"/>
  <c r="C21" i="22"/>
  <c r="AG20" i="22"/>
  <c r="AF20" i="22"/>
  <c r="AB20" i="22"/>
  <c r="W20" i="22"/>
  <c r="M20" i="22"/>
  <c r="H20" i="22"/>
  <c r="AR20" i="22" s="1"/>
  <c r="C20" i="22"/>
  <c r="AG19" i="22"/>
  <c r="AF19" i="22"/>
  <c r="AB19" i="22"/>
  <c r="W19" i="22"/>
  <c r="M19" i="22"/>
  <c r="H19" i="22"/>
  <c r="C19" i="22"/>
  <c r="AG18" i="22"/>
  <c r="AB18" i="22"/>
  <c r="W18" i="22"/>
  <c r="AQ18" i="22" s="1"/>
  <c r="M18" i="22"/>
  <c r="H18" i="22"/>
  <c r="C18" i="22"/>
  <c r="AG17" i="22"/>
  <c r="AB17" i="22"/>
  <c r="W17" i="22"/>
  <c r="M17" i="22"/>
  <c r="H17" i="22"/>
  <c r="C17" i="22"/>
  <c r="AG16" i="22"/>
  <c r="AF16" i="22"/>
  <c r="AB16" i="22"/>
  <c r="W16" i="22"/>
  <c r="M16" i="22"/>
  <c r="H16" i="22"/>
  <c r="C16" i="22"/>
  <c r="AG15" i="22"/>
  <c r="AF15" i="22"/>
  <c r="AB15" i="22"/>
  <c r="W15" i="22"/>
  <c r="M15" i="22"/>
  <c r="H15" i="22"/>
  <c r="C15" i="22"/>
  <c r="AF14" i="22"/>
  <c r="AG13" i="22"/>
  <c r="AS13" i="22" s="1"/>
  <c r="AB13" i="22"/>
  <c r="W13" i="22"/>
  <c r="M13" i="22"/>
  <c r="H13" i="22"/>
  <c r="AR13" i="22" s="1"/>
  <c r="C13" i="22"/>
  <c r="AG12" i="22"/>
  <c r="AS12" i="22" s="1"/>
  <c r="AF12" i="22"/>
  <c r="AB12" i="22"/>
  <c r="W12" i="22"/>
  <c r="M12" i="22"/>
  <c r="H12" i="22"/>
  <c r="C12" i="22"/>
  <c r="AG11" i="22"/>
  <c r="AF11" i="22"/>
  <c r="AB11" i="22"/>
  <c r="W11" i="22"/>
  <c r="M11" i="22"/>
  <c r="H11" i="22"/>
  <c r="C11" i="22"/>
  <c r="AG10" i="22"/>
  <c r="AB10" i="22"/>
  <c r="W10" i="22"/>
  <c r="M10" i="22"/>
  <c r="H10" i="22"/>
  <c r="C10" i="22"/>
  <c r="AF9" i="22"/>
  <c r="AR12" i="22" l="1"/>
  <c r="AR11" i="22"/>
  <c r="C24" i="22"/>
  <c r="AR17" i="22"/>
  <c r="AR21" i="22"/>
  <c r="AU15" i="23"/>
  <c r="AT20" i="23"/>
  <c r="H24" i="22"/>
  <c r="AS17" i="22"/>
  <c r="AV17" i="23"/>
  <c r="AS18" i="22"/>
  <c r="AV18" i="23"/>
  <c r="AU20" i="23"/>
  <c r="AU21" i="23"/>
  <c r="AT22" i="23"/>
  <c r="AQ23" i="22"/>
  <c r="AT23" i="23"/>
  <c r="AU19" i="23"/>
  <c r="AV16" i="23"/>
  <c r="AV19" i="23"/>
  <c r="AU23" i="23"/>
  <c r="AT10" i="23"/>
  <c r="AS20" i="22"/>
  <c r="AV20" i="23"/>
  <c r="AU10" i="23"/>
  <c r="AU11" i="23"/>
  <c r="AQ12" i="22"/>
  <c r="BS12" i="22" s="1"/>
  <c r="AX12" i="22" s="1"/>
  <c r="AT12" i="23"/>
  <c r="AS22" i="22"/>
  <c r="AV22" i="23"/>
  <c r="AV23" i="23"/>
  <c r="AU18" i="23"/>
  <c r="M24" i="22"/>
  <c r="AT11" i="23"/>
  <c r="AS19" i="22"/>
  <c r="AV21" i="23"/>
  <c r="AG24" i="22"/>
  <c r="AV10" i="23"/>
  <c r="AF24" i="22"/>
  <c r="AU12" i="23"/>
  <c r="AQ13" i="22"/>
  <c r="BS13" i="22" s="1"/>
  <c r="AX13" i="22" s="1"/>
  <c r="AT13" i="23"/>
  <c r="AR15" i="22"/>
  <c r="AR18" i="22"/>
  <c r="AS23" i="22"/>
  <c r="AU16" i="23"/>
  <c r="AS10" i="22"/>
  <c r="AS11" i="22"/>
  <c r="AV11" i="23"/>
  <c r="AU13" i="23"/>
  <c r="AU17" i="23"/>
  <c r="AQ21" i="22"/>
  <c r="BS21" i="22" s="1"/>
  <c r="AX21" i="22" s="1"/>
  <c r="AT21" i="23"/>
  <c r="AS15" i="22"/>
  <c r="AV15" i="23"/>
  <c r="AU22" i="23"/>
  <c r="AV12" i="23"/>
  <c r="AV13" i="23"/>
  <c r="AT15" i="23"/>
  <c r="AQ16" i="22"/>
  <c r="AT16" i="23"/>
  <c r="AQ17" i="22"/>
  <c r="AT17" i="23"/>
  <c r="AT18" i="23"/>
  <c r="AQ19" i="22"/>
  <c r="AT19" i="23"/>
  <c r="AR22" i="22"/>
  <c r="AR23" i="22"/>
  <c r="AP26" i="22"/>
  <c r="AR16" i="22"/>
  <c r="AS16" i="22"/>
  <c r="AB24" i="22"/>
  <c r="AR19" i="22"/>
  <c r="W24" i="22"/>
  <c r="AQ24" i="22" s="1"/>
  <c r="AR24" i="22"/>
  <c r="AQ11" i="22"/>
  <c r="AQ15" i="22"/>
  <c r="AQ20" i="22"/>
  <c r="BS20" i="22" s="1"/>
  <c r="AX20" i="22" s="1"/>
  <c r="AQ10" i="22"/>
  <c r="AQ22" i="22"/>
  <c r="AR10" i="22"/>
  <c r="AP24" i="21"/>
  <c r="AO24" i="21"/>
  <c r="AN24" i="21"/>
  <c r="AM24" i="21"/>
  <c r="AL24" i="21"/>
  <c r="AK24" i="21"/>
  <c r="AJ24" i="21"/>
  <c r="AI24" i="21"/>
  <c r="AH24" i="21"/>
  <c r="AE24" i="21"/>
  <c r="AD24" i="21"/>
  <c r="AC24" i="21"/>
  <c r="AA24" i="21"/>
  <c r="Z24" i="21"/>
  <c r="Y24" i="21"/>
  <c r="X24" i="21"/>
  <c r="V24" i="21"/>
  <c r="U24" i="21"/>
  <c r="U27" i="21" s="1"/>
  <c r="T24" i="21"/>
  <c r="T27" i="21" s="1"/>
  <c r="S24" i="21"/>
  <c r="S27" i="21" s="1"/>
  <c r="R24" i="21"/>
  <c r="R27" i="21" s="1"/>
  <c r="Q24" i="21"/>
  <c r="Q27" i="21" s="1"/>
  <c r="P24" i="21"/>
  <c r="P27" i="21" s="1"/>
  <c r="O24" i="21"/>
  <c r="O27" i="21" s="1"/>
  <c r="N24" i="21"/>
  <c r="N27" i="21" s="1"/>
  <c r="L24" i="21"/>
  <c r="K24" i="21"/>
  <c r="J24" i="21"/>
  <c r="I24" i="21"/>
  <c r="G24" i="21"/>
  <c r="F24" i="21"/>
  <c r="E24" i="21"/>
  <c r="D24" i="21"/>
  <c r="AX23" i="21"/>
  <c r="AG23" i="21"/>
  <c r="AV23" i="22" s="1"/>
  <c r="AF23" i="21"/>
  <c r="AB23" i="21"/>
  <c r="AU23" i="22" s="1"/>
  <c r="W23" i="21"/>
  <c r="M23" i="21"/>
  <c r="H23" i="21"/>
  <c r="C23" i="21"/>
  <c r="AX22" i="21"/>
  <c r="AG22" i="21"/>
  <c r="AF22" i="21"/>
  <c r="AB22" i="21"/>
  <c r="W22" i="21"/>
  <c r="M22" i="21"/>
  <c r="H22" i="21"/>
  <c r="C22" i="21"/>
  <c r="AX21" i="21"/>
  <c r="AG21" i="21"/>
  <c r="AS21" i="21" s="1"/>
  <c r="AF21" i="21"/>
  <c r="AB21" i="21"/>
  <c r="AU21" i="22" s="1"/>
  <c r="W21" i="21"/>
  <c r="M21" i="21"/>
  <c r="H21" i="21"/>
  <c r="C21" i="21"/>
  <c r="AX20" i="21"/>
  <c r="AG20" i="21"/>
  <c r="AV20" i="22" s="1"/>
  <c r="AF20" i="21"/>
  <c r="AB20" i="21"/>
  <c r="W20" i="21"/>
  <c r="M20" i="21"/>
  <c r="H20" i="21"/>
  <c r="C20" i="21"/>
  <c r="AX19" i="21"/>
  <c r="AG19" i="21"/>
  <c r="AF19" i="21"/>
  <c r="AB19" i="21"/>
  <c r="W19" i="21"/>
  <c r="AT19" i="22" s="1"/>
  <c r="M19" i="21"/>
  <c r="H19" i="21"/>
  <c r="C19" i="21"/>
  <c r="AX18" i="21"/>
  <c r="AG18" i="21"/>
  <c r="AB18" i="21"/>
  <c r="AU18" i="22" s="1"/>
  <c r="W18" i="21"/>
  <c r="AT18" i="22" s="1"/>
  <c r="M18" i="21"/>
  <c r="H18" i="21"/>
  <c r="C18" i="21"/>
  <c r="AX17" i="21"/>
  <c r="AG17" i="21"/>
  <c r="AS17" i="21" s="1"/>
  <c r="AB17" i="21"/>
  <c r="AU17" i="22" s="1"/>
  <c r="W17" i="21"/>
  <c r="AQ17" i="21" s="1"/>
  <c r="M17" i="21"/>
  <c r="H17" i="21"/>
  <c r="C17" i="21"/>
  <c r="AX16" i="21"/>
  <c r="AG16" i="21"/>
  <c r="AV16" i="22" s="1"/>
  <c r="AF16" i="21"/>
  <c r="AB16" i="21"/>
  <c r="W16" i="21"/>
  <c r="AQ16" i="21" s="1"/>
  <c r="M16" i="21"/>
  <c r="H16" i="21"/>
  <c r="C16" i="21"/>
  <c r="AX15" i="21"/>
  <c r="AG15" i="21"/>
  <c r="AV15" i="22" s="1"/>
  <c r="AF15" i="21"/>
  <c r="AB15" i="21"/>
  <c r="AU15" i="22" s="1"/>
  <c r="W15" i="21"/>
  <c r="M15" i="21"/>
  <c r="H15" i="21"/>
  <c r="C15" i="21"/>
  <c r="AF14" i="21"/>
  <c r="AX13" i="21"/>
  <c r="AG13" i="21"/>
  <c r="AB13" i="21"/>
  <c r="AU13" i="22" s="1"/>
  <c r="W13" i="21"/>
  <c r="M13" i="21"/>
  <c r="H13" i="21"/>
  <c r="AR13" i="21" s="1"/>
  <c r="C13" i="21"/>
  <c r="AX12" i="21"/>
  <c r="AG12" i="21"/>
  <c r="AF12" i="21"/>
  <c r="AB12" i="21"/>
  <c r="W12" i="21"/>
  <c r="M12" i="21"/>
  <c r="H12" i="21"/>
  <c r="C12" i="21"/>
  <c r="AX11" i="21"/>
  <c r="AG11" i="21"/>
  <c r="AF11" i="21"/>
  <c r="AB11" i="21"/>
  <c r="AU11" i="22" s="1"/>
  <c r="W11" i="21"/>
  <c r="AT11" i="22" s="1"/>
  <c r="M11" i="21"/>
  <c r="H11" i="21"/>
  <c r="AR11" i="21" s="1"/>
  <c r="C11" i="21"/>
  <c r="AX10" i="21"/>
  <c r="AG10" i="21"/>
  <c r="AV10" i="22" s="1"/>
  <c r="AB10" i="21"/>
  <c r="AR10" i="21" s="1"/>
  <c r="W10" i="21"/>
  <c r="AT10" i="22" s="1"/>
  <c r="M10" i="21"/>
  <c r="H10" i="21"/>
  <c r="C10" i="21"/>
  <c r="AF9" i="21"/>
  <c r="BS18" i="22" l="1"/>
  <c r="AX18" i="22" s="1"/>
  <c r="AV21" i="22"/>
  <c r="AS24" i="22"/>
  <c r="AV17" i="22"/>
  <c r="AS22" i="21"/>
  <c r="BS17" i="22"/>
  <c r="AX17" i="22" s="1"/>
  <c r="AS11" i="21"/>
  <c r="AQ12" i="21"/>
  <c r="AQ13" i="21"/>
  <c r="AR19" i="21"/>
  <c r="AQ23" i="21"/>
  <c r="AV11" i="22"/>
  <c r="AV24" i="23"/>
  <c r="AT12" i="22"/>
  <c r="AV13" i="21"/>
  <c r="BS11" i="22"/>
  <c r="AX11" i="22" s="1"/>
  <c r="AT17" i="22"/>
  <c r="AV13" i="22"/>
  <c r="AS10" i="21"/>
  <c r="AF24" i="21"/>
  <c r="AQ15" i="21"/>
  <c r="AQ20" i="21"/>
  <c r="AR22" i="21"/>
  <c r="AP26" i="21"/>
  <c r="AT21" i="22"/>
  <c r="AT13" i="22"/>
  <c r="AV12" i="21"/>
  <c r="AV12" i="22"/>
  <c r="AR12" i="21"/>
  <c r="AR16" i="21"/>
  <c r="AR21" i="21"/>
  <c r="AT24" i="23"/>
  <c r="AU20" i="22"/>
  <c r="AS19" i="21"/>
  <c r="AV10" i="21"/>
  <c r="AU22" i="22"/>
  <c r="AU16" i="22"/>
  <c r="AU12" i="22"/>
  <c r="AT23" i="22"/>
  <c r="AT20" i="22"/>
  <c r="BS24" i="22"/>
  <c r="AT16" i="22"/>
  <c r="M24" i="21"/>
  <c r="AS15" i="21"/>
  <c r="AS16" i="21"/>
  <c r="AS20" i="21"/>
  <c r="AR23" i="21"/>
  <c r="BS10" i="22"/>
  <c r="AX10" i="22" s="1"/>
  <c r="BS19" i="22"/>
  <c r="AX19" i="22" s="1"/>
  <c r="BS16" i="22"/>
  <c r="AX16" i="22" s="1"/>
  <c r="AV22" i="22"/>
  <c r="AU10" i="22"/>
  <c r="AV18" i="22"/>
  <c r="AU19" i="22"/>
  <c r="AQ22" i="21"/>
  <c r="AT15" i="22"/>
  <c r="AU24" i="23"/>
  <c r="AV19" i="22"/>
  <c r="BS23" i="22"/>
  <c r="AX23" i="22" s="1"/>
  <c r="C24" i="21"/>
  <c r="BS22" i="22"/>
  <c r="AX22" i="22" s="1"/>
  <c r="AQ11" i="21"/>
  <c r="AS13" i="21"/>
  <c r="H24" i="21"/>
  <c r="AR20" i="21"/>
  <c r="BS15" i="22"/>
  <c r="AX15" i="22" s="1"/>
  <c r="AT22" i="22"/>
  <c r="AS18" i="21"/>
  <c r="AR18" i="21"/>
  <c r="AQ18" i="21"/>
  <c r="AS23" i="21"/>
  <c r="AU23" i="21"/>
  <c r="AS12" i="21"/>
  <c r="W24" i="21"/>
  <c r="AQ24" i="21" s="1"/>
  <c r="AB24" i="21"/>
  <c r="AR17" i="21"/>
  <c r="AG24" i="21"/>
  <c r="AS24" i="21" s="1"/>
  <c r="AQ19" i="21"/>
  <c r="AQ21" i="21"/>
  <c r="AQ10" i="21"/>
  <c r="AR15" i="21"/>
  <c r="AX11" i="20"/>
  <c r="AX12" i="20"/>
  <c r="AX13" i="20"/>
  <c r="AX15" i="20"/>
  <c r="AX16" i="20"/>
  <c r="AX17" i="20"/>
  <c r="AX18" i="20"/>
  <c r="AX19" i="20"/>
  <c r="AX20" i="20"/>
  <c r="AX21" i="20"/>
  <c r="AX22" i="20"/>
  <c r="AX23" i="20"/>
  <c r="AX10" i="20"/>
  <c r="AT14" i="20"/>
  <c r="AU14" i="20"/>
  <c r="AV14" i="20"/>
  <c r="AP24" i="20"/>
  <c r="AO24" i="20"/>
  <c r="AN24" i="20"/>
  <c r="AM24" i="20"/>
  <c r="AL24" i="20"/>
  <c r="AK24" i="20"/>
  <c r="AJ24" i="20"/>
  <c r="AI24" i="20"/>
  <c r="AH24" i="20"/>
  <c r="AE24" i="20"/>
  <c r="AD24" i="20"/>
  <c r="AC24" i="20"/>
  <c r="AA24" i="20"/>
  <c r="Z24" i="20"/>
  <c r="Y24" i="20"/>
  <c r="X24" i="20"/>
  <c r="V24" i="20"/>
  <c r="U24" i="20"/>
  <c r="U27" i="20" s="1"/>
  <c r="T24" i="20"/>
  <c r="T27" i="20" s="1"/>
  <c r="S24" i="20"/>
  <c r="S27" i="20" s="1"/>
  <c r="R24" i="20"/>
  <c r="R27" i="20" s="1"/>
  <c r="Q24" i="20"/>
  <c r="Q27" i="20" s="1"/>
  <c r="P24" i="20"/>
  <c r="P27" i="20" s="1"/>
  <c r="O24" i="20"/>
  <c r="O27" i="20" s="1"/>
  <c r="N24" i="20"/>
  <c r="N27" i="20" s="1"/>
  <c r="L24" i="20"/>
  <c r="K24" i="20"/>
  <c r="J24" i="20"/>
  <c r="I24" i="20"/>
  <c r="G24" i="20"/>
  <c r="F24" i="20"/>
  <c r="E24" i="20"/>
  <c r="D24" i="20"/>
  <c r="AG23" i="20"/>
  <c r="AS23" i="20" s="1"/>
  <c r="AF23" i="20"/>
  <c r="AB23" i="20"/>
  <c r="W23" i="20"/>
  <c r="M23" i="20"/>
  <c r="H23" i="20"/>
  <c r="AR23" i="20" s="1"/>
  <c r="C23" i="20"/>
  <c r="AG22" i="20"/>
  <c r="AF22" i="20"/>
  <c r="AB22" i="20"/>
  <c r="AU22" i="21" s="1"/>
  <c r="W22" i="20"/>
  <c r="M22" i="20"/>
  <c r="H22" i="20"/>
  <c r="C22" i="20"/>
  <c r="AG21" i="20"/>
  <c r="AF21" i="20"/>
  <c r="AB21" i="20"/>
  <c r="AU21" i="21" s="1"/>
  <c r="W21" i="20"/>
  <c r="M21" i="20"/>
  <c r="H21" i="20"/>
  <c r="C21" i="20"/>
  <c r="AG20" i="20"/>
  <c r="AF20" i="20"/>
  <c r="AB20" i="20"/>
  <c r="AU20" i="21" s="1"/>
  <c r="W20" i="20"/>
  <c r="M20" i="20"/>
  <c r="H20" i="20"/>
  <c r="AR20" i="20" s="1"/>
  <c r="C20" i="20"/>
  <c r="AG19" i="20"/>
  <c r="AF19" i="20"/>
  <c r="AB19" i="20"/>
  <c r="AU19" i="21" s="1"/>
  <c r="W19" i="20"/>
  <c r="M19" i="20"/>
  <c r="H19" i="20"/>
  <c r="C19" i="20"/>
  <c r="AG18" i="20"/>
  <c r="AS18" i="20" s="1"/>
  <c r="AB18" i="20"/>
  <c r="W18" i="20"/>
  <c r="M18" i="20"/>
  <c r="H18" i="20"/>
  <c r="C18" i="20"/>
  <c r="AG17" i="20"/>
  <c r="AB17" i="20"/>
  <c r="AU17" i="21" s="1"/>
  <c r="W17" i="20"/>
  <c r="AQ17" i="20" s="1"/>
  <c r="M17" i="20"/>
  <c r="H17" i="20"/>
  <c r="C17" i="20"/>
  <c r="AG16" i="20"/>
  <c r="AV16" i="21" s="1"/>
  <c r="AF16" i="20"/>
  <c r="AB16" i="20"/>
  <c r="W16" i="20"/>
  <c r="AQ16" i="20" s="1"/>
  <c r="M16" i="20"/>
  <c r="H16" i="20"/>
  <c r="C16" i="20"/>
  <c r="AG15" i="20"/>
  <c r="AF15" i="20"/>
  <c r="AB15" i="20"/>
  <c r="W15" i="20"/>
  <c r="M15" i="20"/>
  <c r="H15" i="20"/>
  <c r="C15" i="20"/>
  <c r="AF14" i="20"/>
  <c r="AG13" i="20"/>
  <c r="AS13" i="20" s="1"/>
  <c r="AB13" i="20"/>
  <c r="W13" i="20"/>
  <c r="M13" i="20"/>
  <c r="H13" i="20"/>
  <c r="C13" i="20"/>
  <c r="AG12" i="20"/>
  <c r="AF12" i="20"/>
  <c r="AB12" i="20"/>
  <c r="AU12" i="21" s="1"/>
  <c r="W12" i="20"/>
  <c r="M12" i="20"/>
  <c r="H12" i="20"/>
  <c r="C12" i="20"/>
  <c r="AG11" i="20"/>
  <c r="AF11" i="20"/>
  <c r="AB11" i="20"/>
  <c r="AU11" i="21" s="1"/>
  <c r="W11" i="20"/>
  <c r="M11" i="20"/>
  <c r="H11" i="20"/>
  <c r="C11" i="20"/>
  <c r="AG10" i="20"/>
  <c r="AB10" i="20"/>
  <c r="AU10" i="21" s="1"/>
  <c r="W10" i="20"/>
  <c r="M10" i="20"/>
  <c r="H10" i="20"/>
  <c r="C10" i="20"/>
  <c r="AF9" i="20"/>
  <c r="AV23" i="21" l="1"/>
  <c r="AR21" i="20"/>
  <c r="AS22" i="20"/>
  <c r="AT24" i="22"/>
  <c r="C24" i="20"/>
  <c r="AR12" i="20"/>
  <c r="AR19" i="20"/>
  <c r="AS20" i="20"/>
  <c r="AP26" i="20"/>
  <c r="AQ10" i="20"/>
  <c r="AQ13" i="20"/>
  <c r="AR15" i="20"/>
  <c r="AV24" i="22"/>
  <c r="AU16" i="20"/>
  <c r="AU18" i="21"/>
  <c r="AV18" i="21"/>
  <c r="AU16" i="21"/>
  <c r="AV19" i="21"/>
  <c r="AV21" i="21"/>
  <c r="AQ11" i="20"/>
  <c r="AU24" i="22"/>
  <c r="AS15" i="20"/>
  <c r="AV15" i="21"/>
  <c r="AS16" i="20"/>
  <c r="AQ23" i="20"/>
  <c r="AS21" i="20"/>
  <c r="AR17" i="20"/>
  <c r="AS12" i="20"/>
  <c r="AQ19" i="20"/>
  <c r="AQ21" i="20"/>
  <c r="AR24" i="21"/>
  <c r="AU13" i="21"/>
  <c r="AU24" i="21" s="1"/>
  <c r="AS19" i="20"/>
  <c r="AR16" i="20"/>
  <c r="AR22" i="20"/>
  <c r="AV17" i="21"/>
  <c r="AV22" i="21"/>
  <c r="H24" i="20"/>
  <c r="AR24" i="20" s="1"/>
  <c r="M24" i="20"/>
  <c r="AV11" i="21"/>
  <c r="AR13" i="20"/>
  <c r="AV20" i="21"/>
  <c r="AU15" i="21"/>
  <c r="AB24" i="20"/>
  <c r="AR18" i="20"/>
  <c r="AS17" i="20"/>
  <c r="AS11" i="20"/>
  <c r="W24" i="20"/>
  <c r="AQ24" i="20" s="1"/>
  <c r="AG24" i="20"/>
  <c r="AS24" i="20" s="1"/>
  <c r="AF24" i="20"/>
  <c r="AQ18" i="20"/>
  <c r="AQ20" i="20"/>
  <c r="AQ22" i="20"/>
  <c r="AR11" i="20"/>
  <c r="AQ15" i="20"/>
  <c r="AQ12" i="20"/>
  <c r="AR10" i="20"/>
  <c r="AS10" i="20"/>
  <c r="AT14" i="19"/>
  <c r="AU14" i="19"/>
  <c r="AV14" i="19"/>
  <c r="AP24" i="19"/>
  <c r="AO24" i="19"/>
  <c r="AN24" i="19"/>
  <c r="AM24" i="19"/>
  <c r="AL24" i="19"/>
  <c r="AK24" i="19"/>
  <c r="AJ24" i="19"/>
  <c r="AI24" i="19"/>
  <c r="AH24" i="19"/>
  <c r="AE24" i="19"/>
  <c r="AD24" i="19"/>
  <c r="AC24" i="19"/>
  <c r="AA24" i="19"/>
  <c r="Z24" i="19"/>
  <c r="Y24" i="19"/>
  <c r="X24" i="19"/>
  <c r="V24" i="19"/>
  <c r="U24" i="19"/>
  <c r="U27" i="19" s="1"/>
  <c r="T24" i="19"/>
  <c r="T27" i="19" s="1"/>
  <c r="S24" i="19"/>
  <c r="S27" i="19" s="1"/>
  <c r="R24" i="19"/>
  <c r="R27" i="19" s="1"/>
  <c r="Q24" i="19"/>
  <c r="Q27" i="19" s="1"/>
  <c r="P24" i="19"/>
  <c r="P27" i="19" s="1"/>
  <c r="O24" i="19"/>
  <c r="O27" i="19" s="1"/>
  <c r="N24" i="19"/>
  <c r="N27" i="19" s="1"/>
  <c r="L24" i="19"/>
  <c r="K24" i="19"/>
  <c r="J24" i="19"/>
  <c r="I24" i="19"/>
  <c r="G24" i="19"/>
  <c r="F24" i="19"/>
  <c r="E24" i="19"/>
  <c r="D24" i="19"/>
  <c r="AX23" i="19"/>
  <c r="AG23" i="19"/>
  <c r="AF23" i="19"/>
  <c r="AB23" i="19"/>
  <c r="W23" i="19"/>
  <c r="M23" i="19"/>
  <c r="H23" i="19"/>
  <c r="C23" i="19"/>
  <c r="AX22" i="19"/>
  <c r="AG22" i="19"/>
  <c r="AV22" i="20" s="1"/>
  <c r="AF22" i="19"/>
  <c r="AB22" i="19"/>
  <c r="AU22" i="20" s="1"/>
  <c r="W22" i="19"/>
  <c r="M22" i="19"/>
  <c r="H22" i="19"/>
  <c r="C22" i="19"/>
  <c r="AX21" i="19"/>
  <c r="AG21" i="19"/>
  <c r="AF21" i="19"/>
  <c r="AB21" i="19"/>
  <c r="AU21" i="20" s="1"/>
  <c r="W21" i="19"/>
  <c r="M21" i="19"/>
  <c r="H21" i="19"/>
  <c r="C21" i="19"/>
  <c r="AX20" i="19"/>
  <c r="AG20" i="19"/>
  <c r="AF20" i="19"/>
  <c r="AB20" i="19"/>
  <c r="W20" i="19"/>
  <c r="AT20" i="20" s="1"/>
  <c r="M20" i="19"/>
  <c r="H20" i="19"/>
  <c r="C20" i="19"/>
  <c r="AX19" i="19"/>
  <c r="AG19" i="19"/>
  <c r="AF19" i="19"/>
  <c r="AB19" i="19"/>
  <c r="W19" i="19"/>
  <c r="AT19" i="20" s="1"/>
  <c r="M19" i="19"/>
  <c r="H19" i="19"/>
  <c r="C19" i="19"/>
  <c r="AX18" i="19"/>
  <c r="AG18" i="19"/>
  <c r="AB18" i="19"/>
  <c r="AU18" i="20" s="1"/>
  <c r="W18" i="19"/>
  <c r="AT18" i="20" s="1"/>
  <c r="M18" i="19"/>
  <c r="H18" i="19"/>
  <c r="C18" i="19"/>
  <c r="AX17" i="19"/>
  <c r="AG17" i="19"/>
  <c r="AV17" i="20" s="1"/>
  <c r="AB17" i="19"/>
  <c r="W17" i="19"/>
  <c r="AT17" i="21" s="1"/>
  <c r="M17" i="19"/>
  <c r="H17" i="19"/>
  <c r="C17" i="19"/>
  <c r="AX16" i="19"/>
  <c r="AG16" i="19"/>
  <c r="AF16" i="19"/>
  <c r="AB16" i="19"/>
  <c r="W16" i="19"/>
  <c r="M16" i="19"/>
  <c r="H16" i="19"/>
  <c r="C16" i="19"/>
  <c r="AX15" i="19"/>
  <c r="AG15" i="19"/>
  <c r="AF15" i="19"/>
  <c r="AB15" i="19"/>
  <c r="W15" i="19"/>
  <c r="M15" i="19"/>
  <c r="H15" i="19"/>
  <c r="C15" i="19"/>
  <c r="AF14" i="19"/>
  <c r="AX13" i="19"/>
  <c r="AG13" i="19"/>
  <c r="AV13" i="20" s="1"/>
  <c r="AB13" i="19"/>
  <c r="AU13" i="20" s="1"/>
  <c r="W13" i="19"/>
  <c r="AT13" i="21" s="1"/>
  <c r="M13" i="19"/>
  <c r="H13" i="19"/>
  <c r="C13" i="19"/>
  <c r="AX12" i="19"/>
  <c r="AG12" i="19"/>
  <c r="AF12" i="19"/>
  <c r="AB12" i="19"/>
  <c r="W12" i="19"/>
  <c r="AT12" i="20" s="1"/>
  <c r="M12" i="19"/>
  <c r="H12" i="19"/>
  <c r="C12" i="19"/>
  <c r="AX11" i="19"/>
  <c r="AG11" i="19"/>
  <c r="AF11" i="19"/>
  <c r="AB11" i="19"/>
  <c r="W11" i="19"/>
  <c r="AT11" i="20" s="1"/>
  <c r="M11" i="19"/>
  <c r="H11" i="19"/>
  <c r="C11" i="19"/>
  <c r="AX10" i="19"/>
  <c r="AG10" i="19"/>
  <c r="AV10" i="20" s="1"/>
  <c r="AB10" i="19"/>
  <c r="AU10" i="20" s="1"/>
  <c r="W10" i="19"/>
  <c r="M10" i="19"/>
  <c r="M24" i="19" s="1"/>
  <c r="H10" i="19"/>
  <c r="C10" i="19"/>
  <c r="AF9" i="19"/>
  <c r="AV24" i="21" l="1"/>
  <c r="AR11" i="19"/>
  <c r="AR16" i="19"/>
  <c r="AR17" i="19"/>
  <c r="AS19" i="19"/>
  <c r="AS20" i="19"/>
  <c r="AS21" i="19"/>
  <c r="AF24" i="19"/>
  <c r="AS11" i="19"/>
  <c r="AR19" i="19"/>
  <c r="AR20" i="19"/>
  <c r="AV11" i="20"/>
  <c r="AV20" i="20"/>
  <c r="AU17" i="20"/>
  <c r="AU12" i="19"/>
  <c r="AQ23" i="19"/>
  <c r="AT23" i="21"/>
  <c r="AS12" i="19"/>
  <c r="AV12" i="20"/>
  <c r="AS18" i="19"/>
  <c r="AV18" i="20"/>
  <c r="AQ16" i="19"/>
  <c r="AT16" i="21"/>
  <c r="AS13" i="19"/>
  <c r="AT16" i="20"/>
  <c r="AS15" i="19"/>
  <c r="AQ17" i="19"/>
  <c r="AQ13" i="19"/>
  <c r="AT13" i="20"/>
  <c r="C24" i="19"/>
  <c r="AR21" i="19"/>
  <c r="AP26" i="19"/>
  <c r="AT17" i="20"/>
  <c r="AU11" i="20"/>
  <c r="AU24" i="20" s="1"/>
  <c r="AU15" i="20"/>
  <c r="AT15" i="20"/>
  <c r="AV19" i="20"/>
  <c r="AQ10" i="19"/>
  <c r="AT10" i="20"/>
  <c r="AT10" i="21"/>
  <c r="AS16" i="19"/>
  <c r="AV16" i="20"/>
  <c r="AS22" i="19"/>
  <c r="AT23" i="20"/>
  <c r="AR13" i="19"/>
  <c r="AR22" i="19"/>
  <c r="H24" i="19"/>
  <c r="AR18" i="19"/>
  <c r="AU20" i="20"/>
  <c r="AU12" i="20"/>
  <c r="AV21" i="20"/>
  <c r="AQ11" i="19"/>
  <c r="AT11" i="21"/>
  <c r="AQ12" i="19"/>
  <c r="AT12" i="21"/>
  <c r="AQ19" i="19"/>
  <c r="AT19" i="21"/>
  <c r="AQ20" i="19"/>
  <c r="AT20" i="21"/>
  <c r="AQ21" i="19"/>
  <c r="AT21" i="21"/>
  <c r="AT21" i="20"/>
  <c r="AT22" i="21"/>
  <c r="AT22" i="20"/>
  <c r="AU19" i="20"/>
  <c r="AV15" i="20"/>
  <c r="AU23" i="20"/>
  <c r="AV23" i="20"/>
  <c r="AQ15" i="19"/>
  <c r="AT15" i="21"/>
  <c r="AQ18" i="19"/>
  <c r="AT18" i="21"/>
  <c r="AS17" i="19"/>
  <c r="AS23" i="19"/>
  <c r="AG24" i="19"/>
  <c r="AS24" i="19" s="1"/>
  <c r="AR23" i="19"/>
  <c r="AT12" i="19"/>
  <c r="AR10" i="19"/>
  <c r="AR12" i="19"/>
  <c r="AR15" i="19"/>
  <c r="AQ22" i="19"/>
  <c r="AS10" i="19"/>
  <c r="W24" i="19"/>
  <c r="AB24" i="19"/>
  <c r="AR24" i="19" s="1"/>
  <c r="AP24" i="18"/>
  <c r="AO24" i="18"/>
  <c r="AN24" i="18"/>
  <c r="AM24" i="18"/>
  <c r="AL24" i="18"/>
  <c r="AK24" i="18"/>
  <c r="AJ24" i="18"/>
  <c r="AI24" i="18"/>
  <c r="AH24" i="18"/>
  <c r="AE24" i="18"/>
  <c r="AD24" i="18"/>
  <c r="AC24" i="18"/>
  <c r="AA24" i="18"/>
  <c r="Z24" i="18"/>
  <c r="Y24" i="18"/>
  <c r="X24" i="18"/>
  <c r="V24" i="18"/>
  <c r="U24" i="18"/>
  <c r="U27" i="18" s="1"/>
  <c r="T24" i="18"/>
  <c r="T27" i="18" s="1"/>
  <c r="S24" i="18"/>
  <c r="S27" i="18" s="1"/>
  <c r="R24" i="18"/>
  <c r="R27" i="18" s="1"/>
  <c r="Q24" i="18"/>
  <c r="Q27" i="18" s="1"/>
  <c r="P24" i="18"/>
  <c r="P27" i="18" s="1"/>
  <c r="O24" i="18"/>
  <c r="O27" i="18" s="1"/>
  <c r="N24" i="18"/>
  <c r="N27" i="18" s="1"/>
  <c r="L24" i="18"/>
  <c r="K24" i="18"/>
  <c r="J24" i="18"/>
  <c r="I24" i="18"/>
  <c r="G24" i="18"/>
  <c r="F24" i="18"/>
  <c r="E24" i="18"/>
  <c r="D24" i="18"/>
  <c r="AX23" i="18"/>
  <c r="AG23" i="18"/>
  <c r="AV23" i="19" s="1"/>
  <c r="AF23" i="18"/>
  <c r="AB23" i="18"/>
  <c r="AU23" i="19" s="1"/>
  <c r="W23" i="18"/>
  <c r="AT23" i="19" s="1"/>
  <c r="M23" i="18"/>
  <c r="H23" i="18"/>
  <c r="C23" i="18"/>
  <c r="AX22" i="18"/>
  <c r="AG22" i="18"/>
  <c r="AF22" i="18"/>
  <c r="AB22" i="18"/>
  <c r="W22" i="18"/>
  <c r="M22" i="18"/>
  <c r="H22" i="18"/>
  <c r="C22" i="18"/>
  <c r="AX21" i="18"/>
  <c r="AG21" i="18"/>
  <c r="AV21" i="19" s="1"/>
  <c r="AF21" i="18"/>
  <c r="AB21" i="18"/>
  <c r="W21" i="18"/>
  <c r="M21" i="18"/>
  <c r="H21" i="18"/>
  <c r="C21" i="18"/>
  <c r="AX20" i="18"/>
  <c r="AG20" i="18"/>
  <c r="AV20" i="19" s="1"/>
  <c r="AF20" i="18"/>
  <c r="AB20" i="18"/>
  <c r="AU20" i="19" s="1"/>
  <c r="W20" i="18"/>
  <c r="AT20" i="19" s="1"/>
  <c r="M20" i="18"/>
  <c r="H20" i="18"/>
  <c r="C20" i="18"/>
  <c r="AX19" i="18"/>
  <c r="AG19" i="18"/>
  <c r="AF19" i="18"/>
  <c r="AB19" i="18"/>
  <c r="AU19" i="19" s="1"/>
  <c r="W19" i="18"/>
  <c r="M19" i="18"/>
  <c r="H19" i="18"/>
  <c r="C19" i="18"/>
  <c r="AX18" i="18"/>
  <c r="AG18" i="18"/>
  <c r="AB18" i="18"/>
  <c r="AU18" i="19" s="1"/>
  <c r="W18" i="18"/>
  <c r="AT18" i="19" s="1"/>
  <c r="M18" i="18"/>
  <c r="H18" i="18"/>
  <c r="C18" i="18"/>
  <c r="AX17" i="18"/>
  <c r="AG17" i="18"/>
  <c r="AB17" i="18"/>
  <c r="W17" i="18"/>
  <c r="M17" i="18"/>
  <c r="H17" i="18"/>
  <c r="AR17" i="18" s="1"/>
  <c r="C17" i="18"/>
  <c r="AX16" i="18"/>
  <c r="AG16" i="18"/>
  <c r="AV16" i="19" s="1"/>
  <c r="AF16" i="18"/>
  <c r="AB16" i="18"/>
  <c r="AU16" i="19" s="1"/>
  <c r="W16" i="18"/>
  <c r="AT16" i="19" s="1"/>
  <c r="M16" i="18"/>
  <c r="H16" i="18"/>
  <c r="C16" i="18"/>
  <c r="AX15" i="18"/>
  <c r="AG15" i="18"/>
  <c r="AS15" i="18" s="1"/>
  <c r="AF15" i="18"/>
  <c r="AB15" i="18"/>
  <c r="AU15" i="19" s="1"/>
  <c r="W15" i="18"/>
  <c r="M15" i="18"/>
  <c r="H15" i="18"/>
  <c r="C15" i="18"/>
  <c r="AF14" i="18"/>
  <c r="AX13" i="18"/>
  <c r="AG13" i="18"/>
  <c r="AB13" i="18"/>
  <c r="AU13" i="19" s="1"/>
  <c r="W13" i="18"/>
  <c r="AQ13" i="18" s="1"/>
  <c r="M13" i="18"/>
  <c r="H13" i="18"/>
  <c r="C13" i="18"/>
  <c r="AX12" i="18"/>
  <c r="AG12" i="18"/>
  <c r="AF12" i="18"/>
  <c r="AB12" i="18"/>
  <c r="W12" i="18"/>
  <c r="M12" i="18"/>
  <c r="H12" i="18"/>
  <c r="C12" i="18"/>
  <c r="AX11" i="18"/>
  <c r="AG11" i="18"/>
  <c r="AF11" i="18"/>
  <c r="AB11" i="18"/>
  <c r="AU11" i="19" s="1"/>
  <c r="W11" i="18"/>
  <c r="M11" i="18"/>
  <c r="H11" i="18"/>
  <c r="AR11" i="18" s="1"/>
  <c r="C11" i="18"/>
  <c r="AX10" i="18"/>
  <c r="AQ10" i="18"/>
  <c r="AG10" i="18"/>
  <c r="AV10" i="19" s="1"/>
  <c r="AB10" i="18"/>
  <c r="AU10" i="19" s="1"/>
  <c r="W10" i="18"/>
  <c r="M10" i="18"/>
  <c r="M24" i="18" s="1"/>
  <c r="H10" i="18"/>
  <c r="C10" i="18"/>
  <c r="AF9" i="18"/>
  <c r="AS12" i="18" l="1"/>
  <c r="AV24" i="20"/>
  <c r="AR20" i="18"/>
  <c r="AR21" i="18"/>
  <c r="AR18" i="18"/>
  <c r="AS19" i="18"/>
  <c r="AS20" i="18"/>
  <c r="AQ24" i="19"/>
  <c r="AS13" i="18"/>
  <c r="AQ21" i="18"/>
  <c r="AS16" i="18"/>
  <c r="C24" i="18"/>
  <c r="AS21" i="18"/>
  <c r="AS22" i="18"/>
  <c r="AV22" i="19"/>
  <c r="AT24" i="21"/>
  <c r="AT13" i="19"/>
  <c r="AU21" i="19"/>
  <c r="H24" i="18"/>
  <c r="AR12" i="18"/>
  <c r="AR13" i="18"/>
  <c r="AR15" i="18"/>
  <c r="AR16" i="18"/>
  <c r="AS23" i="18"/>
  <c r="AV12" i="19"/>
  <c r="AT24" i="20"/>
  <c r="AV15" i="19"/>
  <c r="AV19" i="19"/>
  <c r="AV13" i="19"/>
  <c r="AQ19" i="18"/>
  <c r="AT19" i="19"/>
  <c r="AV15" i="18"/>
  <c r="AT10" i="19"/>
  <c r="AQ11" i="18"/>
  <c r="AQ16" i="18"/>
  <c r="AR22" i="18"/>
  <c r="AR23" i="18"/>
  <c r="AP26" i="18"/>
  <c r="AT15" i="19"/>
  <c r="AB24" i="18"/>
  <c r="AT21" i="19"/>
  <c r="AU17" i="19"/>
  <c r="AU24" i="19" s="1"/>
  <c r="AS11" i="18"/>
  <c r="AV11" i="19"/>
  <c r="AF24" i="18"/>
  <c r="AT22" i="18"/>
  <c r="AQ23" i="18"/>
  <c r="AT22" i="19"/>
  <c r="AU22" i="19"/>
  <c r="AT11" i="19"/>
  <c r="AS18" i="18"/>
  <c r="AV18" i="19"/>
  <c r="AG24" i="18"/>
  <c r="AS24" i="18" s="1"/>
  <c r="AT18" i="18"/>
  <c r="AQ18" i="18"/>
  <c r="AS17" i="18"/>
  <c r="AV17" i="19"/>
  <c r="AQ17" i="18"/>
  <c r="AT17" i="19"/>
  <c r="AR19" i="18"/>
  <c r="W24" i="18"/>
  <c r="AQ24" i="18" s="1"/>
  <c r="AQ12" i="18"/>
  <c r="AQ22" i="18"/>
  <c r="AR10" i="18"/>
  <c r="AS10" i="18"/>
  <c r="AQ15" i="18"/>
  <c r="AQ20" i="18"/>
  <c r="AP24" i="17"/>
  <c r="AO24" i="17"/>
  <c r="AN24" i="17"/>
  <c r="AM24" i="17"/>
  <c r="AL24" i="17"/>
  <c r="AK24" i="17"/>
  <c r="AJ24" i="17"/>
  <c r="AI24" i="17"/>
  <c r="AH24" i="17"/>
  <c r="AE24" i="17"/>
  <c r="AD24" i="17"/>
  <c r="AC24" i="17"/>
  <c r="AA24" i="17"/>
  <c r="Z24" i="17"/>
  <c r="Y24" i="17"/>
  <c r="X24" i="17"/>
  <c r="V24" i="17"/>
  <c r="U24" i="17"/>
  <c r="U27" i="17" s="1"/>
  <c r="T24" i="17"/>
  <c r="T27" i="17" s="1"/>
  <c r="S24" i="17"/>
  <c r="S27" i="17" s="1"/>
  <c r="R24" i="17"/>
  <c r="R27" i="17" s="1"/>
  <c r="Q24" i="17"/>
  <c r="Q27" i="17" s="1"/>
  <c r="P24" i="17"/>
  <c r="P27" i="17" s="1"/>
  <c r="O24" i="17"/>
  <c r="O27" i="17" s="1"/>
  <c r="N24" i="17"/>
  <c r="N27" i="17" s="1"/>
  <c r="L24" i="17"/>
  <c r="K24" i="17"/>
  <c r="J24" i="17"/>
  <c r="I24" i="17"/>
  <c r="G24" i="17"/>
  <c r="F24" i="17"/>
  <c r="E24" i="17"/>
  <c r="D24" i="17"/>
  <c r="AX23" i="17"/>
  <c r="AG23" i="17"/>
  <c r="AF23" i="17"/>
  <c r="AB23" i="17"/>
  <c r="W23" i="17"/>
  <c r="AT23" i="18" s="1"/>
  <c r="M23" i="17"/>
  <c r="H23" i="17"/>
  <c r="C23" i="17"/>
  <c r="AX22" i="17"/>
  <c r="AG22" i="17"/>
  <c r="AF22" i="17"/>
  <c r="AB22" i="17"/>
  <c r="W22" i="17"/>
  <c r="M22" i="17"/>
  <c r="H22" i="17"/>
  <c r="C22" i="17"/>
  <c r="AX21" i="17"/>
  <c r="AG21" i="17"/>
  <c r="AF21" i="17"/>
  <c r="AB21" i="17"/>
  <c r="W21" i="17"/>
  <c r="AT21" i="18" s="1"/>
  <c r="M21" i="17"/>
  <c r="H21" i="17"/>
  <c r="C21" i="17"/>
  <c r="AX20" i="17"/>
  <c r="AG20" i="17"/>
  <c r="AF20" i="17"/>
  <c r="AB20" i="17"/>
  <c r="W20" i="17"/>
  <c r="M20" i="17"/>
  <c r="H20" i="17"/>
  <c r="C20" i="17"/>
  <c r="AX19" i="17"/>
  <c r="AG19" i="17"/>
  <c r="AV19" i="18" s="1"/>
  <c r="AF19" i="17"/>
  <c r="AB19" i="17"/>
  <c r="AU19" i="18" s="1"/>
  <c r="W19" i="17"/>
  <c r="M19" i="17"/>
  <c r="H19" i="17"/>
  <c r="C19" i="17"/>
  <c r="AX18" i="17"/>
  <c r="AG18" i="17"/>
  <c r="AS18" i="17" s="1"/>
  <c r="AB18" i="17"/>
  <c r="AU18" i="18" s="1"/>
  <c r="W18" i="17"/>
  <c r="M18" i="17"/>
  <c r="H18" i="17"/>
  <c r="C18" i="17"/>
  <c r="AX17" i="17"/>
  <c r="AG17" i="17"/>
  <c r="AB17" i="17"/>
  <c r="W17" i="17"/>
  <c r="AQ17" i="17" s="1"/>
  <c r="M17" i="17"/>
  <c r="H17" i="17"/>
  <c r="C17" i="17"/>
  <c r="AX16" i="17"/>
  <c r="AG16" i="17"/>
  <c r="AV16" i="18" s="1"/>
  <c r="AF16" i="17"/>
  <c r="AB16" i="17"/>
  <c r="AU16" i="18" s="1"/>
  <c r="W16" i="17"/>
  <c r="M16" i="17"/>
  <c r="H16" i="17"/>
  <c r="C16" i="17"/>
  <c r="AX15" i="17"/>
  <c r="AG15" i="17"/>
  <c r="AF15" i="17"/>
  <c r="AB15" i="17"/>
  <c r="W15" i="17"/>
  <c r="M15" i="17"/>
  <c r="H15" i="17"/>
  <c r="C15" i="17"/>
  <c r="AF14" i="17"/>
  <c r="AX13" i="17"/>
  <c r="AG13" i="17"/>
  <c r="AV13" i="18" s="1"/>
  <c r="AB13" i="17"/>
  <c r="AU13" i="18" s="1"/>
  <c r="W13" i="17"/>
  <c r="AT13" i="18" s="1"/>
  <c r="M13" i="17"/>
  <c r="H13" i="17"/>
  <c r="AR13" i="17" s="1"/>
  <c r="C13" i="17"/>
  <c r="AX12" i="17"/>
  <c r="AG12" i="17"/>
  <c r="AF12" i="17"/>
  <c r="AB12" i="17"/>
  <c r="AU12" i="18" s="1"/>
  <c r="W12" i="17"/>
  <c r="AT12" i="18" s="1"/>
  <c r="M12" i="17"/>
  <c r="H12" i="17"/>
  <c r="C12" i="17"/>
  <c r="AX11" i="17"/>
  <c r="AG11" i="17"/>
  <c r="AF11" i="17"/>
  <c r="AB11" i="17"/>
  <c r="AU11" i="18" s="1"/>
  <c r="W11" i="17"/>
  <c r="AT11" i="18" s="1"/>
  <c r="M11" i="17"/>
  <c r="H11" i="17"/>
  <c r="C11" i="17"/>
  <c r="AX10" i="17"/>
  <c r="AG10" i="17"/>
  <c r="AS10" i="17" s="1"/>
  <c r="AB10" i="17"/>
  <c r="AU10" i="18" s="1"/>
  <c r="W10" i="17"/>
  <c r="AT10" i="18" s="1"/>
  <c r="M10" i="17"/>
  <c r="H10" i="17"/>
  <c r="C10" i="17"/>
  <c r="AF9" i="17"/>
  <c r="AR12" i="17" l="1"/>
  <c r="AR17" i="17"/>
  <c r="AS20" i="17"/>
  <c r="AS22" i="17"/>
  <c r="AS11" i="17"/>
  <c r="AS12" i="17"/>
  <c r="AS17" i="17"/>
  <c r="AQ19" i="17"/>
  <c r="AT19" i="18"/>
  <c r="AR24" i="18"/>
  <c r="AQ12" i="17"/>
  <c r="AQ13" i="17"/>
  <c r="AS15" i="17"/>
  <c r="AR21" i="17"/>
  <c r="AR23" i="17"/>
  <c r="AT24" i="19"/>
  <c r="AV10" i="18"/>
  <c r="AQ16" i="17"/>
  <c r="AT16" i="18"/>
  <c r="AV18" i="18"/>
  <c r="AS19" i="17"/>
  <c r="AU21" i="18"/>
  <c r="AS13" i="17"/>
  <c r="AV21" i="18"/>
  <c r="AV23" i="18"/>
  <c r="AV11" i="18"/>
  <c r="AT17" i="18"/>
  <c r="AU23" i="18"/>
  <c r="AU22" i="18"/>
  <c r="AU17" i="18"/>
  <c r="AR18" i="17"/>
  <c r="AR22" i="17"/>
  <c r="M24" i="17"/>
  <c r="AR15" i="17"/>
  <c r="AR16" i="17"/>
  <c r="AV17" i="18"/>
  <c r="AV12" i="18"/>
  <c r="AU15" i="18"/>
  <c r="C24" i="17"/>
  <c r="AP26" i="17"/>
  <c r="H24" i="17"/>
  <c r="AR20" i="17"/>
  <c r="AR11" i="17"/>
  <c r="AQ18" i="17"/>
  <c r="AR19" i="17"/>
  <c r="AQ20" i="17"/>
  <c r="AQ21" i="17"/>
  <c r="AQ22" i="17"/>
  <c r="AQ23" i="17"/>
  <c r="AV22" i="18"/>
  <c r="AT15" i="18"/>
  <c r="AT24" i="18" s="1"/>
  <c r="AV24" i="19"/>
  <c r="AF24" i="17"/>
  <c r="AS21" i="17"/>
  <c r="AS23" i="17"/>
  <c r="AS16" i="17"/>
  <c r="AB24" i="17"/>
  <c r="AR24" i="17" s="1"/>
  <c r="AU17" i="17"/>
  <c r="AG24" i="17"/>
  <c r="W24" i="17"/>
  <c r="AQ15" i="17"/>
  <c r="AQ10" i="17"/>
  <c r="AQ11" i="17"/>
  <c r="AR10" i="17"/>
  <c r="AT14" i="15"/>
  <c r="AU14" i="15"/>
  <c r="AV14" i="15"/>
  <c r="AP24" i="15"/>
  <c r="AO24" i="15"/>
  <c r="AN24" i="15"/>
  <c r="AM24" i="15"/>
  <c r="AL24" i="15"/>
  <c r="AK24" i="15"/>
  <c r="AJ24" i="15"/>
  <c r="AI24" i="15"/>
  <c r="AH24" i="15"/>
  <c r="AE24" i="15"/>
  <c r="AD24" i="15"/>
  <c r="AC24" i="15"/>
  <c r="AA24" i="15"/>
  <c r="Z24" i="15"/>
  <c r="Y24" i="15"/>
  <c r="X24" i="15"/>
  <c r="V24" i="15"/>
  <c r="U24" i="15"/>
  <c r="U27" i="15" s="1"/>
  <c r="T24" i="15"/>
  <c r="T27" i="15" s="1"/>
  <c r="S24" i="15"/>
  <c r="S27" i="15" s="1"/>
  <c r="R24" i="15"/>
  <c r="R27" i="15" s="1"/>
  <c r="Q24" i="15"/>
  <c r="Q27" i="15" s="1"/>
  <c r="P24" i="15"/>
  <c r="P27" i="15" s="1"/>
  <c r="O24" i="15"/>
  <c r="O27" i="15" s="1"/>
  <c r="N24" i="15"/>
  <c r="N27" i="15" s="1"/>
  <c r="L24" i="15"/>
  <c r="K24" i="15"/>
  <c r="J24" i="15"/>
  <c r="I24" i="15"/>
  <c r="G24" i="15"/>
  <c r="F24" i="15"/>
  <c r="E24" i="15"/>
  <c r="D24" i="15"/>
  <c r="AX23" i="15"/>
  <c r="AG23" i="15"/>
  <c r="AV23" i="17" s="1"/>
  <c r="AF23" i="15"/>
  <c r="AB23" i="15"/>
  <c r="AU23" i="17" s="1"/>
  <c r="W23" i="15"/>
  <c r="M23" i="15"/>
  <c r="AS23" i="15" s="1"/>
  <c r="H23" i="15"/>
  <c r="C23" i="15"/>
  <c r="AX22" i="15"/>
  <c r="AG22" i="15"/>
  <c r="AF22" i="15"/>
  <c r="AB22" i="15"/>
  <c r="AU22" i="17" s="1"/>
  <c r="W22" i="15"/>
  <c r="M22" i="15"/>
  <c r="H22" i="15"/>
  <c r="C22" i="15"/>
  <c r="AX21" i="15"/>
  <c r="AG21" i="15"/>
  <c r="AV21" i="17" s="1"/>
  <c r="AF21" i="15"/>
  <c r="AB21" i="15"/>
  <c r="AU21" i="17" s="1"/>
  <c r="W21" i="15"/>
  <c r="M21" i="15"/>
  <c r="H21" i="15"/>
  <c r="AR21" i="15" s="1"/>
  <c r="C21" i="15"/>
  <c r="AX20" i="15"/>
  <c r="AG20" i="15"/>
  <c r="AF20" i="15"/>
  <c r="AB20" i="15"/>
  <c r="AU20" i="17" s="1"/>
  <c r="W20" i="15"/>
  <c r="M20" i="15"/>
  <c r="H20" i="15"/>
  <c r="C20" i="15"/>
  <c r="AX19" i="15"/>
  <c r="AG19" i="15"/>
  <c r="AV19" i="17" s="1"/>
  <c r="AF19" i="15"/>
  <c r="AB19" i="15"/>
  <c r="AU19" i="17" s="1"/>
  <c r="W19" i="15"/>
  <c r="M19" i="15"/>
  <c r="H19" i="15"/>
  <c r="AR19" i="15" s="1"/>
  <c r="C19" i="15"/>
  <c r="AX18" i="15"/>
  <c r="AG18" i="15"/>
  <c r="AS18" i="15" s="1"/>
  <c r="AB18" i="15"/>
  <c r="AU18" i="17" s="1"/>
  <c r="W18" i="15"/>
  <c r="AT18" i="17" s="1"/>
  <c r="M18" i="15"/>
  <c r="H18" i="15"/>
  <c r="C18" i="15"/>
  <c r="AQ18" i="15" s="1"/>
  <c r="AX17" i="15"/>
  <c r="AG17" i="15"/>
  <c r="AB17" i="15"/>
  <c r="W17" i="15"/>
  <c r="AT17" i="17" s="1"/>
  <c r="M17" i="15"/>
  <c r="H17" i="15"/>
  <c r="C17" i="15"/>
  <c r="AX16" i="15"/>
  <c r="AG16" i="15"/>
  <c r="AV16" i="17" s="1"/>
  <c r="AF16" i="15"/>
  <c r="AB16" i="15"/>
  <c r="AU16" i="17" s="1"/>
  <c r="W16" i="15"/>
  <c r="M16" i="15"/>
  <c r="H16" i="15"/>
  <c r="C16" i="15"/>
  <c r="AX15" i="15"/>
  <c r="AG15" i="15"/>
  <c r="AF15" i="15"/>
  <c r="AB15" i="15"/>
  <c r="AU15" i="17" s="1"/>
  <c r="W15" i="15"/>
  <c r="AT15" i="17" s="1"/>
  <c r="M15" i="15"/>
  <c r="H15" i="15"/>
  <c r="C15" i="15"/>
  <c r="AF14" i="15"/>
  <c r="AX13" i="15"/>
  <c r="AG13" i="15"/>
  <c r="AV13" i="17" s="1"/>
  <c r="AB13" i="15"/>
  <c r="AU13" i="17" s="1"/>
  <c r="W13" i="15"/>
  <c r="AT13" i="17" s="1"/>
  <c r="M13" i="15"/>
  <c r="H13" i="15"/>
  <c r="AR13" i="15" s="1"/>
  <c r="C13" i="15"/>
  <c r="AX12" i="15"/>
  <c r="AG12" i="15"/>
  <c r="AF12" i="15"/>
  <c r="AB12" i="15"/>
  <c r="AU12" i="17" s="1"/>
  <c r="W12" i="15"/>
  <c r="AQ12" i="15" s="1"/>
  <c r="M12" i="15"/>
  <c r="H12" i="15"/>
  <c r="AR12" i="15" s="1"/>
  <c r="C12" i="15"/>
  <c r="AX11" i="15"/>
  <c r="AG11" i="15"/>
  <c r="AF11" i="15"/>
  <c r="AB11" i="15"/>
  <c r="W11" i="15"/>
  <c r="M11" i="15"/>
  <c r="H11" i="15"/>
  <c r="AR11" i="15" s="1"/>
  <c r="C11" i="15"/>
  <c r="AX10" i="15"/>
  <c r="AG10" i="15"/>
  <c r="AV10" i="17" s="1"/>
  <c r="AF10" i="15"/>
  <c r="AB10" i="15"/>
  <c r="AU10" i="17" s="1"/>
  <c r="W10" i="15"/>
  <c r="M10" i="15"/>
  <c r="H10" i="15"/>
  <c r="C10" i="15"/>
  <c r="AF9" i="15"/>
  <c r="AS20" i="15" l="1"/>
  <c r="AR22" i="15"/>
  <c r="AR23" i="15"/>
  <c r="AT12" i="17"/>
  <c r="M24" i="15"/>
  <c r="AS17" i="15"/>
  <c r="AQ19" i="15"/>
  <c r="AS21" i="15"/>
  <c r="AT19" i="17"/>
  <c r="AS12" i="15"/>
  <c r="AS15" i="15"/>
  <c r="AS16" i="15"/>
  <c r="AQ22" i="15"/>
  <c r="AV24" i="18"/>
  <c r="AU24" i="18"/>
  <c r="AP26" i="15"/>
  <c r="C24" i="15"/>
  <c r="AQ17" i="15"/>
  <c r="AQ23" i="15"/>
  <c r="AV22" i="17"/>
  <c r="H24" i="15"/>
  <c r="AR24" i="15" s="1"/>
  <c r="AU21" i="15"/>
  <c r="AS24" i="17"/>
  <c r="AT23" i="17"/>
  <c r="AV18" i="17"/>
  <c r="AR15" i="15"/>
  <c r="AR20" i="15"/>
  <c r="AS22" i="15"/>
  <c r="AB24" i="15"/>
  <c r="AU11" i="17"/>
  <c r="AU24" i="17" s="1"/>
  <c r="AQ13" i="15"/>
  <c r="AV15" i="17"/>
  <c r="AV17" i="17"/>
  <c r="AV20" i="17"/>
  <c r="AV24" i="17" s="1"/>
  <c r="AT10" i="17"/>
  <c r="AQ15" i="15"/>
  <c r="AQ16" i="15"/>
  <c r="AQ20" i="15"/>
  <c r="AT20" i="17"/>
  <c r="AQ21" i="15"/>
  <c r="AV12" i="17"/>
  <c r="AT11" i="17"/>
  <c r="AS11" i="15"/>
  <c r="AU17" i="15"/>
  <c r="AT22" i="17"/>
  <c r="AV11" i="17"/>
  <c r="AQ24" i="17"/>
  <c r="AT16" i="17"/>
  <c r="AT24" i="17" s="1"/>
  <c r="AT21" i="17"/>
  <c r="AR18" i="15"/>
  <c r="AT12" i="15"/>
  <c r="AS10" i="15"/>
  <c r="AR17" i="15"/>
  <c r="AS19" i="15"/>
  <c r="AT15" i="15"/>
  <c r="AS13" i="15"/>
  <c r="AV11" i="15"/>
  <c r="AF24" i="15"/>
  <c r="W24" i="15"/>
  <c r="AQ24" i="15" s="1"/>
  <c r="AG24" i="15"/>
  <c r="AS24" i="15" s="1"/>
  <c r="AQ11" i="15"/>
  <c r="AR16" i="15"/>
  <c r="AQ10" i="15"/>
  <c r="AR10" i="15"/>
  <c r="AT14" i="14"/>
  <c r="AU14" i="14"/>
  <c r="AV14" i="14"/>
  <c r="AP24" i="14"/>
  <c r="AO24" i="14"/>
  <c r="AN24" i="14"/>
  <c r="AM24" i="14"/>
  <c r="AL24" i="14"/>
  <c r="AK24" i="14"/>
  <c r="AJ24" i="14"/>
  <c r="AI24" i="14"/>
  <c r="AH24" i="14"/>
  <c r="AE24" i="14"/>
  <c r="AD24" i="14"/>
  <c r="AC24" i="14"/>
  <c r="AA24" i="14"/>
  <c r="Z24" i="14"/>
  <c r="Y24" i="14"/>
  <c r="X24" i="14"/>
  <c r="V24" i="14"/>
  <c r="U24" i="14"/>
  <c r="U27" i="14" s="1"/>
  <c r="T24" i="14"/>
  <c r="T27" i="14" s="1"/>
  <c r="S24" i="14"/>
  <c r="S27" i="14" s="1"/>
  <c r="R24" i="14"/>
  <c r="R27" i="14" s="1"/>
  <c r="Q24" i="14"/>
  <c r="Q27" i="14" s="1"/>
  <c r="P24" i="14"/>
  <c r="P27" i="14" s="1"/>
  <c r="O24" i="14"/>
  <c r="O27" i="14" s="1"/>
  <c r="N24" i="14"/>
  <c r="N27" i="14" s="1"/>
  <c r="L24" i="14"/>
  <c r="K24" i="14"/>
  <c r="J24" i="14"/>
  <c r="I24" i="14"/>
  <c r="G24" i="14"/>
  <c r="F24" i="14"/>
  <c r="E24" i="14"/>
  <c r="D24" i="14"/>
  <c r="AX23" i="14"/>
  <c r="AG23" i="14"/>
  <c r="AV23" i="15" s="1"/>
  <c r="AF23" i="14"/>
  <c r="AB23" i="14"/>
  <c r="AU23" i="15" s="1"/>
  <c r="W23" i="14"/>
  <c r="AT23" i="15" s="1"/>
  <c r="M23" i="14"/>
  <c r="H23" i="14"/>
  <c r="AR23" i="14" s="1"/>
  <c r="C23" i="14"/>
  <c r="AX22" i="14"/>
  <c r="AG22" i="14"/>
  <c r="AV22" i="15" s="1"/>
  <c r="AF22" i="14"/>
  <c r="AB22" i="14"/>
  <c r="W22" i="14"/>
  <c r="AT22" i="15" s="1"/>
  <c r="M22" i="14"/>
  <c r="H22" i="14"/>
  <c r="C22" i="14"/>
  <c r="AX21" i="14"/>
  <c r="AG21" i="14"/>
  <c r="AV21" i="15" s="1"/>
  <c r="AF21" i="14"/>
  <c r="AB21" i="14"/>
  <c r="W21" i="14"/>
  <c r="AQ21" i="14" s="1"/>
  <c r="M21" i="14"/>
  <c r="H21" i="14"/>
  <c r="C21" i="14"/>
  <c r="AX20" i="14"/>
  <c r="AG20" i="14"/>
  <c r="AV20" i="15" s="1"/>
  <c r="AF20" i="14"/>
  <c r="AB20" i="14"/>
  <c r="AU20" i="15" s="1"/>
  <c r="W20" i="14"/>
  <c r="AT20" i="15" s="1"/>
  <c r="M20" i="14"/>
  <c r="H20" i="14"/>
  <c r="C20" i="14"/>
  <c r="AX19" i="14"/>
  <c r="AG19" i="14"/>
  <c r="AF19" i="14"/>
  <c r="AB19" i="14"/>
  <c r="AU19" i="15" s="1"/>
  <c r="W19" i="14"/>
  <c r="M19" i="14"/>
  <c r="H19" i="14"/>
  <c r="C19" i="14"/>
  <c r="AX18" i="14"/>
  <c r="AG18" i="14"/>
  <c r="AV18" i="15" s="1"/>
  <c r="AB18" i="14"/>
  <c r="AU18" i="15" s="1"/>
  <c r="W18" i="14"/>
  <c r="AQ18" i="14" s="1"/>
  <c r="M18" i="14"/>
  <c r="H18" i="14"/>
  <c r="C18" i="14"/>
  <c r="AX17" i="14"/>
  <c r="AG17" i="14"/>
  <c r="AB17" i="14"/>
  <c r="W17" i="14"/>
  <c r="AQ17" i="14" s="1"/>
  <c r="M17" i="14"/>
  <c r="H17" i="14"/>
  <c r="AR17" i="14" s="1"/>
  <c r="C17" i="14"/>
  <c r="AX16" i="14"/>
  <c r="AG16" i="14"/>
  <c r="AV16" i="15" s="1"/>
  <c r="AF16" i="14"/>
  <c r="AB16" i="14"/>
  <c r="AU16" i="15" s="1"/>
  <c r="W16" i="14"/>
  <c r="M16" i="14"/>
  <c r="H16" i="14"/>
  <c r="C16" i="14"/>
  <c r="AX15" i="14"/>
  <c r="AS15" i="14"/>
  <c r="AG15" i="14"/>
  <c r="AV15" i="15" s="1"/>
  <c r="AF15" i="14"/>
  <c r="AB15" i="14"/>
  <c r="AU15" i="15" s="1"/>
  <c r="W15" i="14"/>
  <c r="M15" i="14"/>
  <c r="H15" i="14"/>
  <c r="C15" i="14"/>
  <c r="AF14" i="14"/>
  <c r="AX13" i="14"/>
  <c r="AG13" i="14"/>
  <c r="AS13" i="14" s="1"/>
  <c r="AB13" i="14"/>
  <c r="AU13" i="15" s="1"/>
  <c r="W13" i="14"/>
  <c r="AT13" i="15" s="1"/>
  <c r="M13" i="14"/>
  <c r="H13" i="14"/>
  <c r="C13" i="14"/>
  <c r="AX12" i="14"/>
  <c r="AG12" i="14"/>
  <c r="AV12" i="15" s="1"/>
  <c r="AF12" i="14"/>
  <c r="AB12" i="14"/>
  <c r="AU12" i="15" s="1"/>
  <c r="W12" i="14"/>
  <c r="M12" i="14"/>
  <c r="H12" i="14"/>
  <c r="C12" i="14"/>
  <c r="AX11" i="14"/>
  <c r="AG11" i="14"/>
  <c r="AF11" i="14"/>
  <c r="AB11" i="14"/>
  <c r="AU11" i="15" s="1"/>
  <c r="W11" i="14"/>
  <c r="M11" i="14"/>
  <c r="H11" i="14"/>
  <c r="AR11" i="14" s="1"/>
  <c r="C11" i="14"/>
  <c r="AX10" i="14"/>
  <c r="AG10" i="14"/>
  <c r="AV10" i="15" s="1"/>
  <c r="AF10" i="14"/>
  <c r="AB10" i="14"/>
  <c r="AU10" i="15" s="1"/>
  <c r="W10" i="14"/>
  <c r="M10" i="14"/>
  <c r="M24" i="14" s="1"/>
  <c r="H10" i="14"/>
  <c r="C10" i="14"/>
  <c r="AF9" i="14"/>
  <c r="AS11" i="14" l="1"/>
  <c r="AS19" i="14"/>
  <c r="AT18" i="15"/>
  <c r="AQ16" i="14"/>
  <c r="AS16" i="14"/>
  <c r="AS18" i="14"/>
  <c r="AS20" i="14"/>
  <c r="AT21" i="15"/>
  <c r="AR12" i="14"/>
  <c r="AR15" i="14"/>
  <c r="AS21" i="14"/>
  <c r="AQ11" i="14"/>
  <c r="AR16" i="14"/>
  <c r="AR19" i="14"/>
  <c r="AR20" i="14"/>
  <c r="AS23" i="14"/>
  <c r="AV17" i="15"/>
  <c r="AV13" i="15"/>
  <c r="AF24" i="14"/>
  <c r="AB24" i="14"/>
  <c r="AQ13" i="14"/>
  <c r="AR21" i="14"/>
  <c r="AT10" i="15"/>
  <c r="AQ19" i="14"/>
  <c r="AT19" i="15"/>
  <c r="AP26" i="14"/>
  <c r="AV19" i="15"/>
  <c r="AV24" i="15" s="1"/>
  <c r="AS10" i="14"/>
  <c r="AT17" i="15"/>
  <c r="C24" i="14"/>
  <c r="AQ23" i="14"/>
  <c r="H24" i="14"/>
  <c r="AS17" i="14"/>
  <c r="AU22" i="15"/>
  <c r="AU24" i="15" s="1"/>
  <c r="AT16" i="15"/>
  <c r="AR13" i="14"/>
  <c r="AT11" i="15"/>
  <c r="AS22" i="14"/>
  <c r="AR22" i="14"/>
  <c r="AS12" i="14"/>
  <c r="AG24" i="14"/>
  <c r="AR18" i="14"/>
  <c r="AS24" i="14"/>
  <c r="AQ20" i="14"/>
  <c r="AQ22" i="14"/>
  <c r="AR10" i="14"/>
  <c r="W24" i="14"/>
  <c r="AQ24" i="14" s="1"/>
  <c r="AQ15" i="14"/>
  <c r="AQ10" i="14"/>
  <c r="AQ12" i="14"/>
  <c r="AX16" i="13"/>
  <c r="AX17" i="13"/>
  <c r="AX18" i="13"/>
  <c r="AX19" i="13"/>
  <c r="AX20" i="13"/>
  <c r="AX21" i="13"/>
  <c r="AX22" i="13"/>
  <c r="AX23" i="13"/>
  <c r="AX15" i="13"/>
  <c r="AX13" i="13"/>
  <c r="AX11" i="13"/>
  <c r="AX12" i="13"/>
  <c r="AX10" i="13"/>
  <c r="AT24" i="15" l="1"/>
  <c r="AR24" i="14"/>
  <c r="AP24" i="13"/>
  <c r="AO24" i="13"/>
  <c r="AN24" i="13"/>
  <c r="AM24" i="13"/>
  <c r="AL24" i="13"/>
  <c r="AK24" i="13"/>
  <c r="AJ24" i="13"/>
  <c r="AI24" i="13"/>
  <c r="AH24" i="13"/>
  <c r="AE24" i="13"/>
  <c r="AD24" i="13"/>
  <c r="AC24" i="13"/>
  <c r="AA24" i="13"/>
  <c r="Z24" i="13"/>
  <c r="Y24" i="13"/>
  <c r="X24" i="13"/>
  <c r="V24" i="13"/>
  <c r="U24" i="13"/>
  <c r="U27" i="13" s="1"/>
  <c r="T24" i="13"/>
  <c r="T27" i="13" s="1"/>
  <c r="S24" i="13"/>
  <c r="S27" i="13" s="1"/>
  <c r="R24" i="13"/>
  <c r="R27" i="13" s="1"/>
  <c r="Q24" i="13"/>
  <c r="Q27" i="13" s="1"/>
  <c r="P24" i="13"/>
  <c r="P27" i="13" s="1"/>
  <c r="O24" i="13"/>
  <c r="O27" i="13" s="1"/>
  <c r="N24" i="13"/>
  <c r="N27" i="13" s="1"/>
  <c r="L24" i="13"/>
  <c r="K24" i="13"/>
  <c r="J24" i="13"/>
  <c r="I24" i="13"/>
  <c r="G24" i="13"/>
  <c r="F24" i="13"/>
  <c r="E24" i="13"/>
  <c r="D24" i="13"/>
  <c r="AG23" i="13"/>
  <c r="AF23" i="13"/>
  <c r="AB23" i="13"/>
  <c r="AU23" i="14" s="1"/>
  <c r="W23" i="13"/>
  <c r="M23" i="13"/>
  <c r="H23" i="13"/>
  <c r="AR23" i="13" s="1"/>
  <c r="C23" i="13"/>
  <c r="AG22" i="13"/>
  <c r="AF22" i="13"/>
  <c r="AB22" i="13"/>
  <c r="W22" i="13"/>
  <c r="M22" i="13"/>
  <c r="H22" i="13"/>
  <c r="C22" i="13"/>
  <c r="AR21" i="13"/>
  <c r="AG21" i="13"/>
  <c r="AF21" i="13"/>
  <c r="AB21" i="13"/>
  <c r="W21" i="13"/>
  <c r="M21" i="13"/>
  <c r="H21" i="13"/>
  <c r="C21" i="13"/>
  <c r="AG20" i="13"/>
  <c r="AF20" i="13"/>
  <c r="AB20" i="13"/>
  <c r="W20" i="13"/>
  <c r="M20" i="13"/>
  <c r="H20" i="13"/>
  <c r="AR20" i="13" s="1"/>
  <c r="C20" i="13"/>
  <c r="AG19" i="13"/>
  <c r="AF19" i="13"/>
  <c r="AB19" i="13"/>
  <c r="W19" i="13"/>
  <c r="M19" i="13"/>
  <c r="H19" i="13"/>
  <c r="AR19" i="13" s="1"/>
  <c r="C19" i="13"/>
  <c r="AG18" i="13"/>
  <c r="AB18" i="13"/>
  <c r="W18" i="13"/>
  <c r="M18" i="13"/>
  <c r="H18" i="13"/>
  <c r="C18" i="13"/>
  <c r="AG17" i="13"/>
  <c r="AB17" i="13"/>
  <c r="W17" i="13"/>
  <c r="AQ17" i="13" s="1"/>
  <c r="M17" i="13"/>
  <c r="H17" i="13"/>
  <c r="C17" i="13"/>
  <c r="AG16" i="13"/>
  <c r="AF16" i="13"/>
  <c r="AB16" i="13"/>
  <c r="W16" i="13"/>
  <c r="M16" i="13"/>
  <c r="H16" i="13"/>
  <c r="C16" i="13"/>
  <c r="AG15" i="13"/>
  <c r="AF15" i="13"/>
  <c r="AB15" i="13"/>
  <c r="W15" i="13"/>
  <c r="M15" i="13"/>
  <c r="H15" i="13"/>
  <c r="C15" i="13"/>
  <c r="AF14" i="13"/>
  <c r="AG13" i="13"/>
  <c r="AV13" i="14" s="1"/>
  <c r="AB13" i="13"/>
  <c r="W13" i="13"/>
  <c r="M13" i="13"/>
  <c r="H13" i="13"/>
  <c r="AR13" i="13" s="1"/>
  <c r="C13" i="13"/>
  <c r="AG12" i="13"/>
  <c r="AF12" i="13"/>
  <c r="AB12" i="13"/>
  <c r="W12" i="13"/>
  <c r="M12" i="13"/>
  <c r="H12" i="13"/>
  <c r="C12" i="13"/>
  <c r="AG11" i="13"/>
  <c r="AF11" i="13"/>
  <c r="AB11" i="13"/>
  <c r="W11" i="13"/>
  <c r="M11" i="13"/>
  <c r="H11" i="13"/>
  <c r="C11" i="13"/>
  <c r="AS10" i="13"/>
  <c r="AG10" i="13"/>
  <c r="AF10" i="13"/>
  <c r="AB10" i="13"/>
  <c r="W10" i="13"/>
  <c r="AT10" i="14" s="1"/>
  <c r="M10" i="13"/>
  <c r="H10" i="13"/>
  <c r="H24" i="13" s="1"/>
  <c r="C10" i="13"/>
  <c r="AF9" i="13"/>
  <c r="C24" i="13" l="1"/>
  <c r="AR12" i="13"/>
  <c r="AS11" i="13"/>
  <c r="AV11" i="14"/>
  <c r="AV22" i="14"/>
  <c r="AS22" i="13"/>
  <c r="AQ15" i="13"/>
  <c r="AT15" i="14"/>
  <c r="AT17" i="14"/>
  <c r="AU15" i="14"/>
  <c r="AU17" i="14"/>
  <c r="AS20" i="13"/>
  <c r="AV20" i="14"/>
  <c r="AS21" i="13"/>
  <c r="AV21" i="14"/>
  <c r="AS13" i="13"/>
  <c r="M24" i="13"/>
  <c r="AS15" i="13"/>
  <c r="AV15" i="14"/>
  <c r="AS16" i="13"/>
  <c r="AV16" i="14"/>
  <c r="AS23" i="13"/>
  <c r="AV23" i="14"/>
  <c r="AU18" i="14"/>
  <c r="AU22" i="14"/>
  <c r="AV12" i="14"/>
  <c r="AS18" i="13"/>
  <c r="AV18" i="14"/>
  <c r="AU10" i="14"/>
  <c r="AR18" i="13"/>
  <c r="AR22" i="13"/>
  <c r="AQ16" i="13"/>
  <c r="AT16" i="14"/>
  <c r="AS19" i="13"/>
  <c r="AV19" i="14"/>
  <c r="AQ23" i="13"/>
  <c r="AT23" i="14"/>
  <c r="AU16" i="14"/>
  <c r="AS12" i="13"/>
  <c r="AS17" i="13"/>
  <c r="AV17" i="14"/>
  <c r="AT11" i="14"/>
  <c r="AQ19" i="13"/>
  <c r="AT19" i="14"/>
  <c r="AF24" i="13"/>
  <c r="AB24" i="13"/>
  <c r="AR24" i="13" s="1"/>
  <c r="AU11" i="14"/>
  <c r="AQ12" i="13"/>
  <c r="AT12" i="14"/>
  <c r="AQ13" i="13"/>
  <c r="AT13" i="14"/>
  <c r="AR15" i="13"/>
  <c r="AR17" i="13"/>
  <c r="AU19" i="14"/>
  <c r="AQ20" i="13"/>
  <c r="AT20" i="14"/>
  <c r="AQ21" i="13"/>
  <c r="AT21" i="14"/>
  <c r="AV10" i="14"/>
  <c r="AU12" i="14"/>
  <c r="AU13" i="14"/>
  <c r="AQ18" i="13"/>
  <c r="AT18" i="14"/>
  <c r="AU20" i="14"/>
  <c r="AU21" i="14"/>
  <c r="AQ22" i="13"/>
  <c r="AT22" i="14"/>
  <c r="AP26" i="13"/>
  <c r="W24" i="13"/>
  <c r="AQ24" i="13"/>
  <c r="AQ11" i="13"/>
  <c r="AR11" i="13"/>
  <c r="AR16" i="13"/>
  <c r="AQ10" i="13"/>
  <c r="AG24" i="13"/>
  <c r="AS24" i="13" s="1"/>
  <c r="AR10" i="13"/>
  <c r="AT24" i="14" l="1"/>
  <c r="AU24" i="14"/>
  <c r="AV24" i="14"/>
  <c r="AX16" i="12"/>
  <c r="AX17" i="12"/>
  <c r="AX18" i="12"/>
  <c r="AX19" i="12"/>
  <c r="AX20" i="12"/>
  <c r="AX21" i="12"/>
  <c r="AX22" i="12"/>
  <c r="AX23" i="12"/>
  <c r="AX15" i="12"/>
  <c r="AX11" i="12"/>
  <c r="AX12" i="12"/>
  <c r="AX13" i="12"/>
  <c r="AX10" i="12"/>
  <c r="AP24" i="12" l="1"/>
  <c r="AO24" i="12"/>
  <c r="AN24" i="12"/>
  <c r="AM24" i="12"/>
  <c r="AL24" i="12"/>
  <c r="AK24" i="12"/>
  <c r="AJ24" i="12"/>
  <c r="AI24" i="12"/>
  <c r="AH24" i="12"/>
  <c r="AE24" i="12"/>
  <c r="AD24" i="12"/>
  <c r="AC24" i="12"/>
  <c r="AA24" i="12"/>
  <c r="Z24" i="12"/>
  <c r="Y24" i="12"/>
  <c r="X24" i="12"/>
  <c r="V24" i="12"/>
  <c r="U24" i="12"/>
  <c r="U27" i="12" s="1"/>
  <c r="T24" i="12"/>
  <c r="T27" i="12" s="1"/>
  <c r="S24" i="12"/>
  <c r="S27" i="12" s="1"/>
  <c r="R24" i="12"/>
  <c r="R27" i="12" s="1"/>
  <c r="Q24" i="12"/>
  <c r="Q27" i="12" s="1"/>
  <c r="P24" i="12"/>
  <c r="P27" i="12" s="1"/>
  <c r="O24" i="12"/>
  <c r="O27" i="12" s="1"/>
  <c r="N24" i="12"/>
  <c r="N27" i="12" s="1"/>
  <c r="L24" i="12"/>
  <c r="K24" i="12"/>
  <c r="J24" i="12"/>
  <c r="I24" i="12"/>
  <c r="G24" i="12"/>
  <c r="F24" i="12"/>
  <c r="E24" i="12"/>
  <c r="D24" i="12"/>
  <c r="AG23" i="12"/>
  <c r="AF23" i="12"/>
  <c r="AB23" i="12"/>
  <c r="AR23" i="12" s="1"/>
  <c r="W23" i="12"/>
  <c r="M23" i="12"/>
  <c r="H23" i="12"/>
  <c r="C23" i="12"/>
  <c r="AG22" i="12"/>
  <c r="AF22" i="12"/>
  <c r="AB22" i="12"/>
  <c r="W22" i="12"/>
  <c r="AQ22" i="12" s="1"/>
  <c r="M22" i="12"/>
  <c r="H22" i="12"/>
  <c r="C22" i="12"/>
  <c r="AG21" i="12"/>
  <c r="AF21" i="12"/>
  <c r="AB21" i="12"/>
  <c r="AR21" i="12" s="1"/>
  <c r="W21" i="12"/>
  <c r="M21" i="12"/>
  <c r="H21" i="12"/>
  <c r="C21" i="12"/>
  <c r="AG20" i="12"/>
  <c r="AF20" i="12"/>
  <c r="AB20" i="12"/>
  <c r="W20" i="12"/>
  <c r="AQ20" i="12" s="1"/>
  <c r="M20" i="12"/>
  <c r="H20" i="12"/>
  <c r="C20" i="12"/>
  <c r="AG19" i="12"/>
  <c r="AF19" i="12"/>
  <c r="AB19" i="12"/>
  <c r="AR19" i="12" s="1"/>
  <c r="W19" i="12"/>
  <c r="M19" i="12"/>
  <c r="H19" i="12"/>
  <c r="C19" i="12"/>
  <c r="AG18" i="12"/>
  <c r="AB18" i="12"/>
  <c r="W18" i="12"/>
  <c r="AQ18" i="12" s="1"/>
  <c r="M18" i="12"/>
  <c r="H18" i="12"/>
  <c r="C18" i="12"/>
  <c r="AG17" i="12"/>
  <c r="AB17" i="12"/>
  <c r="W17" i="12"/>
  <c r="M17" i="12"/>
  <c r="H17" i="12"/>
  <c r="C17" i="12"/>
  <c r="AG16" i="12"/>
  <c r="AF16" i="12"/>
  <c r="AB16" i="12"/>
  <c r="W16" i="12"/>
  <c r="AQ16" i="12" s="1"/>
  <c r="M16" i="12"/>
  <c r="H16" i="12"/>
  <c r="C16" i="12"/>
  <c r="AG15" i="12"/>
  <c r="AS15" i="12" s="1"/>
  <c r="AF15" i="12"/>
  <c r="AB15" i="12"/>
  <c r="W15" i="12"/>
  <c r="M15" i="12"/>
  <c r="H15" i="12"/>
  <c r="C15" i="12"/>
  <c r="AF14" i="12"/>
  <c r="AG13" i="12"/>
  <c r="AB13" i="12"/>
  <c r="W13" i="12"/>
  <c r="M13" i="12"/>
  <c r="H13" i="12"/>
  <c r="AR13" i="12" s="1"/>
  <c r="C13" i="12"/>
  <c r="AG12" i="12"/>
  <c r="AF12" i="12"/>
  <c r="AB12" i="12"/>
  <c r="W12" i="12"/>
  <c r="M12" i="12"/>
  <c r="H12" i="12"/>
  <c r="C12" i="12"/>
  <c r="AG11" i="12"/>
  <c r="AF11" i="12"/>
  <c r="AB11" i="12"/>
  <c r="W11" i="12"/>
  <c r="M11" i="12"/>
  <c r="H11" i="12"/>
  <c r="C11" i="12"/>
  <c r="AG10" i="12"/>
  <c r="AF10" i="12"/>
  <c r="AB10" i="12"/>
  <c r="W10" i="12"/>
  <c r="M10" i="12"/>
  <c r="H10" i="12"/>
  <c r="C10" i="12"/>
  <c r="AF9" i="12"/>
  <c r="AS13" i="12" l="1"/>
  <c r="C24" i="12"/>
  <c r="AR22" i="12"/>
  <c r="AS23" i="12"/>
  <c r="AS21" i="12"/>
  <c r="AR10" i="12"/>
  <c r="AS22" i="12"/>
  <c r="AT23" i="12"/>
  <c r="AS19" i="12"/>
  <c r="AS20" i="12"/>
  <c r="AP26" i="12"/>
  <c r="AQ11" i="12"/>
  <c r="AQ12" i="12"/>
  <c r="AR15" i="12"/>
  <c r="AR12" i="12"/>
  <c r="AF24" i="12"/>
  <c r="AS17" i="12"/>
  <c r="AS16" i="12"/>
  <c r="H24" i="12"/>
  <c r="AR16" i="12"/>
  <c r="AT17" i="12"/>
  <c r="M24" i="12"/>
  <c r="AS10" i="12"/>
  <c r="AS12" i="12"/>
  <c r="AR18" i="12"/>
  <c r="AS11" i="12"/>
  <c r="AR17" i="12"/>
  <c r="AS18" i="12"/>
  <c r="AQ13" i="12"/>
  <c r="AR20" i="12"/>
  <c r="W24" i="12"/>
  <c r="AQ24" i="12" s="1"/>
  <c r="AQ17" i="12"/>
  <c r="AQ19" i="12"/>
  <c r="AQ21" i="12"/>
  <c r="AQ23" i="12"/>
  <c r="AB24" i="12"/>
  <c r="AR11" i="12"/>
  <c r="AQ15" i="12"/>
  <c r="AQ10" i="12"/>
  <c r="AG24" i="12"/>
  <c r="AS24" i="12" s="1"/>
  <c r="AT14" i="11"/>
  <c r="AU14" i="11"/>
  <c r="AV14" i="11"/>
  <c r="AP24" i="11"/>
  <c r="AO24" i="11"/>
  <c r="AN24" i="11"/>
  <c r="AM24" i="11"/>
  <c r="AL24" i="11"/>
  <c r="AK24" i="11"/>
  <c r="AJ24" i="11"/>
  <c r="AI24" i="11"/>
  <c r="AH24" i="11"/>
  <c r="AD24" i="11"/>
  <c r="AC24" i="11"/>
  <c r="AA24" i="11"/>
  <c r="Z24" i="11"/>
  <c r="Y24" i="11"/>
  <c r="X24" i="11"/>
  <c r="V24" i="11"/>
  <c r="U24" i="11"/>
  <c r="U27" i="11" s="1"/>
  <c r="T24" i="11"/>
  <c r="T27" i="11" s="1"/>
  <c r="S24" i="11"/>
  <c r="S27" i="11" s="1"/>
  <c r="R24" i="11"/>
  <c r="R27" i="11" s="1"/>
  <c r="Q24" i="11"/>
  <c r="Q27" i="11" s="1"/>
  <c r="P24" i="11"/>
  <c r="P27" i="11" s="1"/>
  <c r="O24" i="11"/>
  <c r="O27" i="11" s="1"/>
  <c r="N24" i="11"/>
  <c r="N27" i="11" s="1"/>
  <c r="L24" i="11"/>
  <c r="K24" i="11"/>
  <c r="J24" i="11"/>
  <c r="I24" i="11"/>
  <c r="G24" i="11"/>
  <c r="F24" i="11"/>
  <c r="E24" i="11"/>
  <c r="D24" i="11"/>
  <c r="AX23" i="11"/>
  <c r="AG23" i="11"/>
  <c r="AV23" i="13" s="1"/>
  <c r="AF23" i="11"/>
  <c r="AB23" i="11"/>
  <c r="W23" i="11"/>
  <c r="AT23" i="13" s="1"/>
  <c r="M23" i="11"/>
  <c r="H23" i="11"/>
  <c r="C23" i="11"/>
  <c r="AX22" i="11"/>
  <c r="AG22" i="11"/>
  <c r="AF22" i="11"/>
  <c r="AB22" i="11"/>
  <c r="W22" i="11"/>
  <c r="M22" i="11"/>
  <c r="H22" i="11"/>
  <c r="AR22" i="11" s="1"/>
  <c r="C22" i="11"/>
  <c r="AX21" i="11"/>
  <c r="AG21" i="11"/>
  <c r="AV21" i="13" s="1"/>
  <c r="AF21" i="11"/>
  <c r="AB21" i="11"/>
  <c r="W21" i="11"/>
  <c r="AT21" i="13" s="1"/>
  <c r="M21" i="11"/>
  <c r="H21" i="11"/>
  <c r="C21" i="11"/>
  <c r="AX20" i="11"/>
  <c r="AG20" i="11"/>
  <c r="AV20" i="13" s="1"/>
  <c r="AF20" i="11"/>
  <c r="AB20" i="11"/>
  <c r="AU20" i="13" s="1"/>
  <c r="W20" i="11"/>
  <c r="M20" i="11"/>
  <c r="AS20" i="11" s="1"/>
  <c r="H20" i="11"/>
  <c r="C20" i="11"/>
  <c r="AX19" i="11"/>
  <c r="AG19" i="11"/>
  <c r="AV19" i="12" s="1"/>
  <c r="AF19" i="11"/>
  <c r="AB19" i="11"/>
  <c r="AU19" i="12" s="1"/>
  <c r="W19" i="11"/>
  <c r="AT19" i="13" s="1"/>
  <c r="M19" i="11"/>
  <c r="H19" i="11"/>
  <c r="C19" i="11"/>
  <c r="AX18" i="11"/>
  <c r="AG18" i="11"/>
  <c r="AV18" i="12" s="1"/>
  <c r="AE24" i="11"/>
  <c r="AB18" i="11"/>
  <c r="AU18" i="13" s="1"/>
  <c r="W18" i="11"/>
  <c r="AT18" i="12" s="1"/>
  <c r="M18" i="11"/>
  <c r="H18" i="11"/>
  <c r="C18" i="11"/>
  <c r="AX17" i="11"/>
  <c r="AG17" i="11"/>
  <c r="AV17" i="12" s="1"/>
  <c r="AB17" i="11"/>
  <c r="W17" i="11"/>
  <c r="M17" i="11"/>
  <c r="H17" i="11"/>
  <c r="C17" i="11"/>
  <c r="AX16" i="11"/>
  <c r="AG16" i="11"/>
  <c r="AF16" i="11"/>
  <c r="AB16" i="11"/>
  <c r="W16" i="11"/>
  <c r="AT16" i="12" s="1"/>
  <c r="M16" i="11"/>
  <c r="H16" i="11"/>
  <c r="C16" i="11"/>
  <c r="AX15" i="11"/>
  <c r="AG15" i="11"/>
  <c r="AF15" i="11"/>
  <c r="AB15" i="11"/>
  <c r="AU15" i="13" s="1"/>
  <c r="W15" i="11"/>
  <c r="M15" i="11"/>
  <c r="H15" i="11"/>
  <c r="C15" i="11"/>
  <c r="AF14" i="11"/>
  <c r="AX13" i="11"/>
  <c r="AG13" i="11"/>
  <c r="AV13" i="12" s="1"/>
  <c r="AB13" i="11"/>
  <c r="W13" i="11"/>
  <c r="M13" i="11"/>
  <c r="H13" i="11"/>
  <c r="AR13" i="11" s="1"/>
  <c r="C13" i="11"/>
  <c r="AX12" i="11"/>
  <c r="AG12" i="11"/>
  <c r="AV12" i="12" s="1"/>
  <c r="AF12" i="11"/>
  <c r="AB12" i="11"/>
  <c r="W12" i="11"/>
  <c r="AT12" i="13" s="1"/>
  <c r="M12" i="11"/>
  <c r="H12" i="11"/>
  <c r="C12" i="11"/>
  <c r="AX11" i="11"/>
  <c r="AG11" i="11"/>
  <c r="AV11" i="12" s="1"/>
  <c r="AF11" i="11"/>
  <c r="AB11" i="11"/>
  <c r="W11" i="11"/>
  <c r="M11" i="11"/>
  <c r="H11" i="11"/>
  <c r="AR11" i="11" s="1"/>
  <c r="C11" i="11"/>
  <c r="AX10" i="11"/>
  <c r="AG10" i="11"/>
  <c r="AV10" i="12" s="1"/>
  <c r="AF10" i="11"/>
  <c r="AB10" i="11"/>
  <c r="W10" i="11"/>
  <c r="AT10" i="12" s="1"/>
  <c r="M10" i="11"/>
  <c r="H10" i="11"/>
  <c r="C10" i="11"/>
  <c r="AF9" i="11"/>
  <c r="AS23" i="11" l="1"/>
  <c r="AP26" i="11"/>
  <c r="AV21" i="12"/>
  <c r="AV20" i="12"/>
  <c r="AT21" i="12"/>
  <c r="AQ15" i="11"/>
  <c r="AT15" i="13"/>
  <c r="AT12" i="12"/>
  <c r="AU11" i="13"/>
  <c r="AU11" i="12"/>
  <c r="AU13" i="13"/>
  <c r="AU13" i="12"/>
  <c r="AQ22" i="11"/>
  <c r="AT22" i="13"/>
  <c r="AT22" i="12"/>
  <c r="AR24" i="12"/>
  <c r="AU15" i="12"/>
  <c r="AT19" i="12"/>
  <c r="AT16" i="13"/>
  <c r="AT21" i="11"/>
  <c r="AT20" i="12"/>
  <c r="AR10" i="11"/>
  <c r="AU10" i="13"/>
  <c r="AU10" i="12"/>
  <c r="AR12" i="11"/>
  <c r="AU12" i="13"/>
  <c r="AU12" i="12"/>
  <c r="AU16" i="13"/>
  <c r="AU16" i="12"/>
  <c r="AU17" i="13"/>
  <c r="AU17" i="12"/>
  <c r="AR21" i="11"/>
  <c r="AU21" i="13"/>
  <c r="AF24" i="11"/>
  <c r="AS13" i="11"/>
  <c r="AV13" i="13"/>
  <c r="AS17" i="11"/>
  <c r="AV17" i="13"/>
  <c r="AV18" i="13"/>
  <c r="AV19" i="13"/>
  <c r="AU22" i="13"/>
  <c r="AU22" i="12"/>
  <c r="AV23" i="12"/>
  <c r="M24" i="11"/>
  <c r="AQ11" i="11"/>
  <c r="AT11" i="13"/>
  <c r="AS11" i="11"/>
  <c r="AV11" i="13"/>
  <c r="AV15" i="13"/>
  <c r="AR23" i="11"/>
  <c r="AU23" i="13"/>
  <c r="AU23" i="12"/>
  <c r="AU20" i="12"/>
  <c r="AU18" i="12"/>
  <c r="AQ18" i="11"/>
  <c r="AT18" i="13"/>
  <c r="AQ20" i="11"/>
  <c r="AT20" i="13"/>
  <c r="AT10" i="13"/>
  <c r="AQ13" i="11"/>
  <c r="AT13" i="13"/>
  <c r="AQ17" i="11"/>
  <c r="AT17" i="13"/>
  <c r="AR19" i="11"/>
  <c r="AU19" i="13"/>
  <c r="AS10" i="11"/>
  <c r="AV10" i="13"/>
  <c r="AS12" i="11"/>
  <c r="AV12" i="13"/>
  <c r="AS16" i="11"/>
  <c r="AV16" i="13"/>
  <c r="AV16" i="12"/>
  <c r="AS21" i="11"/>
  <c r="AV22" i="13"/>
  <c r="AV22" i="12"/>
  <c r="AT13" i="12"/>
  <c r="AV15" i="12"/>
  <c r="AV24" i="12" s="1"/>
  <c r="C24" i="11"/>
  <c r="AR20" i="11"/>
  <c r="AS22" i="11"/>
  <c r="AT22" i="11"/>
  <c r="AT11" i="12"/>
  <c r="AU21" i="12"/>
  <c r="AT15" i="12"/>
  <c r="AS18" i="11"/>
  <c r="AS19" i="11"/>
  <c r="AS15" i="11"/>
  <c r="AR17" i="11"/>
  <c r="W24" i="11"/>
  <c r="AQ24" i="11" s="1"/>
  <c r="AQ12" i="11"/>
  <c r="AQ19" i="11"/>
  <c r="AQ10" i="11"/>
  <c r="AR15" i="11"/>
  <c r="AQ21" i="11"/>
  <c r="AQ23" i="11"/>
  <c r="H24" i="11"/>
  <c r="AB24" i="11"/>
  <c r="AQ16" i="11"/>
  <c r="AG24" i="11"/>
  <c r="AS24" i="11" s="1"/>
  <c r="AE18" i="10"/>
  <c r="AE24" i="10" s="1"/>
  <c r="AT14" i="10"/>
  <c r="AU14" i="10"/>
  <c r="AV14" i="10"/>
  <c r="U27" i="10"/>
  <c r="I27" i="10"/>
  <c r="AP24" i="10"/>
  <c r="AO24" i="10"/>
  <c r="AN24" i="10"/>
  <c r="AM24" i="10"/>
  <c r="AL24" i="10"/>
  <c r="AK24" i="10"/>
  <c r="AJ24" i="10"/>
  <c r="AI24" i="10"/>
  <c r="AH24" i="10"/>
  <c r="AD24" i="10"/>
  <c r="AC24" i="10"/>
  <c r="AA24" i="10"/>
  <c r="Z24" i="10"/>
  <c r="Y24" i="10"/>
  <c r="X24" i="10"/>
  <c r="V24" i="10"/>
  <c r="U24" i="10"/>
  <c r="T24" i="10"/>
  <c r="T27" i="10" s="1"/>
  <c r="S24" i="10"/>
  <c r="S27" i="10" s="1"/>
  <c r="R24" i="10"/>
  <c r="R27" i="10" s="1"/>
  <c r="Q24" i="10"/>
  <c r="Q27" i="10" s="1"/>
  <c r="P24" i="10"/>
  <c r="P27" i="10" s="1"/>
  <c r="O24" i="10"/>
  <c r="O27" i="10" s="1"/>
  <c r="N24" i="10"/>
  <c r="N27" i="10" s="1"/>
  <c r="L24" i="10"/>
  <c r="L27" i="10" s="1"/>
  <c r="K24" i="10"/>
  <c r="K27" i="10" s="1"/>
  <c r="J24" i="10"/>
  <c r="J27" i="10" s="1"/>
  <c r="I24" i="10"/>
  <c r="G24" i="10"/>
  <c r="G27" i="10" s="1"/>
  <c r="F24" i="10"/>
  <c r="F27" i="10" s="1"/>
  <c r="E24" i="10"/>
  <c r="E27" i="10" s="1"/>
  <c r="D24" i="10"/>
  <c r="D27" i="10" s="1"/>
  <c r="AX23" i="10"/>
  <c r="AG23" i="10"/>
  <c r="AV23" i="11" s="1"/>
  <c r="AF23" i="10"/>
  <c r="AB23" i="10"/>
  <c r="W23" i="10"/>
  <c r="M23" i="10"/>
  <c r="H23" i="10"/>
  <c r="C23" i="10"/>
  <c r="AX22" i="10"/>
  <c r="AG22" i="10"/>
  <c r="AV22" i="11" s="1"/>
  <c r="AF22" i="10"/>
  <c r="AB22" i="10"/>
  <c r="AU22" i="11" s="1"/>
  <c r="W22" i="10"/>
  <c r="M22" i="10"/>
  <c r="H22" i="10"/>
  <c r="C22" i="10"/>
  <c r="AX21" i="10"/>
  <c r="AG21" i="10"/>
  <c r="AV21" i="11" s="1"/>
  <c r="AF21" i="10"/>
  <c r="AB21" i="10"/>
  <c r="AU21" i="11" s="1"/>
  <c r="W21" i="10"/>
  <c r="M21" i="10"/>
  <c r="H21" i="10"/>
  <c r="AR21" i="10" s="1"/>
  <c r="C21" i="10"/>
  <c r="AX20" i="10"/>
  <c r="AS20" i="10"/>
  <c r="AG20" i="10"/>
  <c r="AV20" i="11" s="1"/>
  <c r="AF20" i="10"/>
  <c r="AB20" i="10"/>
  <c r="AU20" i="11" s="1"/>
  <c r="W20" i="10"/>
  <c r="M20" i="10"/>
  <c r="H20" i="10"/>
  <c r="AR20" i="10" s="1"/>
  <c r="C20" i="10"/>
  <c r="AX19" i="10"/>
  <c r="AS19" i="10"/>
  <c r="AG19" i="10"/>
  <c r="AV19" i="11" s="1"/>
  <c r="AF19" i="10"/>
  <c r="AB19" i="10"/>
  <c r="AU19" i="11" s="1"/>
  <c r="W19" i="10"/>
  <c r="AT19" i="11" s="1"/>
  <c r="M19" i="10"/>
  <c r="H19" i="10"/>
  <c r="C19" i="10"/>
  <c r="AX18" i="10"/>
  <c r="AG18" i="10"/>
  <c r="AB18" i="10"/>
  <c r="W18" i="10"/>
  <c r="AT18" i="11" s="1"/>
  <c r="M18" i="10"/>
  <c r="H18" i="10"/>
  <c r="C18" i="10"/>
  <c r="AX17" i="10"/>
  <c r="AG17" i="10"/>
  <c r="AV17" i="11" s="1"/>
  <c r="AB17" i="10"/>
  <c r="AU17" i="11" s="1"/>
  <c r="W17" i="10"/>
  <c r="M17" i="10"/>
  <c r="AS17" i="10" s="1"/>
  <c r="H17" i="10"/>
  <c r="AR17" i="10" s="1"/>
  <c r="C17" i="10"/>
  <c r="AX16" i="10"/>
  <c r="AG16" i="10"/>
  <c r="AF16" i="10"/>
  <c r="AB16" i="10"/>
  <c r="AU16" i="11" s="1"/>
  <c r="W16" i="10"/>
  <c r="M16" i="10"/>
  <c r="H16" i="10"/>
  <c r="C16" i="10"/>
  <c r="AX15" i="10"/>
  <c r="AG15" i="10"/>
  <c r="AF15" i="10"/>
  <c r="AB15" i="10"/>
  <c r="AU15" i="11" s="1"/>
  <c r="W15" i="10"/>
  <c r="M15" i="10"/>
  <c r="H15" i="10"/>
  <c r="C15" i="10"/>
  <c r="AF14" i="10"/>
  <c r="AX13" i="10"/>
  <c r="AG13" i="10"/>
  <c r="AV13" i="11" s="1"/>
  <c r="AB13" i="10"/>
  <c r="W13" i="10"/>
  <c r="AT13" i="11" s="1"/>
  <c r="M13" i="10"/>
  <c r="H13" i="10"/>
  <c r="C13" i="10"/>
  <c r="AX12" i="10"/>
  <c r="AG12" i="10"/>
  <c r="AV12" i="11" s="1"/>
  <c r="AF12" i="10"/>
  <c r="AB12" i="10"/>
  <c r="W12" i="10"/>
  <c r="M12" i="10"/>
  <c r="H12" i="10"/>
  <c r="C12" i="10"/>
  <c r="AX11" i="10"/>
  <c r="AG11" i="10"/>
  <c r="AV11" i="11" s="1"/>
  <c r="AF11" i="10"/>
  <c r="AB11" i="10"/>
  <c r="AU11" i="11" s="1"/>
  <c r="W11" i="10"/>
  <c r="M11" i="10"/>
  <c r="H11" i="10"/>
  <c r="AR11" i="10" s="1"/>
  <c r="C11" i="10"/>
  <c r="AX10" i="10"/>
  <c r="AG10" i="10"/>
  <c r="AF10" i="10"/>
  <c r="AB10" i="10"/>
  <c r="W10" i="10"/>
  <c r="AT10" i="11" s="1"/>
  <c r="M10" i="10"/>
  <c r="H10" i="10"/>
  <c r="C10" i="10"/>
  <c r="AF9" i="10"/>
  <c r="C24" i="10" l="1"/>
  <c r="C27" i="10" s="1"/>
  <c r="AQ13" i="10"/>
  <c r="AQ17" i="10"/>
  <c r="AR19" i="10"/>
  <c r="AS22" i="10"/>
  <c r="AU24" i="13"/>
  <c r="AR15" i="10"/>
  <c r="AS16" i="10"/>
  <c r="M24" i="10"/>
  <c r="M27" i="10" s="1"/>
  <c r="AS21" i="10"/>
  <c r="AV24" i="13"/>
  <c r="AT24" i="13"/>
  <c r="AT23" i="11"/>
  <c r="AQ12" i="10"/>
  <c r="AU23" i="11"/>
  <c r="AR12" i="10"/>
  <c r="AR13" i="10"/>
  <c r="AU13" i="11"/>
  <c r="AQ16" i="10"/>
  <c r="AQ18" i="10"/>
  <c r="AQ20" i="10"/>
  <c r="AR22" i="10"/>
  <c r="AT17" i="11"/>
  <c r="AR10" i="10"/>
  <c r="AU10" i="11"/>
  <c r="AS11" i="10"/>
  <c r="AU18" i="11"/>
  <c r="AR23" i="10"/>
  <c r="AP26" i="10"/>
  <c r="AT15" i="11"/>
  <c r="AU12" i="11"/>
  <c r="AT16" i="11"/>
  <c r="AT20" i="11"/>
  <c r="AQ11" i="10"/>
  <c r="H24" i="10"/>
  <c r="H27" i="10" s="1"/>
  <c r="AS23" i="10"/>
  <c r="AS10" i="10"/>
  <c r="AV10" i="11"/>
  <c r="AS12" i="10"/>
  <c r="AS13" i="10"/>
  <c r="AF24" i="10"/>
  <c r="AQ22" i="10"/>
  <c r="AT12" i="11"/>
  <c r="AV16" i="11"/>
  <c r="AT24" i="12"/>
  <c r="AT11" i="11"/>
  <c r="AV15" i="11"/>
  <c r="AV24" i="11" s="1"/>
  <c r="AV18" i="11"/>
  <c r="AU24" i="12"/>
  <c r="AR24" i="11"/>
  <c r="AS15" i="10"/>
  <c r="W24" i="10"/>
  <c r="AQ24" i="10" s="1"/>
  <c r="AS18" i="10"/>
  <c r="AQ21" i="10"/>
  <c r="AB24" i="10"/>
  <c r="AQ10" i="10"/>
  <c r="AG24" i="10"/>
  <c r="AS24" i="10" s="1"/>
  <c r="AQ15" i="10"/>
  <c r="AQ19" i="10"/>
  <c r="AQ23" i="10"/>
  <c r="AX11" i="9"/>
  <c r="AX12" i="9"/>
  <c r="AX13" i="9"/>
  <c r="AX15" i="9"/>
  <c r="AX16" i="9"/>
  <c r="AX17" i="9"/>
  <c r="AX18" i="9"/>
  <c r="AX19" i="9"/>
  <c r="AX20" i="9"/>
  <c r="AX21" i="9"/>
  <c r="AX22" i="9"/>
  <c r="AX23" i="9"/>
  <c r="AX10" i="9"/>
  <c r="AT24" i="11" l="1"/>
  <c r="AR24" i="10"/>
  <c r="AU24" i="11"/>
  <c r="AT14" i="9"/>
  <c r="AU14" i="9"/>
  <c r="AV14" i="9"/>
  <c r="AP24" i="9"/>
  <c r="AO24" i="9"/>
  <c r="AN24" i="9"/>
  <c r="AM24" i="9"/>
  <c r="AL24" i="9"/>
  <c r="AK24" i="9"/>
  <c r="AJ24" i="9"/>
  <c r="AI24" i="9"/>
  <c r="AH24" i="9"/>
  <c r="AE24" i="9"/>
  <c r="AD24" i="9"/>
  <c r="AC24" i="9"/>
  <c r="AA24" i="9"/>
  <c r="Z24" i="9"/>
  <c r="Y24" i="9"/>
  <c r="X24" i="9"/>
  <c r="V24" i="9"/>
  <c r="U24" i="9"/>
  <c r="U27" i="9" s="1"/>
  <c r="T24" i="9"/>
  <c r="T27" i="9" s="1"/>
  <c r="S24" i="9"/>
  <c r="S27" i="9" s="1"/>
  <c r="R24" i="9"/>
  <c r="R27" i="9" s="1"/>
  <c r="Q24" i="9"/>
  <c r="Q27" i="9" s="1"/>
  <c r="P24" i="9"/>
  <c r="P27" i="9" s="1"/>
  <c r="O24" i="9"/>
  <c r="O27" i="9" s="1"/>
  <c r="N24" i="9"/>
  <c r="N27" i="9" s="1"/>
  <c r="L24" i="9"/>
  <c r="L27" i="9" s="1"/>
  <c r="K24" i="9"/>
  <c r="K27" i="9" s="1"/>
  <c r="J24" i="9"/>
  <c r="J27" i="9" s="1"/>
  <c r="I24" i="9"/>
  <c r="I27" i="9" s="1"/>
  <c r="G24" i="9"/>
  <c r="G27" i="9" s="1"/>
  <c r="F24" i="9"/>
  <c r="F27" i="9" s="1"/>
  <c r="E24" i="9"/>
  <c r="E27" i="9" s="1"/>
  <c r="D24" i="9"/>
  <c r="D27" i="9" s="1"/>
  <c r="AG23" i="9"/>
  <c r="AF23" i="9"/>
  <c r="AB23" i="9"/>
  <c r="W23" i="9"/>
  <c r="M23" i="9"/>
  <c r="H23" i="9"/>
  <c r="C23" i="9"/>
  <c r="AR22" i="9"/>
  <c r="AG22" i="9"/>
  <c r="AV22" i="10" s="1"/>
  <c r="AF22" i="9"/>
  <c r="AB22" i="9"/>
  <c r="AU22" i="10" s="1"/>
  <c r="W22" i="9"/>
  <c r="M22" i="9"/>
  <c r="H22" i="9"/>
  <c r="C22" i="9"/>
  <c r="AG21" i="9"/>
  <c r="AF21" i="9"/>
  <c r="AB21" i="9"/>
  <c r="AU21" i="10" s="1"/>
  <c r="W21" i="9"/>
  <c r="M21" i="9"/>
  <c r="H21" i="9"/>
  <c r="AR21" i="9" s="1"/>
  <c r="C21" i="9"/>
  <c r="AG20" i="9"/>
  <c r="AF20" i="9"/>
  <c r="AB20" i="9"/>
  <c r="W20" i="9"/>
  <c r="M20" i="9"/>
  <c r="H20" i="9"/>
  <c r="C20" i="9"/>
  <c r="AG19" i="9"/>
  <c r="AF19" i="9"/>
  <c r="AB19" i="9"/>
  <c r="W19" i="9"/>
  <c r="M19" i="9"/>
  <c r="H19" i="9"/>
  <c r="C19" i="9"/>
  <c r="AG18" i="9"/>
  <c r="AV18" i="10" s="1"/>
  <c r="AB18" i="9"/>
  <c r="W18" i="9"/>
  <c r="M18" i="9"/>
  <c r="H18" i="9"/>
  <c r="C18" i="9"/>
  <c r="AG17" i="9"/>
  <c r="AV17" i="10" s="1"/>
  <c r="AB17" i="9"/>
  <c r="AU17" i="10" s="1"/>
  <c r="W17" i="9"/>
  <c r="M17" i="9"/>
  <c r="H17" i="9"/>
  <c r="C17" i="9"/>
  <c r="AG16" i="9"/>
  <c r="AF16" i="9"/>
  <c r="AB16" i="9"/>
  <c r="W16" i="9"/>
  <c r="AT16" i="10" s="1"/>
  <c r="M16" i="9"/>
  <c r="H16" i="9"/>
  <c r="C16" i="9"/>
  <c r="AG15" i="9"/>
  <c r="AF15" i="9"/>
  <c r="AB15" i="9"/>
  <c r="W15" i="9"/>
  <c r="AT15" i="10" s="1"/>
  <c r="M15" i="9"/>
  <c r="H15" i="9"/>
  <c r="AR15" i="9" s="1"/>
  <c r="C15" i="9"/>
  <c r="AF14" i="9"/>
  <c r="AG13" i="9"/>
  <c r="AB13" i="9"/>
  <c r="AU13" i="10" s="1"/>
  <c r="W13" i="9"/>
  <c r="AT13" i="10" s="1"/>
  <c r="M13" i="9"/>
  <c r="H13" i="9"/>
  <c r="C13" i="9"/>
  <c r="AG12" i="9"/>
  <c r="AV12" i="10" s="1"/>
  <c r="AF12" i="9"/>
  <c r="AB12" i="9"/>
  <c r="W12" i="9"/>
  <c r="AT12" i="10" s="1"/>
  <c r="M12" i="9"/>
  <c r="H12" i="9"/>
  <c r="C12" i="9"/>
  <c r="AG11" i="9"/>
  <c r="AS11" i="9" s="1"/>
  <c r="AF11" i="9"/>
  <c r="AB11" i="9"/>
  <c r="W11" i="9"/>
  <c r="AT11" i="10" s="1"/>
  <c r="M11" i="9"/>
  <c r="H11" i="9"/>
  <c r="C11" i="9"/>
  <c r="AG10" i="9"/>
  <c r="AV10" i="10" s="1"/>
  <c r="AF10" i="9"/>
  <c r="AB10" i="9"/>
  <c r="W10" i="9"/>
  <c r="M10" i="9"/>
  <c r="H10" i="9"/>
  <c r="C10" i="9"/>
  <c r="AF9" i="9"/>
  <c r="AR20" i="9" l="1"/>
  <c r="AR17" i="9"/>
  <c r="AS17" i="9"/>
  <c r="AU19" i="10"/>
  <c r="AV23" i="10"/>
  <c r="AT17" i="10"/>
  <c r="AU18" i="10"/>
  <c r="AS19" i="9"/>
  <c r="AV19" i="10"/>
  <c r="AR13" i="9"/>
  <c r="AR23" i="9"/>
  <c r="AT18" i="10"/>
  <c r="AU16" i="10"/>
  <c r="AV20" i="10"/>
  <c r="AV11" i="10"/>
  <c r="AU15" i="10"/>
  <c r="AQ17" i="9"/>
  <c r="AV21" i="10"/>
  <c r="C24" i="9"/>
  <c r="C27" i="9" s="1"/>
  <c r="AR19" i="9"/>
  <c r="AQ22" i="9"/>
  <c r="AT22" i="10"/>
  <c r="AT23" i="10"/>
  <c r="AS16" i="9"/>
  <c r="AV16" i="10"/>
  <c r="AQ20" i="9"/>
  <c r="AT20" i="10"/>
  <c r="AQ21" i="9"/>
  <c r="AT21" i="10"/>
  <c r="AU23" i="10"/>
  <c r="AT10" i="10"/>
  <c r="AT24" i="10" s="1"/>
  <c r="AU11" i="10"/>
  <c r="AU12" i="10"/>
  <c r="AS13" i="9"/>
  <c r="AV13" i="10"/>
  <c r="AV15" i="10"/>
  <c r="AT19" i="10"/>
  <c r="AU20" i="10"/>
  <c r="AB24" i="9"/>
  <c r="AU10" i="10"/>
  <c r="AU24" i="10" s="1"/>
  <c r="H24" i="9"/>
  <c r="AR11" i="9"/>
  <c r="AP26" i="9"/>
  <c r="M24" i="9"/>
  <c r="M27" i="9" s="1"/>
  <c r="AS10" i="9"/>
  <c r="AS12" i="9"/>
  <c r="AQ13" i="9"/>
  <c r="AS15" i="9"/>
  <c r="AS18" i="9"/>
  <c r="AF24" i="9"/>
  <c r="AS21" i="9"/>
  <c r="W24" i="9"/>
  <c r="AQ24" i="9" s="1"/>
  <c r="AR10" i="9"/>
  <c r="AQ11" i="9"/>
  <c r="AQ12" i="9"/>
  <c r="AS20" i="9"/>
  <c r="AS22" i="9"/>
  <c r="AS23" i="9"/>
  <c r="AQ18" i="9"/>
  <c r="H27" i="9"/>
  <c r="AQ15" i="9"/>
  <c r="AQ19" i="9"/>
  <c r="AR12" i="9"/>
  <c r="AQ23" i="9"/>
  <c r="AG24" i="9"/>
  <c r="AQ10" i="9"/>
  <c r="AQ16" i="9"/>
  <c r="AB11" i="8"/>
  <c r="AU11" i="9" s="1"/>
  <c r="AV24" i="10" l="1"/>
  <c r="AS24" i="9"/>
  <c r="AR24" i="9"/>
  <c r="AT14" i="8"/>
  <c r="AU14" i="8"/>
  <c r="AV14" i="8"/>
  <c r="AP24" i="8"/>
  <c r="AO24" i="8"/>
  <c r="AN24" i="8"/>
  <c r="AM24" i="8"/>
  <c r="AL24" i="8"/>
  <c r="AK24" i="8"/>
  <c r="AJ24" i="8"/>
  <c r="AI24" i="8"/>
  <c r="AH24" i="8"/>
  <c r="AE24" i="8"/>
  <c r="AD24" i="8"/>
  <c r="AC24" i="8"/>
  <c r="AA24" i="8"/>
  <c r="Z24" i="8"/>
  <c r="Y24" i="8"/>
  <c r="X24" i="8"/>
  <c r="V24" i="8"/>
  <c r="U24" i="8"/>
  <c r="U27" i="8" s="1"/>
  <c r="T24" i="8"/>
  <c r="T27" i="8" s="1"/>
  <c r="S24" i="8"/>
  <c r="S27" i="8" s="1"/>
  <c r="R24" i="8"/>
  <c r="R27" i="8" s="1"/>
  <c r="Q24" i="8"/>
  <c r="Q27" i="8" s="1"/>
  <c r="P24" i="8"/>
  <c r="P27" i="8" s="1"/>
  <c r="O24" i="8"/>
  <c r="O27" i="8" s="1"/>
  <c r="N24" i="8"/>
  <c r="N27" i="8" s="1"/>
  <c r="L24" i="8"/>
  <c r="L27" i="8" s="1"/>
  <c r="K24" i="8"/>
  <c r="K27" i="8" s="1"/>
  <c r="J24" i="8"/>
  <c r="J27" i="8" s="1"/>
  <c r="I24" i="8"/>
  <c r="I27" i="8" s="1"/>
  <c r="G24" i="8"/>
  <c r="G27" i="8" s="1"/>
  <c r="F24" i="8"/>
  <c r="F27" i="8" s="1"/>
  <c r="E24" i="8"/>
  <c r="E27" i="8" s="1"/>
  <c r="D24" i="8"/>
  <c r="D27" i="8" s="1"/>
  <c r="AG23" i="8"/>
  <c r="AF23" i="8"/>
  <c r="AB23" i="8"/>
  <c r="AU23" i="9" s="1"/>
  <c r="W23" i="8"/>
  <c r="AT23" i="9" s="1"/>
  <c r="M23" i="8"/>
  <c r="H23" i="8"/>
  <c r="C23" i="8"/>
  <c r="AG22" i="8"/>
  <c r="AF22" i="8"/>
  <c r="AB22" i="8"/>
  <c r="AU22" i="9" s="1"/>
  <c r="W22" i="8"/>
  <c r="M22" i="8"/>
  <c r="H22" i="8"/>
  <c r="C22" i="8"/>
  <c r="AG21" i="8"/>
  <c r="AV21" i="9" s="1"/>
  <c r="AF21" i="8"/>
  <c r="AB21" i="8"/>
  <c r="AU21" i="9" s="1"/>
  <c r="W21" i="8"/>
  <c r="M21" i="8"/>
  <c r="H21" i="8"/>
  <c r="C21" i="8"/>
  <c r="AG20" i="8"/>
  <c r="AF20" i="8"/>
  <c r="AB20" i="8"/>
  <c r="AU20" i="9" s="1"/>
  <c r="W20" i="8"/>
  <c r="M20" i="8"/>
  <c r="H20" i="8"/>
  <c r="C20" i="8"/>
  <c r="AG19" i="8"/>
  <c r="AF19" i="8"/>
  <c r="AB19" i="8"/>
  <c r="AU19" i="9" s="1"/>
  <c r="W19" i="8"/>
  <c r="M19" i="8"/>
  <c r="H19" i="8"/>
  <c r="C19" i="8"/>
  <c r="AG18" i="8"/>
  <c r="AB18" i="8"/>
  <c r="AU18" i="9" s="1"/>
  <c r="W18" i="8"/>
  <c r="M18" i="8"/>
  <c r="H18" i="8"/>
  <c r="C18" i="8"/>
  <c r="AG17" i="8"/>
  <c r="AB17" i="8"/>
  <c r="AU17" i="9" s="1"/>
  <c r="W17" i="8"/>
  <c r="AT17" i="9" s="1"/>
  <c r="M17" i="8"/>
  <c r="H17" i="8"/>
  <c r="C17" i="8"/>
  <c r="AQ17" i="8" s="1"/>
  <c r="AG16" i="8"/>
  <c r="AF16" i="8"/>
  <c r="AB16" i="8"/>
  <c r="AU16" i="9" s="1"/>
  <c r="W16" i="8"/>
  <c r="M16" i="8"/>
  <c r="H16" i="8"/>
  <c r="C16" i="8"/>
  <c r="AG15" i="8"/>
  <c r="AF15" i="8"/>
  <c r="AB15" i="8"/>
  <c r="AU15" i="9" s="1"/>
  <c r="W15" i="8"/>
  <c r="AT15" i="9" s="1"/>
  <c r="M15" i="8"/>
  <c r="H15" i="8"/>
  <c r="C15" i="8"/>
  <c r="AQ15" i="8" s="1"/>
  <c r="AF14" i="8"/>
  <c r="AG13" i="8"/>
  <c r="AB13" i="8"/>
  <c r="AU13" i="9" s="1"/>
  <c r="W13" i="8"/>
  <c r="M13" i="8"/>
  <c r="H13" i="8"/>
  <c r="AR13" i="8" s="1"/>
  <c r="C13" i="8"/>
  <c r="AG12" i="8"/>
  <c r="AF12" i="8"/>
  <c r="AB12" i="8"/>
  <c r="AU12" i="9" s="1"/>
  <c r="W12" i="8"/>
  <c r="M12" i="8"/>
  <c r="H12" i="8"/>
  <c r="C12" i="8"/>
  <c r="AG11" i="8"/>
  <c r="AF11" i="8"/>
  <c r="W11" i="8"/>
  <c r="M11" i="8"/>
  <c r="H11" i="8"/>
  <c r="C11" i="8"/>
  <c r="AG10" i="8"/>
  <c r="AF10" i="8"/>
  <c r="AB10" i="8"/>
  <c r="AU10" i="9" s="1"/>
  <c r="W10" i="8"/>
  <c r="M10" i="8"/>
  <c r="H10" i="8"/>
  <c r="C10" i="8"/>
  <c r="AF9" i="8"/>
  <c r="M24" i="8" l="1"/>
  <c r="M27" i="8" s="1"/>
  <c r="AR17" i="8"/>
  <c r="AR20" i="8"/>
  <c r="AR15" i="8"/>
  <c r="AT10" i="9"/>
  <c r="AS15" i="8"/>
  <c r="AV15" i="9"/>
  <c r="AS16" i="8"/>
  <c r="AV16" i="9"/>
  <c r="AR19" i="8"/>
  <c r="AQ21" i="8"/>
  <c r="AT21" i="9"/>
  <c r="AQ22" i="8"/>
  <c r="AT22" i="9"/>
  <c r="AU24" i="9"/>
  <c r="AS12" i="8"/>
  <c r="AV12" i="9"/>
  <c r="AQ20" i="8"/>
  <c r="AT20" i="9"/>
  <c r="AV11" i="9"/>
  <c r="AT19" i="9"/>
  <c r="AS13" i="8"/>
  <c r="AV13" i="9"/>
  <c r="AS20" i="8"/>
  <c r="AV20" i="9"/>
  <c r="AS21" i="8"/>
  <c r="AR22" i="8"/>
  <c r="AP26" i="8"/>
  <c r="AS10" i="8"/>
  <c r="AV10" i="9"/>
  <c r="AT18" i="9"/>
  <c r="AS23" i="8"/>
  <c r="AV23" i="9"/>
  <c r="C24" i="8"/>
  <c r="C27" i="8" s="1"/>
  <c r="AQ13" i="8"/>
  <c r="AT13" i="9"/>
  <c r="AQ16" i="8"/>
  <c r="AT16" i="9"/>
  <c r="AS18" i="8"/>
  <c r="AV18" i="9"/>
  <c r="AS19" i="8"/>
  <c r="AV19" i="9"/>
  <c r="AQ11" i="8"/>
  <c r="AT11" i="9"/>
  <c r="AT24" i="9" s="1"/>
  <c r="AS22" i="8"/>
  <c r="AV22" i="9"/>
  <c r="H24" i="8"/>
  <c r="AQ12" i="8"/>
  <c r="AT12" i="9"/>
  <c r="AS17" i="8"/>
  <c r="AV17" i="9"/>
  <c r="AQ18" i="8"/>
  <c r="AR21" i="8"/>
  <c r="AR23" i="8"/>
  <c r="AS11" i="8"/>
  <c r="AR11" i="8"/>
  <c r="AB24" i="8"/>
  <c r="AF24" i="8"/>
  <c r="W24" i="8"/>
  <c r="AQ24" i="8" s="1"/>
  <c r="H27" i="8"/>
  <c r="AR12" i="8"/>
  <c r="AQ19" i="8"/>
  <c r="AQ23" i="8"/>
  <c r="AG24" i="8"/>
  <c r="AS24" i="8" s="1"/>
  <c r="AQ10" i="8"/>
  <c r="AR10" i="8"/>
  <c r="AR24" i="8" l="1"/>
  <c r="AV24" i="9"/>
  <c r="AT14" i="7"/>
  <c r="AU14" i="7"/>
  <c r="AV14" i="7"/>
  <c r="AP24" i="7"/>
  <c r="AO24" i="7"/>
  <c r="AN24" i="7"/>
  <c r="AM24" i="7"/>
  <c r="AL24" i="7"/>
  <c r="AK24" i="7"/>
  <c r="AJ24" i="7"/>
  <c r="AI24" i="7"/>
  <c r="AH24" i="7"/>
  <c r="AE24" i="7"/>
  <c r="AD24" i="7"/>
  <c r="AC24" i="7"/>
  <c r="AA24" i="7"/>
  <c r="Z24" i="7"/>
  <c r="Y24" i="7"/>
  <c r="X24" i="7"/>
  <c r="V24" i="7"/>
  <c r="U24" i="7"/>
  <c r="U27" i="7" s="1"/>
  <c r="T24" i="7"/>
  <c r="T27" i="7" s="1"/>
  <c r="S24" i="7"/>
  <c r="S27" i="7" s="1"/>
  <c r="R24" i="7"/>
  <c r="R27" i="7" s="1"/>
  <c r="Q24" i="7"/>
  <c r="Q27" i="7" s="1"/>
  <c r="P24" i="7"/>
  <c r="P27" i="7" s="1"/>
  <c r="O24" i="7"/>
  <c r="O27" i="7" s="1"/>
  <c r="N24" i="7"/>
  <c r="N27" i="7" s="1"/>
  <c r="L24" i="7"/>
  <c r="L27" i="7" s="1"/>
  <c r="K24" i="7"/>
  <c r="K27" i="7" s="1"/>
  <c r="J24" i="7"/>
  <c r="J27" i="7" s="1"/>
  <c r="I24" i="7"/>
  <c r="I27" i="7" s="1"/>
  <c r="G24" i="7"/>
  <c r="G27" i="7" s="1"/>
  <c r="F24" i="7"/>
  <c r="F27" i="7" s="1"/>
  <c r="E24" i="7"/>
  <c r="E27" i="7" s="1"/>
  <c r="D24" i="7"/>
  <c r="D27" i="7" s="1"/>
  <c r="AG23" i="7"/>
  <c r="AF23" i="7"/>
  <c r="AB23" i="7"/>
  <c r="AU23" i="8" s="1"/>
  <c r="W23" i="7"/>
  <c r="M23" i="7"/>
  <c r="H23" i="7"/>
  <c r="AR23" i="7" s="1"/>
  <c r="C23" i="7"/>
  <c r="AG22" i="7"/>
  <c r="AV22" i="8" s="1"/>
  <c r="AF22" i="7"/>
  <c r="AB22" i="7"/>
  <c r="AU22" i="8" s="1"/>
  <c r="W22" i="7"/>
  <c r="M22" i="7"/>
  <c r="AS22" i="7" s="1"/>
  <c r="H22" i="7"/>
  <c r="AR22" i="7" s="1"/>
  <c r="C22" i="7"/>
  <c r="AG21" i="7"/>
  <c r="AF21" i="7"/>
  <c r="AB21" i="7"/>
  <c r="AU21" i="8" s="1"/>
  <c r="W21" i="7"/>
  <c r="M21" i="7"/>
  <c r="H21" i="7"/>
  <c r="C21" i="7"/>
  <c r="AG20" i="7"/>
  <c r="AF20" i="7"/>
  <c r="AB20" i="7"/>
  <c r="AU20" i="8" s="1"/>
  <c r="W20" i="7"/>
  <c r="AT20" i="8" s="1"/>
  <c r="M20" i="7"/>
  <c r="H20" i="7"/>
  <c r="C20" i="7"/>
  <c r="AG19" i="7"/>
  <c r="AF19" i="7"/>
  <c r="AB19" i="7"/>
  <c r="AU19" i="8" s="1"/>
  <c r="W19" i="7"/>
  <c r="M19" i="7"/>
  <c r="H19" i="7"/>
  <c r="AR19" i="7" s="1"/>
  <c r="C19" i="7"/>
  <c r="AG18" i="7"/>
  <c r="AV18" i="8" s="1"/>
  <c r="AB18" i="7"/>
  <c r="W18" i="7"/>
  <c r="M18" i="7"/>
  <c r="H18" i="7"/>
  <c r="C18" i="7"/>
  <c r="AG17" i="7"/>
  <c r="AB17" i="7"/>
  <c r="AU17" i="8" s="1"/>
  <c r="W17" i="7"/>
  <c r="M17" i="7"/>
  <c r="H17" i="7"/>
  <c r="AR17" i="7" s="1"/>
  <c r="C17" i="7"/>
  <c r="AG16" i="7"/>
  <c r="AF16" i="7"/>
  <c r="AB16" i="7"/>
  <c r="AU16" i="8" s="1"/>
  <c r="W16" i="7"/>
  <c r="AT16" i="8" s="1"/>
  <c r="M16" i="7"/>
  <c r="H16" i="7"/>
  <c r="C16" i="7"/>
  <c r="AG15" i="7"/>
  <c r="AF15" i="7"/>
  <c r="AB15" i="7"/>
  <c r="AU15" i="8" s="1"/>
  <c r="W15" i="7"/>
  <c r="M15" i="7"/>
  <c r="H15" i="7"/>
  <c r="C15" i="7"/>
  <c r="AF14" i="7"/>
  <c r="AG13" i="7"/>
  <c r="AV13" i="8" s="1"/>
  <c r="AB13" i="7"/>
  <c r="W13" i="7"/>
  <c r="M13" i="7"/>
  <c r="H13" i="7"/>
  <c r="C13" i="7"/>
  <c r="AG12" i="7"/>
  <c r="AF12" i="7"/>
  <c r="AB12" i="7"/>
  <c r="AU12" i="8" s="1"/>
  <c r="W12" i="7"/>
  <c r="M12" i="7"/>
  <c r="H12" i="7"/>
  <c r="AR12" i="7" s="1"/>
  <c r="C12" i="7"/>
  <c r="AG11" i="7"/>
  <c r="AF11" i="7"/>
  <c r="AB11" i="7"/>
  <c r="AU11" i="8" s="1"/>
  <c r="W11" i="7"/>
  <c r="M11" i="7"/>
  <c r="H11" i="7"/>
  <c r="AR11" i="7" s="1"/>
  <c r="C11" i="7"/>
  <c r="AG10" i="7"/>
  <c r="AV10" i="8" s="1"/>
  <c r="AF10" i="7"/>
  <c r="AB10" i="7"/>
  <c r="AU10" i="8" s="1"/>
  <c r="W10" i="7"/>
  <c r="M10" i="7"/>
  <c r="H10" i="7"/>
  <c r="C10" i="7"/>
  <c r="AF9" i="7"/>
  <c r="AS11" i="7" l="1"/>
  <c r="AV11" i="8"/>
  <c r="AQ18" i="7"/>
  <c r="AT18" i="8"/>
  <c r="AS23" i="7"/>
  <c r="AV23" i="8"/>
  <c r="AQ19" i="7"/>
  <c r="AT19" i="8"/>
  <c r="AQ17" i="7"/>
  <c r="AT17" i="8"/>
  <c r="AU18" i="8"/>
  <c r="AS21" i="7"/>
  <c r="AV21" i="8"/>
  <c r="AF24" i="7"/>
  <c r="AS19" i="7"/>
  <c r="AV19" i="8"/>
  <c r="AS20" i="7"/>
  <c r="AV20" i="8"/>
  <c r="AP26" i="7"/>
  <c r="AQ13" i="7"/>
  <c r="AT13" i="8"/>
  <c r="AQ15" i="7"/>
  <c r="AT15" i="8"/>
  <c r="AS17" i="7"/>
  <c r="AV17" i="8"/>
  <c r="AS18" i="7"/>
  <c r="C24" i="7"/>
  <c r="C27" i="7" s="1"/>
  <c r="H24" i="7"/>
  <c r="H27" i="7" s="1"/>
  <c r="AQ12" i="7"/>
  <c r="AT12" i="8"/>
  <c r="AR13" i="7"/>
  <c r="AU13" i="8"/>
  <c r="AR21" i="7"/>
  <c r="AV12" i="8"/>
  <c r="AS16" i="7"/>
  <c r="AV16" i="8"/>
  <c r="AR20" i="7"/>
  <c r="AQ22" i="7"/>
  <c r="AT22" i="8"/>
  <c r="AQ23" i="7"/>
  <c r="AT23" i="8"/>
  <c r="AU24" i="8"/>
  <c r="M24" i="7"/>
  <c r="M27" i="7" s="1"/>
  <c r="AQ11" i="7"/>
  <c r="AT11" i="8"/>
  <c r="AT10" i="8"/>
  <c r="AS13" i="7"/>
  <c r="AS15" i="7"/>
  <c r="AV15" i="8"/>
  <c r="AV24" i="8" s="1"/>
  <c r="AQ21" i="7"/>
  <c r="AT21" i="8"/>
  <c r="AS12" i="7"/>
  <c r="AG24" i="7"/>
  <c r="AS24" i="7" s="1"/>
  <c r="AB24" i="7"/>
  <c r="AR24" i="7" s="1"/>
  <c r="AR10" i="7"/>
  <c r="W24" i="7"/>
  <c r="AQ24" i="7" s="1"/>
  <c r="AQ10" i="7"/>
  <c r="AR15" i="7"/>
  <c r="AQ16" i="7"/>
  <c r="AQ20" i="7"/>
  <c r="AS10" i="7"/>
  <c r="AT14" i="6"/>
  <c r="AU14" i="6"/>
  <c r="AV14" i="6"/>
  <c r="AP24" i="6"/>
  <c r="AO24" i="6"/>
  <c r="AN24" i="6"/>
  <c r="AM24" i="6"/>
  <c r="AL24" i="6"/>
  <c r="AK24" i="6"/>
  <c r="AJ24" i="6"/>
  <c r="AI24" i="6"/>
  <c r="AH24" i="6"/>
  <c r="AE24" i="6"/>
  <c r="AD24" i="6"/>
  <c r="AC24" i="6"/>
  <c r="AA24" i="6"/>
  <c r="Z24" i="6"/>
  <c r="Y24" i="6"/>
  <c r="X24" i="6"/>
  <c r="V24" i="6"/>
  <c r="U24" i="6"/>
  <c r="T24" i="6"/>
  <c r="S24" i="6"/>
  <c r="R24" i="6"/>
  <c r="Q24" i="6"/>
  <c r="P24" i="6"/>
  <c r="O24" i="6"/>
  <c r="N24" i="6"/>
  <c r="L24" i="6"/>
  <c r="K24" i="6"/>
  <c r="J24" i="6"/>
  <c r="I24" i="6"/>
  <c r="G24" i="6"/>
  <c r="F24" i="6"/>
  <c r="E24" i="6"/>
  <c r="D24" i="6"/>
  <c r="AG23" i="6"/>
  <c r="AF23" i="6"/>
  <c r="AB23" i="6"/>
  <c r="W23" i="6"/>
  <c r="AT23" i="7" s="1"/>
  <c r="M23" i="6"/>
  <c r="H23" i="6"/>
  <c r="C23" i="6"/>
  <c r="AG22" i="6"/>
  <c r="AF22" i="6"/>
  <c r="AB22" i="6"/>
  <c r="AU22" i="7" s="1"/>
  <c r="W22" i="6"/>
  <c r="M22" i="6"/>
  <c r="H22" i="6"/>
  <c r="AR22" i="6" s="1"/>
  <c r="C22" i="6"/>
  <c r="AG21" i="6"/>
  <c r="AV21" i="7" s="1"/>
  <c r="AF21" i="6"/>
  <c r="AB21" i="6"/>
  <c r="AU21" i="7" s="1"/>
  <c r="W21" i="6"/>
  <c r="M21" i="6"/>
  <c r="H21" i="6"/>
  <c r="AR21" i="6" s="1"/>
  <c r="C21" i="6"/>
  <c r="AG20" i="6"/>
  <c r="AF20" i="6"/>
  <c r="AB20" i="6"/>
  <c r="AU20" i="7" s="1"/>
  <c r="W20" i="6"/>
  <c r="AT20" i="7" s="1"/>
  <c r="M20" i="6"/>
  <c r="H20" i="6"/>
  <c r="AR20" i="6" s="1"/>
  <c r="C20" i="6"/>
  <c r="AG19" i="6"/>
  <c r="AF19" i="6"/>
  <c r="AB19" i="6"/>
  <c r="W19" i="6"/>
  <c r="M19" i="6"/>
  <c r="H19" i="6"/>
  <c r="C19" i="6"/>
  <c r="AG18" i="6"/>
  <c r="AV18" i="7" s="1"/>
  <c r="AB18" i="6"/>
  <c r="W18" i="6"/>
  <c r="AT18" i="7" s="1"/>
  <c r="M18" i="6"/>
  <c r="H18" i="6"/>
  <c r="C18" i="6"/>
  <c r="AQ18" i="6" s="1"/>
  <c r="AG17" i="6"/>
  <c r="AB17" i="6"/>
  <c r="AU17" i="7" s="1"/>
  <c r="W17" i="6"/>
  <c r="AT17" i="7" s="1"/>
  <c r="M17" i="6"/>
  <c r="H17" i="6"/>
  <c r="C17" i="6"/>
  <c r="AG16" i="6"/>
  <c r="AV16" i="7" s="1"/>
  <c r="AF16" i="6"/>
  <c r="AB16" i="6"/>
  <c r="W16" i="6"/>
  <c r="AQ16" i="6" s="1"/>
  <c r="M16" i="6"/>
  <c r="H16" i="6"/>
  <c r="C16" i="6"/>
  <c r="AG15" i="6"/>
  <c r="AV15" i="7" s="1"/>
  <c r="AF15" i="6"/>
  <c r="AB15" i="6"/>
  <c r="AU15" i="7" s="1"/>
  <c r="W15" i="6"/>
  <c r="M15" i="6"/>
  <c r="H15" i="6"/>
  <c r="AR15" i="6" s="1"/>
  <c r="C15" i="6"/>
  <c r="AF14" i="6"/>
  <c r="AG13" i="6"/>
  <c r="AB13" i="6"/>
  <c r="AU13" i="7" s="1"/>
  <c r="W13" i="6"/>
  <c r="M13" i="6"/>
  <c r="H13" i="6"/>
  <c r="C13" i="6"/>
  <c r="AG12" i="6"/>
  <c r="AF12" i="6"/>
  <c r="AB12" i="6"/>
  <c r="W12" i="6"/>
  <c r="AT12" i="7" s="1"/>
  <c r="M12" i="6"/>
  <c r="H12" i="6"/>
  <c r="C12" i="6"/>
  <c r="AG11" i="6"/>
  <c r="AV11" i="7" s="1"/>
  <c r="AF11" i="6"/>
  <c r="AB11" i="6"/>
  <c r="AU11" i="7" s="1"/>
  <c r="W11" i="6"/>
  <c r="M11" i="6"/>
  <c r="H11" i="6"/>
  <c r="C11" i="6"/>
  <c r="AG10" i="6"/>
  <c r="AV10" i="7" s="1"/>
  <c r="AF10" i="6"/>
  <c r="AB10" i="6"/>
  <c r="AU10" i="7" s="1"/>
  <c r="W10" i="6"/>
  <c r="M10" i="6"/>
  <c r="H10" i="6"/>
  <c r="C10" i="6"/>
  <c r="AF9" i="6"/>
  <c r="M24" i="6" l="1"/>
  <c r="AS22" i="6"/>
  <c r="AS23" i="6"/>
  <c r="AQ10" i="6"/>
  <c r="AQ15" i="6"/>
  <c r="AS17" i="6"/>
  <c r="AS20" i="6"/>
  <c r="AQ22" i="6"/>
  <c r="AQ13" i="6"/>
  <c r="AS19" i="6"/>
  <c r="AR23" i="6"/>
  <c r="W24" i="6"/>
  <c r="AP26" i="6"/>
  <c r="AV20" i="7"/>
  <c r="AS21" i="6"/>
  <c r="AS13" i="6"/>
  <c r="AQ17" i="6"/>
  <c r="AV23" i="7"/>
  <c r="AU18" i="7"/>
  <c r="AT13" i="7"/>
  <c r="AS16" i="6"/>
  <c r="AV13" i="7"/>
  <c r="AU12" i="7"/>
  <c r="AR13" i="6"/>
  <c r="AQ21" i="6"/>
  <c r="AU16" i="7"/>
  <c r="AU23" i="7"/>
  <c r="AT15" i="7"/>
  <c r="AS10" i="6"/>
  <c r="AS11" i="6"/>
  <c r="AS15" i="6"/>
  <c r="AQ19" i="6"/>
  <c r="AQ23" i="6"/>
  <c r="AT10" i="7"/>
  <c r="AT16" i="7"/>
  <c r="AT19" i="7"/>
  <c r="AS12" i="6"/>
  <c r="AR12" i="6"/>
  <c r="AQ20" i="6"/>
  <c r="C24" i="6"/>
  <c r="AQ24" i="6" s="1"/>
  <c r="H24" i="6"/>
  <c r="AV19" i="7"/>
  <c r="AV22" i="7"/>
  <c r="AT24" i="8"/>
  <c r="AV12" i="7"/>
  <c r="AU19" i="7"/>
  <c r="AT22" i="7"/>
  <c r="AT21" i="7"/>
  <c r="AT11" i="7"/>
  <c r="AV17" i="7"/>
  <c r="AV24" i="7" s="1"/>
  <c r="AF24" i="6"/>
  <c r="AR19" i="6"/>
  <c r="AB24" i="6"/>
  <c r="AR24" i="6" s="1"/>
  <c r="AR17" i="6"/>
  <c r="AR11" i="6"/>
  <c r="AQ12" i="6"/>
  <c r="AG24" i="6"/>
  <c r="AS24" i="6" s="1"/>
  <c r="AS18" i="6"/>
  <c r="AR10" i="6"/>
  <c r="AQ11" i="6"/>
  <c r="AT14" i="5"/>
  <c r="AU14" i="5"/>
  <c r="AV14" i="5"/>
  <c r="AP24" i="5"/>
  <c r="AO24" i="5"/>
  <c r="AN24" i="5"/>
  <c r="AM24" i="5"/>
  <c r="AL24" i="5"/>
  <c r="AK24" i="5"/>
  <c r="AJ24" i="5"/>
  <c r="AI24" i="5"/>
  <c r="AH24" i="5"/>
  <c r="AE24" i="5"/>
  <c r="AD24" i="5"/>
  <c r="AC24" i="5"/>
  <c r="AA24" i="5"/>
  <c r="Z24" i="5"/>
  <c r="Y24" i="5"/>
  <c r="X24" i="5"/>
  <c r="V24" i="5"/>
  <c r="U24" i="5"/>
  <c r="T24" i="5"/>
  <c r="S24" i="5"/>
  <c r="R24" i="5"/>
  <c r="Q24" i="5"/>
  <c r="P24" i="5"/>
  <c r="O24" i="5"/>
  <c r="N24" i="5"/>
  <c r="L24" i="5"/>
  <c r="K24" i="5"/>
  <c r="J24" i="5"/>
  <c r="I24" i="5"/>
  <c r="G24" i="5"/>
  <c r="F24" i="5"/>
  <c r="E24" i="5"/>
  <c r="D24" i="5"/>
  <c r="AG23" i="5"/>
  <c r="AF23" i="5"/>
  <c r="AB23" i="5"/>
  <c r="AU23" i="6" s="1"/>
  <c r="W23" i="5"/>
  <c r="M23" i="5"/>
  <c r="H23" i="5"/>
  <c r="C23" i="5"/>
  <c r="AG22" i="5"/>
  <c r="AF22" i="5"/>
  <c r="AB22" i="5"/>
  <c r="AU22" i="6" s="1"/>
  <c r="W22" i="5"/>
  <c r="M22" i="5"/>
  <c r="H22" i="5"/>
  <c r="C22" i="5"/>
  <c r="AG21" i="5"/>
  <c r="AF21" i="5"/>
  <c r="AB21" i="5"/>
  <c r="W21" i="5"/>
  <c r="AQ21" i="5" s="1"/>
  <c r="M21" i="5"/>
  <c r="H21" i="5"/>
  <c r="C21" i="5"/>
  <c r="AG20" i="5"/>
  <c r="AF20" i="5"/>
  <c r="AB20" i="5"/>
  <c r="AU20" i="6" s="1"/>
  <c r="W20" i="5"/>
  <c r="M20" i="5"/>
  <c r="H20" i="5"/>
  <c r="C20" i="5"/>
  <c r="AG19" i="5"/>
  <c r="AV19" i="6" s="1"/>
  <c r="AF19" i="5"/>
  <c r="AB19" i="5"/>
  <c r="AU19" i="6" s="1"/>
  <c r="W19" i="5"/>
  <c r="AQ19" i="5" s="1"/>
  <c r="M19" i="5"/>
  <c r="H19" i="5"/>
  <c r="AR19" i="5" s="1"/>
  <c r="C19" i="5"/>
  <c r="AG18" i="5"/>
  <c r="AB18" i="5"/>
  <c r="AU18" i="6" s="1"/>
  <c r="W18" i="5"/>
  <c r="AQ18" i="5" s="1"/>
  <c r="M18" i="5"/>
  <c r="H18" i="5"/>
  <c r="C18" i="5"/>
  <c r="AG17" i="5"/>
  <c r="AV17" i="6" s="1"/>
  <c r="AB17" i="5"/>
  <c r="AU17" i="6" s="1"/>
  <c r="W17" i="5"/>
  <c r="AT17" i="6" s="1"/>
  <c r="M17" i="5"/>
  <c r="H17" i="5"/>
  <c r="AR17" i="5" s="1"/>
  <c r="C17" i="5"/>
  <c r="AG16" i="5"/>
  <c r="AF16" i="5"/>
  <c r="AB16" i="5"/>
  <c r="AU16" i="6" s="1"/>
  <c r="W16" i="5"/>
  <c r="M16" i="5"/>
  <c r="H16" i="5"/>
  <c r="C16" i="5"/>
  <c r="AG15" i="5"/>
  <c r="AF15" i="5"/>
  <c r="AB15" i="5"/>
  <c r="AU15" i="6" s="1"/>
  <c r="W15" i="5"/>
  <c r="AT15" i="6" s="1"/>
  <c r="M15" i="5"/>
  <c r="H15" i="5"/>
  <c r="AR15" i="5" s="1"/>
  <c r="C15" i="5"/>
  <c r="AF14" i="5"/>
  <c r="AG13" i="5"/>
  <c r="AB13" i="5"/>
  <c r="AU13" i="6" s="1"/>
  <c r="W13" i="5"/>
  <c r="AT13" i="6" s="1"/>
  <c r="M13" i="5"/>
  <c r="H13" i="5"/>
  <c r="C13" i="5"/>
  <c r="AQ13" i="5" s="1"/>
  <c r="AG12" i="5"/>
  <c r="AF12" i="5"/>
  <c r="AB12" i="5"/>
  <c r="AU12" i="6" s="1"/>
  <c r="W12" i="5"/>
  <c r="AT12" i="6" s="1"/>
  <c r="M12" i="5"/>
  <c r="H12" i="5"/>
  <c r="C12" i="5"/>
  <c r="AG11" i="5"/>
  <c r="AF11" i="5"/>
  <c r="AB11" i="5"/>
  <c r="W11" i="5"/>
  <c r="AT11" i="6" s="1"/>
  <c r="M11" i="5"/>
  <c r="H11" i="5"/>
  <c r="C11" i="5"/>
  <c r="AG10" i="5"/>
  <c r="AF10" i="5"/>
  <c r="AB10" i="5"/>
  <c r="AU10" i="6" s="1"/>
  <c r="W10" i="5"/>
  <c r="AT10" i="6" s="1"/>
  <c r="M10" i="5"/>
  <c r="H10" i="5"/>
  <c r="C10" i="5"/>
  <c r="AF9" i="5"/>
  <c r="AQ20" i="5" l="1"/>
  <c r="AS23" i="5"/>
  <c r="AS12" i="5"/>
  <c r="AS16" i="5"/>
  <c r="AS22" i="5"/>
  <c r="AR12" i="5"/>
  <c r="AR13" i="5"/>
  <c r="AS15" i="5"/>
  <c r="AQ22" i="5"/>
  <c r="AS20" i="5"/>
  <c r="AU24" i="7"/>
  <c r="AV20" i="6"/>
  <c r="AV10" i="6"/>
  <c r="AR21" i="5"/>
  <c r="AU21" i="6"/>
  <c r="AV11" i="6"/>
  <c r="AS11" i="5"/>
  <c r="AT18" i="6"/>
  <c r="AT24" i="7"/>
  <c r="AU11" i="6"/>
  <c r="AT19" i="6"/>
  <c r="AR22" i="5"/>
  <c r="AP26" i="5"/>
  <c r="AV13" i="6"/>
  <c r="C24" i="5"/>
  <c r="M24" i="5"/>
  <c r="AQ11" i="5"/>
  <c r="AS18" i="5"/>
  <c r="AV15" i="6"/>
  <c r="AV16" i="6"/>
  <c r="AQ23" i="5"/>
  <c r="AT23" i="6"/>
  <c r="AS10" i="5"/>
  <c r="H24" i="5"/>
  <c r="AQ16" i="5"/>
  <c r="AT16" i="6"/>
  <c r="AS19" i="5"/>
  <c r="AB24" i="5"/>
  <c r="AR24" i="5" s="1"/>
  <c r="AQ15" i="5"/>
  <c r="AS17" i="5"/>
  <c r="AR23" i="5"/>
  <c r="AV12" i="6"/>
  <c r="AT20" i="6"/>
  <c r="AT21" i="6"/>
  <c r="AV18" i="6"/>
  <c r="AT22" i="6"/>
  <c r="AF24" i="5"/>
  <c r="AS13" i="5"/>
  <c r="AQ17" i="5"/>
  <c r="AR20" i="5"/>
  <c r="AV22" i="6"/>
  <c r="AV23" i="6"/>
  <c r="AV21" i="6"/>
  <c r="AS21" i="5"/>
  <c r="W24" i="5"/>
  <c r="AQ24" i="5" s="1"/>
  <c r="AQ12" i="5"/>
  <c r="AQ10" i="5"/>
  <c r="AG24" i="5"/>
  <c r="AR10" i="5"/>
  <c r="AR11" i="5"/>
  <c r="AT14" i="4"/>
  <c r="AU14" i="4"/>
  <c r="AV14" i="4"/>
  <c r="AP24" i="4"/>
  <c r="AO24" i="4"/>
  <c r="AN24" i="4"/>
  <c r="AM24" i="4"/>
  <c r="AL24" i="4"/>
  <c r="AK24" i="4"/>
  <c r="AJ24" i="4"/>
  <c r="AI24" i="4"/>
  <c r="AH24" i="4"/>
  <c r="AE24" i="4"/>
  <c r="AD24" i="4"/>
  <c r="AC24" i="4"/>
  <c r="AA24" i="4"/>
  <c r="Z24" i="4"/>
  <c r="Y24" i="4"/>
  <c r="X24" i="4"/>
  <c r="V24" i="4"/>
  <c r="U24" i="4"/>
  <c r="T24" i="4"/>
  <c r="S24" i="4"/>
  <c r="R24" i="4"/>
  <c r="Q24" i="4"/>
  <c r="P24" i="4"/>
  <c r="O24" i="4"/>
  <c r="N24" i="4"/>
  <c r="L24" i="4"/>
  <c r="K24" i="4"/>
  <c r="J24" i="4"/>
  <c r="I24" i="4"/>
  <c r="G24" i="4"/>
  <c r="F24" i="4"/>
  <c r="E24" i="4"/>
  <c r="D24" i="4"/>
  <c r="AG23" i="4"/>
  <c r="AV23" i="5" s="1"/>
  <c r="AF23" i="4"/>
  <c r="AB23" i="4"/>
  <c r="AU23" i="5" s="1"/>
  <c r="W23" i="4"/>
  <c r="AT23" i="5" s="1"/>
  <c r="M23" i="4"/>
  <c r="H23" i="4"/>
  <c r="C23" i="4"/>
  <c r="AG22" i="4"/>
  <c r="AV22" i="5" s="1"/>
  <c r="AF22" i="4"/>
  <c r="AB22" i="4"/>
  <c r="W22" i="4"/>
  <c r="AT22" i="5" s="1"/>
  <c r="M22" i="4"/>
  <c r="H22" i="4"/>
  <c r="C22" i="4"/>
  <c r="AG21" i="4"/>
  <c r="AF21" i="4"/>
  <c r="AB21" i="4"/>
  <c r="W21" i="4"/>
  <c r="AT21" i="5" s="1"/>
  <c r="M21" i="4"/>
  <c r="H21" i="4"/>
  <c r="C21" i="4"/>
  <c r="AG20" i="4"/>
  <c r="AV20" i="5" s="1"/>
  <c r="AF20" i="4"/>
  <c r="AB20" i="4"/>
  <c r="AU20" i="5" s="1"/>
  <c r="W20" i="4"/>
  <c r="M20" i="4"/>
  <c r="H20" i="4"/>
  <c r="AR20" i="4" s="1"/>
  <c r="C20" i="4"/>
  <c r="AG19" i="4"/>
  <c r="AV19" i="5" s="1"/>
  <c r="AF19" i="4"/>
  <c r="AB19" i="4"/>
  <c r="W19" i="4"/>
  <c r="AT19" i="5" s="1"/>
  <c r="M19" i="4"/>
  <c r="H19" i="4"/>
  <c r="C19" i="4"/>
  <c r="AG18" i="4"/>
  <c r="AV18" i="5" s="1"/>
  <c r="AB18" i="4"/>
  <c r="AU18" i="5" s="1"/>
  <c r="W18" i="4"/>
  <c r="M18" i="4"/>
  <c r="H18" i="4"/>
  <c r="C18" i="4"/>
  <c r="AG17" i="4"/>
  <c r="AB17" i="4"/>
  <c r="W17" i="4"/>
  <c r="AT17" i="5" s="1"/>
  <c r="M17" i="4"/>
  <c r="H17" i="4"/>
  <c r="C17" i="4"/>
  <c r="AG16" i="4"/>
  <c r="AF16" i="4"/>
  <c r="AB16" i="4"/>
  <c r="W16" i="4"/>
  <c r="AQ16" i="4" s="1"/>
  <c r="M16" i="4"/>
  <c r="H16" i="4"/>
  <c r="C16" i="4"/>
  <c r="AG15" i="4"/>
  <c r="AF15" i="4"/>
  <c r="AB15" i="4"/>
  <c r="AU15" i="5" s="1"/>
  <c r="W15" i="4"/>
  <c r="M15" i="4"/>
  <c r="H15" i="4"/>
  <c r="C15" i="4"/>
  <c r="AF14" i="4"/>
  <c r="AG13" i="4"/>
  <c r="AB13" i="4"/>
  <c r="AU13" i="5" s="1"/>
  <c r="W13" i="4"/>
  <c r="M13" i="4"/>
  <c r="H13" i="4"/>
  <c r="C13" i="4"/>
  <c r="AG12" i="4"/>
  <c r="AF12" i="4"/>
  <c r="AB12" i="4"/>
  <c r="AU12" i="5" s="1"/>
  <c r="W12" i="4"/>
  <c r="AT12" i="5" s="1"/>
  <c r="M12" i="4"/>
  <c r="H12" i="4"/>
  <c r="AR12" i="4" s="1"/>
  <c r="C12" i="4"/>
  <c r="AG11" i="4"/>
  <c r="AF11" i="4"/>
  <c r="AB11" i="4"/>
  <c r="W11" i="4"/>
  <c r="M11" i="4"/>
  <c r="H11" i="4"/>
  <c r="C11" i="4"/>
  <c r="AG10" i="4"/>
  <c r="AV10" i="5" s="1"/>
  <c r="AF10" i="4"/>
  <c r="AB10" i="4"/>
  <c r="AU10" i="5" s="1"/>
  <c r="W10" i="4"/>
  <c r="AT10" i="5" s="1"/>
  <c r="M10" i="4"/>
  <c r="H10" i="4"/>
  <c r="C10" i="4"/>
  <c r="AF9" i="4"/>
  <c r="AT24" i="6" l="1"/>
  <c r="AU24" i="6"/>
  <c r="AS16" i="4"/>
  <c r="AV16" i="5"/>
  <c r="AQ15" i="4"/>
  <c r="AU11" i="5"/>
  <c r="H24" i="4"/>
  <c r="AT13" i="5"/>
  <c r="AR17" i="4"/>
  <c r="AS17" i="4"/>
  <c r="AQ21" i="4"/>
  <c r="AS24" i="5"/>
  <c r="AT15" i="5"/>
  <c r="AS13" i="4"/>
  <c r="AQ20" i="4"/>
  <c r="AR21" i="4"/>
  <c r="AV17" i="5"/>
  <c r="AV15" i="5"/>
  <c r="AV24" i="6"/>
  <c r="AU16" i="5"/>
  <c r="C24" i="4"/>
  <c r="AU17" i="5"/>
  <c r="AT11" i="5"/>
  <c r="AU21" i="5"/>
  <c r="AU22" i="5"/>
  <c r="AF24" i="4"/>
  <c r="AU19" i="5"/>
  <c r="AV12" i="5"/>
  <c r="AV13" i="5"/>
  <c r="AQ17" i="4"/>
  <c r="AQ18" i="4"/>
  <c r="AT16" i="5"/>
  <c r="AT20" i="5"/>
  <c r="AT18" i="5"/>
  <c r="AV21" i="5"/>
  <c r="AV11" i="5"/>
  <c r="AS15" i="4"/>
  <c r="AR22" i="4"/>
  <c r="AS20" i="4"/>
  <c r="M24" i="4"/>
  <c r="AQ11" i="4"/>
  <c r="AS11" i="4"/>
  <c r="AQ12" i="4"/>
  <c r="AS12" i="4"/>
  <c r="AQ13" i="4"/>
  <c r="AR15" i="4"/>
  <c r="AS18" i="4"/>
  <c r="AQ19" i="4"/>
  <c r="AS22" i="4"/>
  <c r="AQ23" i="4"/>
  <c r="AS23" i="4"/>
  <c r="AR11" i="4"/>
  <c r="AR13" i="4"/>
  <c r="AR19" i="4"/>
  <c r="AQ22" i="4"/>
  <c r="AR23" i="4"/>
  <c r="AP26" i="4"/>
  <c r="AS19" i="4"/>
  <c r="AS21" i="4"/>
  <c r="AG24" i="4"/>
  <c r="AS24" i="4" s="1"/>
  <c r="AB24" i="4"/>
  <c r="AR24" i="4" s="1"/>
  <c r="AQ10" i="4"/>
  <c r="AR10" i="4"/>
  <c r="AS10" i="4"/>
  <c r="W24" i="4"/>
  <c r="AQ24" i="4" s="1"/>
  <c r="AT14" i="3"/>
  <c r="AU14" i="3"/>
  <c r="AV14" i="3"/>
  <c r="AF12" i="3"/>
  <c r="AF13" i="3"/>
  <c r="AF14" i="3"/>
  <c r="AF15" i="3"/>
  <c r="AF16" i="3"/>
  <c r="AF18" i="3"/>
  <c r="AF19" i="3"/>
  <c r="AF20" i="3"/>
  <c r="AF21" i="3"/>
  <c r="AF22" i="3"/>
  <c r="AF23" i="3"/>
  <c r="AF11" i="3"/>
  <c r="AV24" i="5" l="1"/>
  <c r="AT24" i="5"/>
  <c r="AU24" i="5"/>
  <c r="AG19" i="3"/>
  <c r="AZ41" i="3"/>
  <c r="AY25" i="3"/>
  <c r="AX25" i="3"/>
  <c r="AP24" i="3"/>
  <c r="AO24" i="3"/>
  <c r="AN24" i="3"/>
  <c r="AM24" i="3"/>
  <c r="AL24" i="3"/>
  <c r="AK24" i="3"/>
  <c r="AJ24" i="3"/>
  <c r="AI24" i="3"/>
  <c r="AH24" i="3"/>
  <c r="AE24" i="3"/>
  <c r="AD24" i="3"/>
  <c r="AC24" i="3"/>
  <c r="AA24" i="3"/>
  <c r="Z24" i="3"/>
  <c r="Y24" i="3"/>
  <c r="X24" i="3"/>
  <c r="V24" i="3"/>
  <c r="U24" i="3"/>
  <c r="T24" i="3"/>
  <c r="S24" i="3"/>
  <c r="R24" i="3"/>
  <c r="Q24" i="3"/>
  <c r="P24" i="3"/>
  <c r="O24" i="3"/>
  <c r="N24" i="3"/>
  <c r="L24" i="3"/>
  <c r="K24" i="3"/>
  <c r="J24" i="3"/>
  <c r="I24" i="3"/>
  <c r="G24" i="3"/>
  <c r="F24" i="3"/>
  <c r="E24" i="3"/>
  <c r="D24" i="3"/>
  <c r="AZ23" i="3"/>
  <c r="AG23" i="3"/>
  <c r="AB23" i="3"/>
  <c r="W23" i="3"/>
  <c r="M23" i="3"/>
  <c r="AS23" i="3" s="1"/>
  <c r="H23" i="3"/>
  <c r="C23" i="3"/>
  <c r="AZ22" i="3"/>
  <c r="AG22" i="3"/>
  <c r="AS22" i="3" s="1"/>
  <c r="AB22" i="3"/>
  <c r="W22" i="3"/>
  <c r="M22" i="3"/>
  <c r="H22" i="3"/>
  <c r="C22" i="3"/>
  <c r="AZ21" i="3"/>
  <c r="AG21" i="3"/>
  <c r="AB21" i="3"/>
  <c r="W21" i="3"/>
  <c r="M21" i="3"/>
  <c r="H21" i="3"/>
  <c r="AR21" i="3" s="1"/>
  <c r="C21" i="3"/>
  <c r="AZ20" i="3"/>
  <c r="AG20" i="3"/>
  <c r="AB20" i="3"/>
  <c r="W20" i="3"/>
  <c r="M20" i="3"/>
  <c r="H20" i="3"/>
  <c r="C20" i="3"/>
  <c r="AZ19" i="3"/>
  <c r="AB19" i="3"/>
  <c r="W19" i="3"/>
  <c r="M19" i="3"/>
  <c r="H19" i="3"/>
  <c r="C19" i="3"/>
  <c r="BJ18" i="3"/>
  <c r="AZ18" i="3"/>
  <c r="AG18" i="3"/>
  <c r="AS18" i="3" s="1"/>
  <c r="AB18" i="3"/>
  <c r="W18" i="3"/>
  <c r="M18" i="3"/>
  <c r="H18" i="3"/>
  <c r="C18" i="3"/>
  <c r="BJ17" i="3"/>
  <c r="AZ17" i="3"/>
  <c r="AG17" i="3"/>
  <c r="AB17" i="3"/>
  <c r="W17" i="3"/>
  <c r="M17" i="3"/>
  <c r="H17" i="3"/>
  <c r="C17" i="3"/>
  <c r="BJ16" i="3"/>
  <c r="AZ16" i="3"/>
  <c r="AG16" i="3"/>
  <c r="AB16" i="3"/>
  <c r="W16" i="3"/>
  <c r="M16" i="3"/>
  <c r="H16" i="3"/>
  <c r="C16" i="3"/>
  <c r="BJ15" i="3"/>
  <c r="AZ15" i="3"/>
  <c r="AG15" i="3"/>
  <c r="AB15" i="3"/>
  <c r="W15" i="3"/>
  <c r="M15" i="3"/>
  <c r="H15" i="3"/>
  <c r="C15" i="3"/>
  <c r="AZ13" i="3"/>
  <c r="AG13" i="3"/>
  <c r="AB13" i="3"/>
  <c r="W13" i="3"/>
  <c r="M13" i="3"/>
  <c r="H13" i="3"/>
  <c r="C13" i="3"/>
  <c r="BJ12" i="3"/>
  <c r="AZ12" i="3"/>
  <c r="AG12" i="3"/>
  <c r="AB12" i="3"/>
  <c r="W12" i="3"/>
  <c r="M12" i="3"/>
  <c r="H12" i="3"/>
  <c r="C12" i="3"/>
  <c r="BJ11" i="3"/>
  <c r="AZ11" i="3"/>
  <c r="AG11" i="3"/>
  <c r="AB11" i="3"/>
  <c r="W11" i="3"/>
  <c r="M11" i="3"/>
  <c r="H11" i="3"/>
  <c r="AR11" i="3" s="1"/>
  <c r="C11" i="3"/>
  <c r="BJ10" i="3"/>
  <c r="BC10" i="3"/>
  <c r="BB10" i="3"/>
  <c r="AZ10" i="3"/>
  <c r="AG10" i="3"/>
  <c r="AF10" i="3"/>
  <c r="AF24" i="3" s="1"/>
  <c r="AB10" i="3"/>
  <c r="W10" i="3"/>
  <c r="M10" i="3"/>
  <c r="H10" i="3"/>
  <c r="C10" i="3"/>
  <c r="C24" i="3" s="1"/>
  <c r="AF9" i="3"/>
  <c r="BJ8" i="3"/>
  <c r="BC8" i="3"/>
  <c r="BB8" i="3"/>
  <c r="BC7" i="3"/>
  <c r="BB7" i="3"/>
  <c r="BD7" i="3" l="1"/>
  <c r="AS13" i="3"/>
  <c r="AR23" i="3"/>
  <c r="AS20" i="3"/>
  <c r="AS12" i="3"/>
  <c r="AV12" i="4"/>
  <c r="AV16" i="4"/>
  <c r="AQ19" i="3"/>
  <c r="AT19" i="4"/>
  <c r="H24" i="3"/>
  <c r="BD10" i="3"/>
  <c r="AS16" i="3"/>
  <c r="AV17" i="4"/>
  <c r="AV18" i="4"/>
  <c r="AU19" i="4"/>
  <c r="AV11" i="4"/>
  <c r="M24" i="3"/>
  <c r="AP26" i="3"/>
  <c r="AS15" i="3"/>
  <c r="AV15" i="4"/>
  <c r="AV21" i="4"/>
  <c r="AT10" i="4"/>
  <c r="AV20" i="4"/>
  <c r="AV13" i="4"/>
  <c r="AU18" i="4"/>
  <c r="AU10" i="4"/>
  <c r="BD8" i="3"/>
  <c r="AR17" i="3"/>
  <c r="AT22" i="4"/>
  <c r="AQ23" i="3"/>
  <c r="AT23" i="4"/>
  <c r="AU17" i="4"/>
  <c r="AG24" i="3"/>
  <c r="AV10" i="4"/>
  <c r="AQ11" i="3"/>
  <c r="AT11" i="4"/>
  <c r="AQ12" i="3"/>
  <c r="AT12" i="4"/>
  <c r="AT13" i="4"/>
  <c r="AQ15" i="3"/>
  <c r="AT15" i="4"/>
  <c r="AT16" i="4"/>
  <c r="AT20" i="4"/>
  <c r="AQ21" i="3"/>
  <c r="AT21" i="4"/>
  <c r="AR22" i="3"/>
  <c r="AU22" i="4"/>
  <c r="AU23" i="4"/>
  <c r="AV19" i="4"/>
  <c r="AZ25" i="3"/>
  <c r="AU11" i="4"/>
  <c r="AR12" i="3"/>
  <c r="AU12" i="4"/>
  <c r="AR13" i="3"/>
  <c r="AU13" i="4"/>
  <c r="AR15" i="3"/>
  <c r="AU15" i="4"/>
  <c r="AU16" i="4"/>
  <c r="AQ17" i="3"/>
  <c r="AT17" i="4"/>
  <c r="AT18" i="4"/>
  <c r="AR20" i="3"/>
  <c r="AU20" i="4"/>
  <c r="AU21" i="4"/>
  <c r="AV22" i="4"/>
  <c r="AV23" i="4"/>
  <c r="AR19" i="3"/>
  <c r="AB24" i="3"/>
  <c r="AR24" i="3" s="1"/>
  <c r="AS24" i="3"/>
  <c r="AS11" i="3"/>
  <c r="AQ13" i="3"/>
  <c r="AQ16" i="3"/>
  <c r="AS17" i="3"/>
  <c r="AQ18" i="3"/>
  <c r="AS19" i="3"/>
  <c r="AQ20" i="3"/>
  <c r="AS21" i="3"/>
  <c r="AQ22" i="3"/>
  <c r="AQ10" i="3"/>
  <c r="AR10" i="3"/>
  <c r="W24" i="3"/>
  <c r="AQ24" i="3" s="1"/>
  <c r="AS10" i="3"/>
  <c r="AT14" i="2"/>
  <c r="AU14" i="2"/>
  <c r="AV14" i="2"/>
  <c r="AV24" i="4" l="1"/>
  <c r="AU24" i="4"/>
  <c r="AT24" i="4"/>
  <c r="AZ41" i="2"/>
  <c r="AY25" i="2"/>
  <c r="AX25" i="2"/>
  <c r="AP24" i="2"/>
  <c r="AO24" i="2"/>
  <c r="AN24" i="2"/>
  <c r="AM24" i="2"/>
  <c r="AL24" i="2"/>
  <c r="AK24" i="2"/>
  <c r="AJ24" i="2"/>
  <c r="AI24" i="2"/>
  <c r="AH24" i="2"/>
  <c r="AE24" i="2"/>
  <c r="AD24" i="2"/>
  <c r="AC24" i="2"/>
  <c r="AA24" i="2"/>
  <c r="Z24" i="2"/>
  <c r="Y24" i="2"/>
  <c r="X24" i="2"/>
  <c r="V24" i="2"/>
  <c r="U24" i="2"/>
  <c r="T24" i="2"/>
  <c r="S24" i="2"/>
  <c r="R24" i="2"/>
  <c r="Q24" i="2"/>
  <c r="P24" i="2"/>
  <c r="O24" i="2"/>
  <c r="N24" i="2"/>
  <c r="L24" i="2"/>
  <c r="K24" i="2"/>
  <c r="J24" i="2"/>
  <c r="I24" i="2"/>
  <c r="G24" i="2"/>
  <c r="F24" i="2"/>
  <c r="E24" i="2"/>
  <c r="D24" i="2"/>
  <c r="AZ23" i="2"/>
  <c r="AG23" i="2"/>
  <c r="AF23" i="2"/>
  <c r="AB23" i="2"/>
  <c r="W23" i="2"/>
  <c r="M23" i="2"/>
  <c r="H23" i="2"/>
  <c r="C23" i="2"/>
  <c r="AZ22" i="2"/>
  <c r="AG22" i="2"/>
  <c r="AF22" i="2"/>
  <c r="AB22" i="2"/>
  <c r="W22" i="2"/>
  <c r="M22" i="2"/>
  <c r="H22" i="2"/>
  <c r="C22" i="2"/>
  <c r="AZ21" i="2"/>
  <c r="AG21" i="2"/>
  <c r="AF21" i="2"/>
  <c r="AB21" i="2"/>
  <c r="W21" i="2"/>
  <c r="M21" i="2"/>
  <c r="H21" i="2"/>
  <c r="C21" i="2"/>
  <c r="AZ20" i="2"/>
  <c r="AG20" i="2"/>
  <c r="AS20" i="2" s="1"/>
  <c r="AF20" i="2"/>
  <c r="AB20" i="2"/>
  <c r="W20" i="2"/>
  <c r="M20" i="2"/>
  <c r="H20" i="2"/>
  <c r="C20" i="2"/>
  <c r="AZ19" i="2"/>
  <c r="AG19" i="2"/>
  <c r="AF19" i="2"/>
  <c r="AB19" i="2"/>
  <c r="W19" i="2"/>
  <c r="M19" i="2"/>
  <c r="H19" i="2"/>
  <c r="C19" i="2"/>
  <c r="BJ18" i="2"/>
  <c r="AZ18" i="2"/>
  <c r="AG18" i="2"/>
  <c r="AS18" i="2" s="1"/>
  <c r="AB18" i="2"/>
  <c r="W18" i="2"/>
  <c r="M18" i="2"/>
  <c r="H18" i="2"/>
  <c r="C18" i="2"/>
  <c r="BJ17" i="2"/>
  <c r="AZ17" i="2"/>
  <c r="AG17" i="2"/>
  <c r="AF17" i="2"/>
  <c r="AB17" i="2"/>
  <c r="W17" i="2"/>
  <c r="M17" i="2"/>
  <c r="H17" i="2"/>
  <c r="C17" i="2"/>
  <c r="BJ16" i="2"/>
  <c r="AZ16" i="2"/>
  <c r="AG16" i="2"/>
  <c r="AF16" i="2"/>
  <c r="AB16" i="2"/>
  <c r="W16" i="2"/>
  <c r="M16" i="2"/>
  <c r="H16" i="2"/>
  <c r="C16" i="2"/>
  <c r="BJ15" i="2"/>
  <c r="AZ15" i="2"/>
  <c r="AG15" i="2"/>
  <c r="AF15" i="2"/>
  <c r="AB15" i="2"/>
  <c r="W15" i="2"/>
  <c r="M15" i="2"/>
  <c r="H15" i="2"/>
  <c r="C15" i="2"/>
  <c r="AZ13" i="2"/>
  <c r="AG13" i="2"/>
  <c r="AF13" i="2"/>
  <c r="AB13" i="2"/>
  <c r="W13" i="2"/>
  <c r="M13" i="2"/>
  <c r="H13" i="2"/>
  <c r="C13" i="2"/>
  <c r="BJ12" i="2"/>
  <c r="AZ12" i="2"/>
  <c r="AG12" i="2"/>
  <c r="AF12" i="2"/>
  <c r="AB12" i="2"/>
  <c r="W12" i="2"/>
  <c r="M12" i="2"/>
  <c r="H12" i="2"/>
  <c r="C12" i="2"/>
  <c r="BJ11" i="2"/>
  <c r="AZ11" i="2"/>
  <c r="AG11" i="2"/>
  <c r="AF11" i="2"/>
  <c r="AB11" i="2"/>
  <c r="W11" i="2"/>
  <c r="M11" i="2"/>
  <c r="H11" i="2"/>
  <c r="C11" i="2"/>
  <c r="BJ10" i="2"/>
  <c r="BC10" i="2"/>
  <c r="BB10" i="2"/>
  <c r="AZ10" i="2"/>
  <c r="AG10" i="2"/>
  <c r="AF10" i="2"/>
  <c r="AB10" i="2"/>
  <c r="W10" i="2"/>
  <c r="M10" i="2"/>
  <c r="H10" i="2"/>
  <c r="AR10" i="2" s="1"/>
  <c r="C10" i="2"/>
  <c r="C24" i="2" s="1"/>
  <c r="AF9" i="2"/>
  <c r="BJ8" i="2"/>
  <c r="BC8" i="2"/>
  <c r="BB8" i="2"/>
  <c r="BC7" i="2"/>
  <c r="BB7" i="2"/>
  <c r="AR11" i="2" l="1"/>
  <c r="AR15" i="2"/>
  <c r="AR22" i="2"/>
  <c r="AS13" i="2"/>
  <c r="BD10" i="2"/>
  <c r="AV11" i="3"/>
  <c r="AU12" i="3"/>
  <c r="AQ13" i="2"/>
  <c r="AT13" i="3"/>
  <c r="AU20" i="3"/>
  <c r="AQ21" i="2"/>
  <c r="AT21" i="3"/>
  <c r="AR23" i="2"/>
  <c r="AP26" i="2"/>
  <c r="M24" i="2"/>
  <c r="AS11" i="2"/>
  <c r="AU13" i="3"/>
  <c r="AT15" i="3"/>
  <c r="AV19" i="3"/>
  <c r="AU21" i="3"/>
  <c r="AT22" i="3"/>
  <c r="BD7" i="2"/>
  <c r="AQ10" i="2"/>
  <c r="AT10" i="3"/>
  <c r="AS12" i="2"/>
  <c r="AV12" i="3"/>
  <c r="AU15" i="3"/>
  <c r="AS19" i="2"/>
  <c r="AV20" i="3"/>
  <c r="AU22" i="3"/>
  <c r="AQ23" i="2"/>
  <c r="AT23" i="3"/>
  <c r="AQ16" i="2"/>
  <c r="AT16" i="3"/>
  <c r="AV21" i="3"/>
  <c r="AU23" i="3"/>
  <c r="AU10" i="3"/>
  <c r="AF24" i="2"/>
  <c r="AV15" i="3"/>
  <c r="AU16" i="3"/>
  <c r="AQ17" i="2"/>
  <c r="AT17" i="3"/>
  <c r="AR19" i="2"/>
  <c r="AS21" i="2"/>
  <c r="AV22" i="3"/>
  <c r="BD8" i="2"/>
  <c r="AV10" i="3"/>
  <c r="AT11" i="3"/>
  <c r="AS15" i="2"/>
  <c r="AR17" i="2"/>
  <c r="AU17" i="3"/>
  <c r="AT18" i="3"/>
  <c r="AR20" i="2"/>
  <c r="AS22" i="2"/>
  <c r="AV23" i="3"/>
  <c r="AV13" i="3"/>
  <c r="AZ25" i="2"/>
  <c r="AU11" i="3"/>
  <c r="AR13" i="2"/>
  <c r="AV16" i="3"/>
  <c r="AU18" i="3"/>
  <c r="AQ19" i="2"/>
  <c r="AT19" i="3"/>
  <c r="AR21" i="2"/>
  <c r="AS23" i="2"/>
  <c r="AQ12" i="2"/>
  <c r="AT12" i="3"/>
  <c r="AS17" i="2"/>
  <c r="AV17" i="3"/>
  <c r="AV18" i="3"/>
  <c r="AU19" i="3"/>
  <c r="AT20" i="3"/>
  <c r="AB24" i="2"/>
  <c r="AG24" i="2"/>
  <c r="AS10" i="2"/>
  <c r="AQ11" i="2"/>
  <c r="AR12" i="2"/>
  <c r="AQ15" i="2"/>
  <c r="AS16" i="2"/>
  <c r="AQ18" i="2"/>
  <c r="AQ20" i="2"/>
  <c r="AQ22" i="2"/>
  <c r="W24" i="2"/>
  <c r="AQ24" i="2" s="1"/>
  <c r="H24" i="2"/>
  <c r="AC24" i="1"/>
  <c r="AB23" i="1"/>
  <c r="AU23" i="2" s="1"/>
  <c r="AB22" i="1"/>
  <c r="AU22" i="2" s="1"/>
  <c r="AB21" i="1"/>
  <c r="AU21" i="2" s="1"/>
  <c r="AB19" i="1"/>
  <c r="AU19" i="2" s="1"/>
  <c r="AB18" i="1"/>
  <c r="AU18" i="2" s="1"/>
  <c r="AB13" i="1"/>
  <c r="AU13" i="2" s="1"/>
  <c r="AR24" i="2" l="1"/>
  <c r="AS24" i="2"/>
  <c r="AV24" i="3"/>
  <c r="AU24" i="3"/>
  <c r="AT24" i="3"/>
  <c r="AF23" i="1"/>
  <c r="AF22" i="1"/>
  <c r="AF21" i="1"/>
  <c r="AF20" i="1"/>
  <c r="AF19" i="1"/>
  <c r="AF17" i="1"/>
  <c r="AF16" i="1"/>
  <c r="AF15" i="1"/>
  <c r="AF13" i="1"/>
  <c r="AF12" i="1"/>
  <c r="AF11" i="1"/>
  <c r="AF10" i="1"/>
  <c r="AF9" i="1"/>
  <c r="AF18" i="1"/>
  <c r="AF24" i="1" l="1"/>
  <c r="W11" i="1"/>
  <c r="AT11" i="2" s="1"/>
  <c r="W12" i="1"/>
  <c r="AT12" i="2" s="1"/>
  <c r="W13" i="1"/>
  <c r="AT13" i="2" s="1"/>
  <c r="W15" i="1"/>
  <c r="AT15" i="2" s="1"/>
  <c r="W16" i="1"/>
  <c r="AT16" i="2" s="1"/>
  <c r="W17" i="1"/>
  <c r="AT17" i="2" s="1"/>
  <c r="W18" i="1"/>
  <c r="AT18" i="2" s="1"/>
  <c r="W19" i="1"/>
  <c r="AT19" i="2" s="1"/>
  <c r="W20" i="1"/>
  <c r="AT20" i="2" s="1"/>
  <c r="W21" i="1"/>
  <c r="AT21" i="2" s="1"/>
  <c r="W22" i="1"/>
  <c r="AT22" i="2" s="1"/>
  <c r="W23" i="1"/>
  <c r="AT23" i="2" s="1"/>
  <c r="W10" i="1"/>
  <c r="AT10" i="2" s="1"/>
  <c r="AT24" i="2" l="1"/>
  <c r="AZ11" i="1"/>
  <c r="AZ12" i="1"/>
  <c r="AZ13" i="1"/>
  <c r="AZ15" i="1"/>
  <c r="AZ16" i="1"/>
  <c r="AZ17" i="1"/>
  <c r="AZ18" i="1"/>
  <c r="AZ19" i="1"/>
  <c r="AZ20" i="1"/>
  <c r="AZ21" i="1"/>
  <c r="AZ22" i="1"/>
  <c r="AZ23" i="1"/>
  <c r="AZ10" i="1"/>
  <c r="AY25" i="1"/>
  <c r="AX25" i="1"/>
  <c r="H11" i="1"/>
  <c r="H12" i="1"/>
  <c r="H13" i="1"/>
  <c r="H15" i="1"/>
  <c r="H16" i="1"/>
  <c r="H17" i="1"/>
  <c r="H18" i="1"/>
  <c r="H19" i="1"/>
  <c r="H20" i="1"/>
  <c r="H21" i="1"/>
  <c r="H22" i="1"/>
  <c r="H23" i="1"/>
  <c r="AB11" i="1"/>
  <c r="AU11" i="2" s="1"/>
  <c r="AB12" i="1"/>
  <c r="AU13" i="1"/>
  <c r="AB15" i="1"/>
  <c r="AB16" i="1"/>
  <c r="AB17" i="1"/>
  <c r="AU17" i="2" s="1"/>
  <c r="AU18" i="1"/>
  <c r="AU19" i="1"/>
  <c r="AB20" i="1"/>
  <c r="AU21" i="1"/>
  <c r="AU23" i="1"/>
  <c r="AB10" i="1"/>
  <c r="AG11" i="1"/>
  <c r="AV11" i="2" s="1"/>
  <c r="AG12" i="1"/>
  <c r="AV12" i="2" s="1"/>
  <c r="AG13" i="1"/>
  <c r="AG15" i="1"/>
  <c r="AG16" i="1"/>
  <c r="AG17" i="1"/>
  <c r="AG18" i="1"/>
  <c r="AV18" i="2" s="1"/>
  <c r="AG19" i="1"/>
  <c r="AV19" i="2" s="1"/>
  <c r="AG20" i="1"/>
  <c r="AV20" i="2" s="1"/>
  <c r="AG21" i="1"/>
  <c r="AV21" i="2" s="1"/>
  <c r="AG22" i="1"/>
  <c r="AG23" i="1"/>
  <c r="AZ41" i="1"/>
  <c r="AP24" i="1"/>
  <c r="AO24" i="1"/>
  <c r="AN24" i="1"/>
  <c r="AL24" i="1"/>
  <c r="AK24" i="1"/>
  <c r="AJ24" i="1"/>
  <c r="AI24" i="1"/>
  <c r="AH24" i="1"/>
  <c r="AE24" i="1"/>
  <c r="AD24" i="1"/>
  <c r="AA24" i="1"/>
  <c r="X24" i="1"/>
  <c r="V24" i="1"/>
  <c r="U24" i="1"/>
  <c r="T24" i="1"/>
  <c r="S24" i="1"/>
  <c r="R24" i="1"/>
  <c r="Q24" i="1"/>
  <c r="P24" i="1"/>
  <c r="O24" i="1"/>
  <c r="N24" i="1"/>
  <c r="L24" i="1"/>
  <c r="K24" i="1"/>
  <c r="J24" i="1"/>
  <c r="I24" i="1"/>
  <c r="G24" i="1"/>
  <c r="F24" i="1"/>
  <c r="E24" i="1"/>
  <c r="D24" i="1"/>
  <c r="AT23" i="1"/>
  <c r="M23" i="1"/>
  <c r="C23" i="1"/>
  <c r="AQ23" i="1" s="1"/>
  <c r="AU22" i="1"/>
  <c r="AT22" i="1"/>
  <c r="M22" i="1"/>
  <c r="AR22" i="1"/>
  <c r="C22" i="1"/>
  <c r="AV21" i="1"/>
  <c r="AT21" i="1"/>
  <c r="M21" i="1"/>
  <c r="AS21" i="1" s="1"/>
  <c r="C21" i="1"/>
  <c r="AQ21" i="1" s="1"/>
  <c r="AV20" i="1"/>
  <c r="Z24" i="1"/>
  <c r="Y24" i="1"/>
  <c r="M20" i="1"/>
  <c r="C20" i="1"/>
  <c r="M19" i="1"/>
  <c r="C19" i="1"/>
  <c r="BJ18" i="1"/>
  <c r="AM24" i="1"/>
  <c r="AT18" i="1"/>
  <c r="M18" i="1"/>
  <c r="C18" i="1"/>
  <c r="AQ18" i="1" s="1"/>
  <c r="BJ17" i="1"/>
  <c r="AT17" i="1"/>
  <c r="M17" i="1"/>
  <c r="AR17" i="1"/>
  <c r="C17" i="1"/>
  <c r="AQ17" i="1" s="1"/>
  <c r="BJ16" i="1"/>
  <c r="AT16" i="1"/>
  <c r="M16" i="1"/>
  <c r="C16" i="1"/>
  <c r="AQ16" i="1" s="1"/>
  <c r="BJ15" i="1"/>
  <c r="AT15" i="1"/>
  <c r="M15" i="1"/>
  <c r="C15" i="1"/>
  <c r="AQ15" i="1" s="1"/>
  <c r="AT13" i="1"/>
  <c r="M13" i="1"/>
  <c r="AR13" i="1"/>
  <c r="C13" i="1"/>
  <c r="AQ13" i="1" s="1"/>
  <c r="BJ12" i="1"/>
  <c r="AT12" i="1"/>
  <c r="M12" i="1"/>
  <c r="AR12" i="1"/>
  <c r="C12" i="1"/>
  <c r="AQ12" i="1" s="1"/>
  <c r="BJ11" i="1"/>
  <c r="AV11" i="1"/>
  <c r="AU11" i="1"/>
  <c r="AT11" i="1"/>
  <c r="M11" i="1"/>
  <c r="AS11" i="1" s="1"/>
  <c r="C11" i="1"/>
  <c r="AQ11" i="1" s="1"/>
  <c r="BJ10" i="1"/>
  <c r="BC10" i="1"/>
  <c r="BB10" i="1"/>
  <c r="AT10" i="1"/>
  <c r="AG10" i="1"/>
  <c r="AV10" i="2" s="1"/>
  <c r="M10" i="1"/>
  <c r="H10" i="1"/>
  <c r="C10" i="1"/>
  <c r="BJ8" i="1"/>
  <c r="BC8" i="1"/>
  <c r="BB8" i="1"/>
  <c r="BC7" i="1"/>
  <c r="BB7" i="1"/>
  <c r="BD10" i="1" l="1"/>
  <c r="AU10" i="1"/>
  <c r="AU10" i="2"/>
  <c r="AU15" i="1"/>
  <c r="AU15" i="2"/>
  <c r="AV17" i="1"/>
  <c r="AV17" i="2"/>
  <c r="AU12" i="1"/>
  <c r="AU12" i="2"/>
  <c r="AV16" i="1"/>
  <c r="AV16" i="2"/>
  <c r="AU20" i="1"/>
  <c r="AU20" i="2"/>
  <c r="AV23" i="1"/>
  <c r="AV23" i="2"/>
  <c r="AV15" i="1"/>
  <c r="AV15" i="2"/>
  <c r="AV22" i="1"/>
  <c r="AV22" i="2"/>
  <c r="AV13" i="1"/>
  <c r="AV13" i="2"/>
  <c r="AU16" i="1"/>
  <c r="AU16" i="2"/>
  <c r="AR11" i="1"/>
  <c r="AU17" i="1"/>
  <c r="AB24" i="1"/>
  <c r="AR23" i="1"/>
  <c r="BD8" i="1"/>
  <c r="AS19" i="1"/>
  <c r="AS15" i="1"/>
  <c r="AS18" i="1"/>
  <c r="AZ25" i="1"/>
  <c r="AR19" i="1"/>
  <c r="BD7" i="1"/>
  <c r="AR15" i="1"/>
  <c r="AR21" i="1"/>
  <c r="AR20" i="1"/>
  <c r="AP26" i="1"/>
  <c r="M24" i="1"/>
  <c r="AS20" i="1"/>
  <c r="AS12" i="1"/>
  <c r="AV12" i="1"/>
  <c r="AS17" i="1"/>
  <c r="AS13" i="1"/>
  <c r="AS22" i="1"/>
  <c r="AG24" i="1"/>
  <c r="AS23" i="1"/>
  <c r="H24" i="1"/>
  <c r="AR10" i="1"/>
  <c r="C24" i="1"/>
  <c r="AQ19" i="1"/>
  <c r="AT19" i="1"/>
  <c r="AV18" i="1"/>
  <c r="AV10" i="1"/>
  <c r="AS16" i="1"/>
  <c r="AV19" i="1"/>
  <c r="AQ22" i="1"/>
  <c r="AS10" i="1"/>
  <c r="AQ10" i="1"/>
  <c r="AV24" i="2" l="1"/>
  <c r="AU24" i="2"/>
  <c r="AU24" i="1"/>
  <c r="AR24" i="1"/>
  <c r="AS24" i="1"/>
  <c r="AV24" i="1"/>
  <c r="AT20" i="1"/>
  <c r="AT24" i="1" s="1"/>
  <c r="AQ20" i="1"/>
  <c r="W24" i="1"/>
  <c r="AQ24" i="1" s="1"/>
</calcChain>
</file>

<file path=xl/sharedStrings.xml><?xml version="1.0" encoding="utf-8"?>
<sst xmlns="http://schemas.openxmlformats.org/spreadsheetml/2006/main" count="4630" uniqueCount="165">
  <si>
    <t>UỶ BAN NHÂN DÂN TỈNH HÀ TĨNH</t>
  </si>
  <si>
    <t>SỞ GIAO THÔNG VẬN TẢI</t>
  </si>
  <si>
    <t>TT</t>
  </si>
  <si>
    <t>Huyện, thị xã,
 thành phố</t>
  </si>
  <si>
    <t>Khối lượng theo kế hoạch UBND tỉnh</t>
  </si>
  <si>
    <t>Kết quả thực hiện lũy kế đến thời điểm báo cáo</t>
  </si>
  <si>
    <t>Mức độ hoàn thành kế hoạch đầu năm</t>
  </si>
  <si>
    <t>Tăng so với tuần trước</t>
  </si>
  <si>
    <t>Định mức cho 1 km đường (tấn/km)</t>
  </si>
  <si>
    <t>Định mức xi măng tính cho 1km rãnh (tấn/km)</t>
  </si>
  <si>
    <t>Đường giao thông
(km)</t>
  </si>
  <si>
    <t>Trong đó</t>
  </si>
  <si>
    <t>Nâng cấp phục hồi mặt đường BTXM (km)</t>
  </si>
  <si>
    <t>Rãnh thoát nước (km)</t>
  </si>
  <si>
    <t>Rãnh trên đường trục xã</t>
  </si>
  <si>
    <t>Rãnh trên đường trục thôn</t>
  </si>
  <si>
    <t>Tổng khối lượng xi măng 
(tấn)</t>
  </si>
  <si>
    <t>Đường giao thông (km)</t>
  </si>
  <si>
    <t>Tổng khối lượng xi măng đã nhận
(tấn)</t>
  </si>
  <si>
    <t>Đường giao thông (%)</t>
  </si>
  <si>
    <t>Nâng cấp phục hồi mặt đường BTXM (%)</t>
  </si>
  <si>
    <t>Rãnh thoát nước (%)</t>
  </si>
  <si>
    <t>Loại đường</t>
  </si>
  <si>
    <t>ĐMXM theo 3212</t>
  </si>
  <si>
    <t>ĐMXM theo TT10.2019</t>
  </si>
  <si>
    <t>Chênh</t>
  </si>
  <si>
    <t>Loại rãnh</t>
  </si>
  <si>
    <t>Đường trục xã  và đường phố (km)</t>
  </si>
  <si>
    <t>Đường trục thôn, xóm và đường ngõ phố
(km)</t>
  </si>
  <si>
    <t>Đường ngõ, xóm và đường ngách hẻm
(km)</t>
  </si>
  <si>
    <t>Đường trục chính nội đồng
(km)</t>
  </si>
  <si>
    <t>Rãnh BTXM có nắp đậy</t>
  </si>
  <si>
    <t>Rãnh BTXM không có nắp đậy</t>
  </si>
  <si>
    <t>Rãnh Gạch xây có nắp đậy</t>
  </si>
  <si>
    <t>Rãnh Gạch xây không có nắp đậy</t>
  </si>
  <si>
    <t>Trục xã</t>
  </si>
  <si>
    <t>Rãnh trục xã</t>
  </si>
  <si>
    <t>Trục thôn</t>
  </si>
  <si>
    <t>Rãnh BTXM có nắp</t>
  </si>
  <si>
    <t>Huyện Kỳ Anh</t>
  </si>
  <si>
    <t>Ngõ xóm</t>
  </si>
  <si>
    <t>Rãnh BTXM không nắp</t>
  </si>
  <si>
    <t>Huyện Cẩm Xuyên</t>
  </si>
  <si>
    <t>Rãnh gạch xây có nắp</t>
  </si>
  <si>
    <t>Rãnh gạch xây không nắp</t>
  </si>
  <si>
    <t>Huyện Thạch Hà</t>
  </si>
  <si>
    <t>Rãnh trục thôn</t>
  </si>
  <si>
    <t>Huyện Can Lộc</t>
  </si>
  <si>
    <t>Huyện Nghi Xuân</t>
  </si>
  <si>
    <t>Huyện Đức Thọ</t>
  </si>
  <si>
    <t>Huyện Hương Sơn</t>
  </si>
  <si>
    <t>Huyện Lộc Hà</t>
  </si>
  <si>
    <t>Thị xã Kỳ Anh</t>
  </si>
  <si>
    <t>Huyện Hương Khê</t>
  </si>
  <si>
    <t>Huyện Vũ Quang</t>
  </si>
  <si>
    <t>Tổng cộng</t>
  </si>
  <si>
    <t>Thành phố Hà Tĩnh</t>
  </si>
  <si>
    <t>BÁO CÁO  KẾT QUẢ THỰC HIỆN KẾ HOẠCH LÀM ĐƯỜNG GIAO THÔNG, RÃNH THOÁT NƯỚC, PHỤC HỒI MẶT ĐƯỜNG BTXM THEO CƠ CHẾ HỖ TRỢ CỦA TỈNH ĐẾN NGÀY 15/4/2021</t>
  </si>
  <si>
    <t>I</t>
  </si>
  <si>
    <t>Huyện miền núi</t>
  </si>
  <si>
    <t>II</t>
  </si>
  <si>
    <t>Các địa phương khác</t>
  </si>
  <si>
    <t>Thị xã Hồng Lĩnh</t>
  </si>
  <si>
    <t>-</t>
  </si>
  <si>
    <t>0 </t>
  </si>
  <si>
    <t>Tổng diện tích (m2)</t>
  </si>
  <si>
    <t>BÁO CÁO  KẾT QUẢ THỰC HIỆN KẾ HOẠCH LÀM ĐƯỜNG GIAO THÔNG, RÃNH THOÁT NƯỚC, PHỤC HỒI MẶT ĐƯỜNG BTXM THEO CƠ CHẾ HỖ TRỢ CỦA TỈNH ĐẾN NGÀY 22/4/2021</t>
  </si>
  <si>
    <t>BÁO CÁO  KẾT QUẢ THỰC HIỆN KẾ HOẠCH LÀM ĐƯỜNG GIAO THÔNG, RÃNH THOÁT NƯỚC, PHỤC HỒI MẶT ĐƯỜNG BTXM THEO CƠ CHẾ HỖ TRỢ CỦA TỈNH ĐẾN NGÀY 29/4/2021</t>
  </si>
  <si>
    <t>Tổng diện tích tỉnh hỗ trợ (m2)</t>
  </si>
  <si>
    <t>BÁO CÁO  KẾT QUẢ THỰC HIỆN KẾ HOẠCH LÀM ĐƯỜNG GIAO THÔNG, RÃNH THOÁT NƯỚC, PHỤC HỒI MẶT ĐƯỜNG BTXM THEO CƠ CHẾ HỖ TRỢ CỦA TỈNH ĐẾN NGÀY 06-5-2021</t>
  </si>
  <si>
    <t>Xi măng đạt</t>
  </si>
  <si>
    <t>Đường trục thôn, ngõ phố
(km)</t>
  </si>
  <si>
    <t>BÁO CÁO  KẾT QUẢ THỰC HIỆN KẾ HOẠCH LÀM ĐƯỜNG GIAO THÔNG, RÃNH THOÁT NƯỚC, PHỤC HỒI MẶT ĐƯỜNG BTXM THEO CƠ CHẾ HỖ TRỢ CỦA TỈNH ĐẾN NGÀY 13-5-2021</t>
  </si>
  <si>
    <t>BÁO CÁO  KẾT QUẢ THỰC HIỆN KẾ HOẠCH LÀM ĐƯỜNG GIAO THÔNG, RÃNH THOÁT NƯỚC, PHỤC HỒI MẶT ĐƯỜNG BTXM THEO CƠ CHẾ HỖ TRỢ CỦA TỈNH ĐẾN NGÀY 20-5-2021</t>
  </si>
  <si>
    <t>BÁO CÁO  KẾT QUẢ THỰC HIỆN KẾ HOẠCH LÀM ĐƯỜNG GIAO THÔNG, RÃNH THOÁT NƯỚC, PHỤC HỒI MẶT ĐƯỜNG BTXM THEO CƠ CHẾ HỖ TRỢ CỦA TỈNH ĐẾN NGÀY 27-5-2021</t>
  </si>
  <si>
    <t>BÁO CÁO  KẾT QUẢ THỰC HIỆN KẾ HOẠCH LÀM ĐƯỜNG GIAO THÔNG, RÃNH THOÁT NƯỚC, PHỤC HỒI MẶT ĐƯỜNG BTXM THEO CƠ CHẾ HỖ TRỢ CỦA TỈNH ĐẾN NGÀY 03-6-2021</t>
  </si>
  <si>
    <t>từ 6/5</t>
  </si>
  <si>
    <t>từ 20/5</t>
  </si>
  <si>
    <t>từ 20/6</t>
  </si>
  <si>
    <t>từ 13/5</t>
  </si>
  <si>
    <t>từ 13/6</t>
  </si>
  <si>
    <t>từ 15/4</t>
  </si>
  <si>
    <t>từ 27/5</t>
  </si>
  <si>
    <t>10/6</t>
  </si>
  <si>
    <t>BÁO CÁO  KẾT QUẢ THỰC HIỆN KẾ HOẠCH LÀM ĐƯỜNG GIAO THÔNG, RÃNH THOÁT NƯỚC, PHỤC HỒI MẶT ĐƯỜNG BTXM THEO CƠ CHẾ HỖ TRỢ CỦA TỈNH ĐẾN NGÀY 11-6-2021</t>
  </si>
  <si>
    <t>15/4</t>
  </si>
  <si>
    <t>22/4</t>
  </si>
  <si>
    <t>29/4</t>
  </si>
  <si>
    <t>6/5</t>
  </si>
  <si>
    <t>13/5</t>
  </si>
  <si>
    <t>20/5</t>
  </si>
  <si>
    <t>27/5</t>
  </si>
  <si>
    <t>3/6</t>
  </si>
  <si>
    <t>11/6</t>
  </si>
  <si>
    <t>Tổng</t>
  </si>
  <si>
    <t>BÁO CÁO  KẾT QUẢ THỰC HIỆN KẾ HOẠCH LÀM ĐƯỜNG GIAO THÔNG, RÃNH THOÁT NƯỚC, PHỤC HỒI MẶT ĐƯỜNG BTXM THEO CƠ CHẾ HỖ TRỢ CỦA TỈNH ĐẾN NGÀY 17-6-2021</t>
  </si>
  <si>
    <t>17/6</t>
  </si>
  <si>
    <t>từ 17/6</t>
  </si>
  <si>
    <t>BÁO CÁO  KẾT QUẢ THỰC HIỆN KẾ HOẠCH LÀM ĐƯỜNG GIAO THÔNG, RÃNH THOÁT NƯỚC, PHỤC HỒI MẶT ĐƯỜNG BTXM THEO CƠ CHẾ HỖ TRỢ CỦA TỈNH ĐẾN NGÀY 24-6-2021</t>
  </si>
  <si>
    <t>Thống kê báo cáo</t>
  </si>
  <si>
    <t>từ 24/6</t>
  </si>
  <si>
    <t>BÁO CÁO  KẾT QUẢ THỰC HIỆN KẾ HOẠCH LÀM ĐƯỜNG GIAO THÔNG, RÃNH THOÁT NƯỚC, PHỤC HỒI MẶT ĐƯỜNG BTXM THEO CƠ CHẾ HỖ TRỢ CỦA TỈNH ĐẾN NGÀY 01-7-2021</t>
  </si>
  <si>
    <t>24/6</t>
  </si>
  <si>
    <t>1/7</t>
  </si>
  <si>
    <t>Thống kê số lần báo cáo theo tuần</t>
  </si>
  <si>
    <t>BÁO CÁO  KẾT QUẢ THỰC HIỆN KẾ HOẠCH LÀM ĐƯỜNG GIAO THÔNG, RÃNH THOÁT NƯỚC, PHỤC HỒI MẶT ĐƯỜNG BTXM THEO CƠ CHẾ HỖ TRỢ CỦA TỈNH ĐẾN NGÀY 08-7-2021</t>
  </si>
  <si>
    <t>8/7</t>
  </si>
  <si>
    <t>BÁO CÁO  KẾT QUẢ THỰC HIỆN KẾ HOẠCH LÀM ĐƯỜNG GIAO THÔNG, RÃNH THOÁT NƯỚC, PHỤC HỒI MẶT ĐƯỜNG BTXM THEO CƠ CHẾ HỖ TRỢ CỦA TỈNH ĐẾN NGÀY 15-7-2021</t>
  </si>
  <si>
    <t>15/7</t>
  </si>
  <si>
    <t>BÁO CÁO  KẾT QUẢ THỰC HIỆN KẾ HOẠCH LÀM ĐƯỜNG GIAO THÔNG, RÃNH THOÁT NƯỚC, PHỤC HỒI MẶT ĐƯỜNG BTXM THEO CƠ CHẾ HỖ TRỢ CỦA TỈNH ĐẾN NGÀY 22-7-2021</t>
  </si>
  <si>
    <t>22/7</t>
  </si>
  <si>
    <t>BÁO CÁO  KẾT QUẢ THỰC HIỆN KẾ HOẠCH LÀM ĐƯỜNG GIAO THÔNG, RÃNH THOÁT NƯỚC, PHỤC HỒI MẶT ĐƯỜNG BTXM THEO CƠ CHẾ HỖ TRỢ CỦA TỈNH ĐẾN NGÀY 29-7-2021</t>
  </si>
  <si>
    <t>29/7</t>
  </si>
  <si>
    <t>BÁO CÁO  KẾT QUẢ THỰC HIỆN KẾ HOẠCH LÀM ĐƯỜNG GIAO THÔNG, RÃNH THOÁT NƯỚC, PHỤC HỒI MẶT ĐƯỜNG BTXM THEO CƠ CHẾ HỖ TRỢ CỦA TỈNH ĐẾN NGÀY 05-8-2021</t>
  </si>
  <si>
    <t>05/8</t>
  </si>
  <si>
    <t>BÁO CÁO  KẾT QUẢ THỰC HIỆN KẾ HOẠCH LÀM ĐƯỜNG GIAO THÔNG, RÃNH THOÁT NƯỚC, PHỤC HỒI MẶT ĐƯỜNG BTXM THEO CƠ CHẾ HỖ TRỢ CỦA TỈNH ĐẾN NGÀY 12-8-2021</t>
  </si>
  <si>
    <t>12/8</t>
  </si>
  <si>
    <t>20/8</t>
  </si>
  <si>
    <t>BÁO CÁO  KẾT QUẢ THỰC HIỆN KẾ HOẠCH LÀM ĐƯỜNG GIAO THÔNG, RÃNH THOÁT NƯỚC, PHỤC HỒI MẶT ĐƯỜNG BTXM THEO CƠ CHẾ HỖ TRỢ CỦA TỈNH ĐẾN NGÀY 19-8-2021</t>
  </si>
  <si>
    <t>BÁO CÁO  KẾT QUẢ THỰC HIỆN KẾ HOẠCH LÀM ĐƯỜNG GIAO THÔNG, RÃNH THOÁT NƯỚC, PHỤC HỒI MẶT ĐƯỜNG BTXM THEO CƠ CHẾ HỖ TRỢ CỦA TỈNH ĐẾN NGÀY 30-8-2021</t>
  </si>
  <si>
    <t>BÁO CÁO  KẾT QUẢ THỰC HIỆN KẾ HOẠCH LÀM ĐƯỜNG GIAO THÔNG, RÃNH THOÁT NƯỚC, PHỤC HỒI MẶT ĐƯỜNG BTXM THEO CƠ CHẾ HỖ TRỢ CỦA TỈNH ĐẾN NGÀY 01-9-2021</t>
  </si>
  <si>
    <t>BÁO CÁO  KẾT QUẢ THỰC HIỆN KẾ HOẠCH LÀM ĐƯỜNG GIAO THÔNG, RÃNH THOÁT NƯỚC, PHỤC HỒI MẶT ĐƯỜNG BTXM THEO CƠ CHẾ HỖ TRỢ CỦA TỈNH ĐẾN NGÀY 09-9-2021</t>
  </si>
  <si>
    <t>27/8</t>
  </si>
  <si>
    <t>9/9</t>
  </si>
  <si>
    <t>BÁO CÁO  KẾT QUẢ THỰC HIỆN KẾ HOẠCH LÀM ĐƯỜNG GIAO THÔNG, RÃNH THOÁT NƯỚC, PHỤC HỒI MẶT ĐƯỜNG BTXM THEO CƠ CHẾ HỖ TRỢ CỦA TỈNH ĐẾN NGÀY 17-9-2021</t>
  </si>
  <si>
    <t>BÁO CÁO  KẾT QUẢ THỰC HIỆN KẾ HOẠCH LÀM ĐƯỜNG GIAO THÔNG, RÃNH THOÁT NƯỚC, PHỤC HỒI MẶT ĐƯỜNG BTXM THEO CƠ CHẾ HỖ TRỢ CỦA TỈNH ĐẾN NGÀY 23-9-2021</t>
  </si>
  <si>
    <t>BÁO CÁO  KẾT QUẢ THỰC HIỆN KẾ HOẠCH LÀM ĐƯỜNG GIAO THÔNG, RÃNH THOÁT NƯỚC, PHỤC HỒI MẶT ĐƯỜNG BTXM THEO CƠ CHẾ HỖ TRỢ CỦA TỈNH ĐẾN NGÀY 30-9-2021</t>
  </si>
  <si>
    <t>BÁO CÁO  KẾT QUẢ THỰC HIỆN KẾ HOẠCH LÀM ĐƯỜNG GIAO THÔNG, RÃNH THOÁT NƯỚC, PHỤC HỒI MẶT ĐƯỜNG BTXM THEO CƠ CHẾ HỖ TRỢ CỦA TỈNH ĐẾN NGÀY 7-10-2021</t>
  </si>
  <si>
    <t>BÁO CÁO  KẾT QUẢ THỰC HIỆN KẾ HOẠCH LÀM ĐƯỜNG GIAO THÔNG, RÃNH THOÁT NƯỚC, PHỤC HỒI MẶT ĐƯỜNG BTXM THEO CƠ CHẾ HỖ TRỢ CỦA TỈNH ĐẾN NGÀY 15-10-2021</t>
  </si>
  <si>
    <t>Mức độ hoàn thành kế hoạch</t>
  </si>
  <si>
    <t>chua co ban ky</t>
  </si>
  <si>
    <t>BÁO CÁO  KẾT QUẢ THỰC HIỆN KẾ HOẠCH LÀM ĐƯỜNG GIAO THÔNG, RÃNH THOÁT NƯỚC, PHỤC HỒI MẶT ĐƯỜNG BTXM THEO CƠ CHẾ HỖ TRỢ CỦA TỈNH ĐẾN NGÀY 04-11-2021</t>
  </si>
  <si>
    <t>BÁO CÁO  KẾT QUẢ THỰC HIỆN KẾ HOẠCH LÀM ĐƯỜNG GIAO THÔNG, RÃNH THOÁT NƯỚC, PHỤC HỒI MẶT ĐƯỜNG BTXM THEO CƠ CHẾ HỖ TRỢ CỦA TỈNH ĐẾN NGÀY 11-11-2021</t>
  </si>
  <si>
    <t>BÁO CÁO  KẾT QUẢ THỰC HIỆN KẾ HOẠCH LÀM ĐƯỜNG GIAO THÔNG, RÃNH THOÁT NƯỚC, PHỤC HỒI MẶT ĐƯỜNG BTXM THEO CƠ CHẾ HỖ TRỢ CỦA TỈNH ĐẾN NGÀY 18-11-2021</t>
  </si>
  <si>
    <t>BÁO CÁO  KẾT QUẢ THỰC HIỆN KẾ HOẠCH LÀM ĐƯỜNG GIAO THÔNG, RÃNH THOÁT NƯỚC, PHỤC HỒI MẶT ĐƯỜNG BTXM THEO CƠ CHẾ HỖ TRỢ CỦA TỈNH ĐẾN NGÀY 23-11-2021</t>
  </si>
  <si>
    <t>Mức độ hoàn thành so với kế hoạch đầu năm</t>
  </si>
  <si>
    <t>Khối lượng theo kế hoạch điều chỉnh (QĐ 3823/QĐ-UBND)</t>
  </si>
  <si>
    <t>Khối lượng theo kế hoạch đầu năm (QĐ 339/QĐ-UBND)</t>
  </si>
  <si>
    <t>Mức độ hoàn thành so với kế hoạch điều chỉnh</t>
  </si>
  <si>
    <t>Ghi chú: Chiều dài phục hồi mặt đường của TP Hà Tĩnh giảm do không được điều chỉnh chỉ tiêu theo QĐ 3823, lấy theo kế hoạch ban đầu</t>
  </si>
  <si>
    <t>BÁO CÁO  KẾT QUẢ THỰC HIỆN KẾ HOẠCH LÀM ĐƯỜNG GIAO THÔNG, RÃNH THOÁT NƯỚC, PHỤC HỒI MẶT ĐƯỜNG BTXM THEO CƠ CHẾ HỖ TRỢ CỦA TỈNH ĐẾN NGÀY 25-11-2021</t>
  </si>
  <si>
    <t>BÁO CÁO  KẾT QUẢ THỰC HIỆN KẾ HOẠCH LÀM ĐƯỜNG GIAO THÔNG, RÃNH THOÁT NƯỚC, PHỤC HỒI MẶT ĐƯỜNG BTXM THEO CƠ CHẾ HỖ TRỢ CỦA TỈNH ĐẾN NGÀY 02-12-2021</t>
  </si>
  <si>
    <t>BÁO CÁO  KẾT QUẢ THỰC HIỆN KẾ HOẠCH LÀM ĐƯỜNG GIAO THÔNG, RÃNH THOÁT NƯỚC, PHỤC HỒI MẶT ĐƯỜNG BTXM THEO CƠ CHẾ HỖ TRỢ CỦA TỈNH ĐẾN NGÀY 09-12-2021</t>
  </si>
  <si>
    <t>BÁO CÁO  KẾT QUẢ THỰC HIỆN KẾ HOẠCH LÀM ĐƯỜNG GIAO THÔNG, RÃNH THOÁT NƯỚC, PHỤC HỒI MẶT ĐƯỜNG BTXM THEO CƠ CHẾ HỖ TRỢ CỦA TỈNH ĐẾN NGÀY 16-12-2021</t>
  </si>
  <si>
    <t>BÁO CÁO  KẾT QUẢ THỰC HIỆN KẾ HOẠCH LÀM ĐƯỜNG GIAO THÔNG, RÃNH THOÁT NƯỚC, PHỤC HỒI MẶT ĐƯỜNG BTXM THEO CƠ CHẾ HỖ TRỢ CỦA TỈNH ĐẾN NGÀY 23-12-2021</t>
  </si>
  <si>
    <t>BÁO CÁO  KẾT QUẢ THỰC HIỆN KẾ HOẠCH LÀM ĐƯỜNG GIAO THÔNG, RÃNH THOÁT NƯỚC, PHỤC HỒI MẶT ĐƯỜNG BTXM THEO CƠ CHẾ HỖ TRỢ CỦA TỈNH ĐẾN NGÀY 31-12-2021</t>
  </si>
  <si>
    <t>TỔNG HỢP KHỐI LƯỢNG KIÊN CỐ HÓA KÊNH MƯƠNG NỘI ĐỒNG NĂM 2021</t>
  </si>
  <si>
    <t>Địa phương</t>
  </si>
  <si>
    <t>Kế hoạch UBND tỉnh giao</t>
  </si>
  <si>
    <t>Khối lượng thực hiện</t>
  </si>
  <si>
    <t>Kênh dự án (km)</t>
  </si>
  <si>
    <t>Chiều dài (km)</t>
  </si>
  <si>
    <t>Xi măng (tấn)</t>
  </si>
  <si>
    <t>So với kế hoạch (%)</t>
  </si>
  <si>
    <t>Kỳ Anh</t>
  </si>
  <si>
    <t>TX Kỳ Anh</t>
  </si>
  <si>
    <t>Cẩm Xuyên</t>
  </si>
  <si>
    <t>TP Hà Tĩnh</t>
  </si>
  <si>
    <t>Thạch Hà</t>
  </si>
  <si>
    <t>Can Lộc</t>
  </si>
  <si>
    <t>Nghi Xuân</t>
  </si>
  <si>
    <t>Đức Thọ</t>
  </si>
  <si>
    <t>Hương Sơn</t>
  </si>
  <si>
    <t>Lộc Hà</t>
  </si>
  <si>
    <t>Hương Khê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</si>
</sst>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(* #,##0_);_(* \(#,##0\);_(* &quot;-&quot;_);_(@_)"/>
    <numFmt numFmtId="43" formatCode="_(* #,##0.00_);_(* \(#,##0.00\);_(* &quot;-&quot;??_);_(@_)"/>
    <numFmt numFmtId="164" formatCode="&quot;(&quot;0&quot;)&quot;"/>
    <numFmt numFmtId="165" formatCode="0.0%"/>
    <numFmt numFmtId="166" formatCode="_(* #,##0_);_(* \(#,##0\);_(* &quot;-&quot;??_);_(@_)"/>
    <numFmt numFmtId="167" formatCode="0.000"/>
    <numFmt numFmtId="168" formatCode="_(* #,##0.000_);_(* \(#,##0.000\);_(* &quot;-&quot;??_);_(@_)"/>
    <numFmt numFmtId="169" formatCode="#,##0.0"/>
    <numFmt numFmtId="170" formatCode="&quot; &quot;#,##0.000&quot; &quot;;&quot; (&quot;#,##0.000&quot;)&quot;;&quot; -&quot;00&quot; &quot;;&quot; &quot;@&quot; &quot;"/>
    <numFmt numFmtId="171" formatCode="&quot; &quot;#,##0.00&quot; &quot;;&quot; (&quot;#,##0.00&quot;)&quot;;&quot; -&quot;00&quot; &quot;;&quot; &quot;@&quot; &quot;"/>
    <numFmt numFmtId="172" formatCode="&quot; &quot;#,##0&quot; &quot;;&quot; (&quot;#,##0&quot;)&quot;;&quot; -&quot;00&quot; &quot;;&quot; &quot;@&quot; &quot;"/>
    <numFmt numFmtId="173" formatCode="&quot; &quot;#,##0&quot; &quot;;&quot; (&quot;#,##0&quot;)&quot;;&quot; - &quot;;&quot; &quot;@&quot; &quot;"/>
    <numFmt numFmtId="174" formatCode="#,##0.000"/>
    <numFmt numFmtId="175" formatCode="0.0"/>
    <numFmt numFmtId="176" formatCode="_(* #,##0.000_);_(* \(#,##0.000\);_(* &quot;-&quot;???_);_(@_)"/>
  </numFmts>
  <fonts count="53" x14ac:knownFonts="1">
    <font>
      <sz val="12"/>
      <color theme="1"/>
      <name val="Times New Roman"/>
      <family val="2"/>
    </font>
    <font>
      <sz val="10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0"/>
      <color rgb="FF0070C0"/>
      <name val="Times New Roman"/>
      <family val="1"/>
    </font>
    <font>
      <b/>
      <sz val="10"/>
      <color rgb="FF0070C0"/>
      <name val="Times New Roman"/>
      <family val="1"/>
    </font>
    <font>
      <b/>
      <i/>
      <sz val="10"/>
      <color rgb="FF0070C0"/>
      <name val="Times New Roman"/>
      <family val="1"/>
    </font>
    <font>
      <b/>
      <sz val="12"/>
      <color rgb="FF0070C0"/>
      <name val="Times New Roman"/>
      <family val="1"/>
    </font>
    <font>
      <b/>
      <i/>
      <u val="singleAccounting"/>
      <sz val="10"/>
      <color rgb="FF0070C0"/>
      <name val="Times New Roman"/>
      <family val="1"/>
    </font>
    <font>
      <b/>
      <i/>
      <u val="singleAccounting"/>
      <sz val="10"/>
      <color rgb="FFFF0000"/>
      <name val="Times New Roman"/>
      <family val="1"/>
    </font>
    <font>
      <i/>
      <u val="singleAccounting"/>
      <sz val="10"/>
      <color rgb="FFFF0000"/>
      <name val="Times New Roman"/>
      <family val="1"/>
    </font>
    <font>
      <b/>
      <i/>
      <u/>
      <sz val="10"/>
      <color rgb="FFFF0000"/>
      <name val="Times New Roman"/>
      <family val="1"/>
    </font>
    <font>
      <b/>
      <i/>
      <u/>
      <sz val="10"/>
      <color rgb="FF0070C0"/>
      <name val="Times New Roman"/>
      <family val="1"/>
    </font>
    <font>
      <b/>
      <i/>
      <u/>
      <sz val="10"/>
      <name val="Times New Roman"/>
      <family val="1"/>
    </font>
    <font>
      <b/>
      <i/>
      <u val="singleAccounting"/>
      <sz val="10"/>
      <name val="Times New Roman"/>
      <family val="1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i/>
      <sz val="11"/>
      <name val="Times New Roman"/>
      <family val="1"/>
    </font>
    <font>
      <sz val="11"/>
      <color rgb="FF000000"/>
      <name val="Calibri"/>
      <family val="2"/>
    </font>
    <font>
      <i/>
      <u/>
      <sz val="10"/>
      <name val="Times New Roman"/>
      <family val="1"/>
    </font>
    <font>
      <sz val="11"/>
      <name val="Calibri"/>
      <family val="2"/>
    </font>
    <font>
      <b/>
      <u val="singleAccounting"/>
      <sz val="11"/>
      <name val="Times New Roman"/>
      <family val="1"/>
    </font>
    <font>
      <b/>
      <u/>
      <sz val="12"/>
      <color rgb="FF0070C0"/>
      <name val="Times New Roman"/>
      <family val="1"/>
    </font>
    <font>
      <i/>
      <u val="singleAccounting"/>
      <sz val="10"/>
      <color rgb="FF0070C0"/>
      <name val="Times New Roman"/>
      <family val="1"/>
    </font>
    <font>
      <i/>
      <sz val="10"/>
      <color rgb="FF0070C0"/>
      <name val="Times New Roman"/>
      <family val="1"/>
    </font>
    <font>
      <sz val="14"/>
      <name val="Times New Roman"/>
      <family val="1"/>
    </font>
    <font>
      <i/>
      <sz val="13"/>
      <name val="Times New Roman"/>
      <family val="1"/>
    </font>
    <font>
      <i/>
      <u val="singleAccounting"/>
      <sz val="10"/>
      <name val="Times New Roman"/>
      <family val="1"/>
    </font>
    <font>
      <b/>
      <sz val="11"/>
      <color theme="0"/>
      <name val="Times New Roman"/>
      <family val="1"/>
    </font>
    <font>
      <sz val="12"/>
      <color theme="0"/>
      <name val="Times New Roman"/>
      <family val="1"/>
    </font>
    <font>
      <i/>
      <sz val="12"/>
      <color theme="0"/>
      <name val="Times New Roman"/>
      <family val="1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i/>
      <sz val="10"/>
      <color theme="0"/>
      <name val="Times New Roman"/>
      <family val="1"/>
    </font>
    <font>
      <i/>
      <sz val="10"/>
      <color theme="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3" fillId="0" borderId="0" applyNumberFormat="0" applyBorder="0" applyProtection="0"/>
    <xf numFmtId="0" fontId="34" fillId="0" borderId="0"/>
    <xf numFmtId="0" fontId="36" fillId="0" borderId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43" fontId="34" fillId="0" borderId="0" applyFont="0" applyFill="0" applyBorder="0" applyAlignment="0" applyProtection="0"/>
  </cellStyleXfs>
  <cellXfs count="826">
    <xf numFmtId="0" fontId="0" fillId="0" borderId="0" xfId="0"/>
    <xf numFmtId="0" fontId="2" fillId="0" borderId="0" xfId="3" applyFont="1" applyFill="1"/>
    <xf numFmtId="0" fontId="2" fillId="0" borderId="0" xfId="3" applyFont="1" applyFill="1" applyAlignment="1">
      <alignment horizontal="centerContinuous"/>
    </xf>
    <xf numFmtId="3" fontId="2" fillId="0" borderId="0" xfId="3" applyNumberFormat="1" applyFont="1" applyFill="1" applyAlignment="1">
      <alignment horizontal="centerContinuous"/>
    </xf>
    <xf numFmtId="0" fontId="5" fillId="0" borderId="0" xfId="3" applyFont="1" applyFill="1" applyBorder="1" applyAlignment="1">
      <alignment horizontal="center" vertical="center" wrapText="1"/>
    </xf>
    <xf numFmtId="0" fontId="7" fillId="0" borderId="0" xfId="3" applyFont="1" applyFill="1"/>
    <xf numFmtId="0" fontId="2" fillId="0" borderId="4" xfId="4" applyFont="1" applyFill="1" applyBorder="1" applyAlignment="1">
      <alignment vertical="center"/>
    </xf>
    <xf numFmtId="0" fontId="2" fillId="0" borderId="4" xfId="4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2" fontId="2" fillId="0" borderId="4" xfId="4" applyNumberFormat="1" applyFont="1" applyFill="1" applyBorder="1" applyAlignment="1">
      <alignment horizontal="center" vertical="center" wrapText="1"/>
    </xf>
    <xf numFmtId="0" fontId="8" fillId="0" borderId="4" xfId="4" applyFont="1" applyFill="1" applyBorder="1" applyAlignment="1">
      <alignment vertical="center"/>
    </xf>
    <xf numFmtId="164" fontId="6" fillId="0" borderId="1" xfId="3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vertical="center"/>
    </xf>
    <xf numFmtId="2" fontId="5" fillId="0" borderId="4" xfId="4" applyNumberFormat="1" applyFont="1" applyFill="1" applyBorder="1" applyAlignment="1">
      <alignment horizontal="right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vertical="center"/>
    </xf>
    <xf numFmtId="4" fontId="6" fillId="0" borderId="1" xfId="3" applyNumberFormat="1" applyFont="1" applyFill="1" applyBorder="1" applyAlignment="1">
      <alignment horizontal="right" vertical="center" wrapText="1"/>
    </xf>
    <xf numFmtId="4" fontId="7" fillId="0" borderId="1" xfId="3" applyNumberFormat="1" applyFont="1" applyFill="1" applyBorder="1" applyAlignment="1">
      <alignment horizontal="right" vertical="center" wrapText="1"/>
    </xf>
    <xf numFmtId="165" fontId="7" fillId="0" borderId="1" xfId="2" applyNumberFormat="1" applyFont="1" applyFill="1" applyBorder="1" applyAlignment="1">
      <alignment horizontal="right" vertical="center" wrapText="1"/>
    </xf>
    <xf numFmtId="9" fontId="7" fillId="0" borderId="1" xfId="2" applyFont="1" applyFill="1" applyBorder="1" applyAlignment="1">
      <alignment horizontal="right" vertical="center" wrapText="1"/>
    </xf>
    <xf numFmtId="166" fontId="7" fillId="0" borderId="0" xfId="3" applyNumberFormat="1" applyFont="1" applyFill="1"/>
    <xf numFmtId="2" fontId="13" fillId="0" borderId="1" xfId="7" applyNumberFormat="1" applyFont="1" applyFill="1" applyBorder="1" applyAlignment="1">
      <alignment horizontal="right" vertical="center" wrapText="1"/>
    </xf>
    <xf numFmtId="43" fontId="7" fillId="0" borderId="1" xfId="5" applyNumberFormat="1" applyFont="1" applyFill="1" applyBorder="1" applyAlignment="1">
      <alignment horizontal="right" vertical="center" wrapText="1"/>
    </xf>
    <xf numFmtId="2" fontId="5" fillId="0" borderId="4" xfId="4" applyNumberFormat="1" applyFont="1" applyFill="1" applyBorder="1" applyAlignment="1">
      <alignment horizontal="right" vertical="center"/>
    </xf>
    <xf numFmtId="43" fontId="13" fillId="0" borderId="1" xfId="1" applyNumberFormat="1" applyFont="1" applyFill="1" applyBorder="1" applyAlignment="1">
      <alignment horizontal="center" vertical="center" wrapText="1"/>
    </xf>
    <xf numFmtId="4" fontId="13" fillId="0" borderId="1" xfId="7" applyNumberFormat="1" applyFont="1" applyFill="1" applyBorder="1" applyAlignment="1">
      <alignment horizontal="right" vertical="center" wrapText="1"/>
    </xf>
    <xf numFmtId="2" fontId="2" fillId="0" borderId="4" xfId="4" applyNumberFormat="1" applyFont="1" applyFill="1" applyBorder="1" applyAlignment="1">
      <alignment horizontal="right" vertical="center"/>
    </xf>
    <xf numFmtId="43" fontId="7" fillId="0" borderId="1" xfId="3" applyNumberFormat="1" applyFont="1" applyFill="1" applyBorder="1" applyAlignment="1">
      <alignment horizontal="right" vertical="center"/>
    </xf>
    <xf numFmtId="43" fontId="6" fillId="0" borderId="1" xfId="5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9" fillId="0" borderId="1" xfId="3" applyFont="1" applyFill="1" applyBorder="1" applyAlignment="1">
      <alignment vertical="center"/>
    </xf>
    <xf numFmtId="4" fontId="9" fillId="0" borderId="1" xfId="5" applyNumberFormat="1" applyFont="1" applyFill="1" applyBorder="1" applyAlignment="1">
      <alignment horizontal="right" vertical="center" wrapText="1"/>
    </xf>
    <xf numFmtId="43" fontId="9" fillId="0" borderId="1" xfId="5" applyNumberFormat="1" applyFont="1" applyFill="1" applyBorder="1" applyAlignment="1">
      <alignment horizontal="right" vertical="center" wrapText="1"/>
    </xf>
    <xf numFmtId="165" fontId="9" fillId="0" borderId="1" xfId="2" applyNumberFormat="1" applyFont="1" applyFill="1" applyBorder="1" applyAlignment="1">
      <alignment horizontal="right" vertical="center" wrapText="1"/>
    </xf>
    <xf numFmtId="0" fontId="9" fillId="0" borderId="0" xfId="3" applyFont="1" applyFill="1"/>
    <xf numFmtId="166" fontId="10" fillId="0" borderId="0" xfId="3" applyNumberFormat="1" applyFont="1" applyFill="1"/>
    <xf numFmtId="0" fontId="6" fillId="0" borderId="0" xfId="3" applyFont="1" applyFill="1" applyBorder="1"/>
    <xf numFmtId="169" fontId="7" fillId="0" borderId="0" xfId="3" applyNumberFormat="1" applyFont="1" applyFill="1"/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vertical="center"/>
    </xf>
    <xf numFmtId="4" fontId="4" fillId="0" borderId="1" xfId="7" applyNumberFormat="1" applyFont="1" applyFill="1" applyBorder="1" applyAlignment="1">
      <alignment horizontal="right" vertical="center" wrapText="1"/>
    </xf>
    <xf numFmtId="165" fontId="6" fillId="0" borderId="1" xfId="2" applyNumberFormat="1" applyFont="1" applyFill="1" applyBorder="1" applyAlignment="1">
      <alignment horizontal="right" vertical="center" wrapText="1"/>
    </xf>
    <xf numFmtId="9" fontId="6" fillId="0" borderId="1" xfId="2" applyFont="1" applyFill="1" applyBorder="1" applyAlignment="1">
      <alignment horizontal="right" vertical="center" wrapText="1"/>
    </xf>
    <xf numFmtId="0" fontId="6" fillId="0" borderId="0" xfId="3" applyFont="1" applyFill="1"/>
    <xf numFmtId="2" fontId="8" fillId="0" borderId="4" xfId="4" applyNumberFormat="1" applyFont="1" applyFill="1" applyBorder="1" applyAlignment="1">
      <alignment horizontal="right" vertical="center"/>
    </xf>
    <xf numFmtId="164" fontId="6" fillId="0" borderId="1" xfId="3" applyNumberFormat="1" applyFont="1" applyFill="1" applyBorder="1" applyAlignment="1">
      <alignment horizontal="left" vertical="center"/>
    </xf>
    <xf numFmtId="3" fontId="15" fillId="0" borderId="10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 wrapText="1"/>
    </xf>
    <xf numFmtId="0" fontId="4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center" vertical="center" wrapText="1"/>
    </xf>
    <xf numFmtId="3" fontId="7" fillId="0" borderId="0" xfId="3" applyNumberFormat="1" applyFont="1" applyFill="1" applyBorder="1" applyAlignment="1">
      <alignment horizontal="center" vertical="center" wrapText="1"/>
    </xf>
    <xf numFmtId="164" fontId="6" fillId="0" borderId="0" xfId="3" applyNumberFormat="1" applyFont="1" applyFill="1" applyBorder="1" applyAlignment="1">
      <alignment horizontal="center" vertical="center"/>
    </xf>
    <xf numFmtId="4" fontId="7" fillId="0" borderId="0" xfId="3" applyNumberFormat="1" applyFont="1" applyFill="1" applyBorder="1" applyAlignment="1">
      <alignment horizontal="right" vertical="center" wrapText="1"/>
    </xf>
    <xf numFmtId="4" fontId="6" fillId="0" borderId="0" xfId="3" applyNumberFormat="1" applyFont="1" applyFill="1" applyBorder="1" applyAlignment="1">
      <alignment horizontal="right" vertical="center" wrapText="1"/>
    </xf>
    <xf numFmtId="4" fontId="9" fillId="0" borderId="0" xfId="5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left" vertical="center" wrapText="1"/>
    </xf>
    <xf numFmtId="3" fontId="6" fillId="0" borderId="0" xfId="3" applyNumberFormat="1" applyFont="1" applyFill="1" applyBorder="1"/>
    <xf numFmtId="0" fontId="19" fillId="0" borderId="1" xfId="3" applyFont="1" applyFill="1" applyBorder="1" applyAlignment="1">
      <alignment horizontal="center" vertical="center" wrapText="1"/>
    </xf>
    <xf numFmtId="164" fontId="16" fillId="0" borderId="1" xfId="3" applyNumberFormat="1" applyFont="1" applyFill="1" applyBorder="1" applyAlignment="1">
      <alignment horizontal="center" vertical="center"/>
    </xf>
    <xf numFmtId="4" fontId="16" fillId="0" borderId="1" xfId="3" applyNumberFormat="1" applyFont="1" applyFill="1" applyBorder="1" applyAlignment="1">
      <alignment horizontal="right" vertical="center" wrapText="1"/>
    </xf>
    <xf numFmtId="4" fontId="19" fillId="0" borderId="1" xfId="3" applyNumberFormat="1" applyFont="1" applyFill="1" applyBorder="1" applyAlignment="1">
      <alignment horizontal="right" vertical="center" wrapText="1"/>
    </xf>
    <xf numFmtId="4" fontId="19" fillId="0" borderId="1" xfId="6" applyNumberFormat="1" applyFont="1" applyFill="1" applyBorder="1" applyAlignment="1">
      <alignment horizontal="right" vertical="center" wrapText="1"/>
    </xf>
    <xf numFmtId="4" fontId="19" fillId="0" borderId="1" xfId="8" applyNumberFormat="1" applyFont="1" applyFill="1" applyBorder="1" applyAlignment="1">
      <alignment horizontal="right" vertical="center" wrapText="1"/>
    </xf>
    <xf numFmtId="4" fontId="19" fillId="0" borderId="1" xfId="9" applyNumberFormat="1" applyFont="1" applyFill="1" applyBorder="1" applyAlignment="1">
      <alignment horizontal="right" vertical="center" wrapText="1"/>
    </xf>
    <xf numFmtId="4" fontId="19" fillId="0" borderId="1" xfId="10" applyNumberFormat="1" applyFont="1" applyFill="1" applyBorder="1" applyAlignment="1">
      <alignment horizontal="right" vertical="center" wrapText="1"/>
    </xf>
    <xf numFmtId="4" fontId="16" fillId="0" borderId="1" xfId="6" applyNumberFormat="1" applyFont="1" applyFill="1" applyBorder="1" applyAlignment="1">
      <alignment horizontal="right" vertical="center" wrapText="1"/>
    </xf>
    <xf numFmtId="4" fontId="17" fillId="0" borderId="1" xfId="5" applyNumberFormat="1" applyFont="1" applyFill="1" applyBorder="1" applyAlignment="1">
      <alignment horizontal="right" vertical="center" wrapText="1"/>
    </xf>
    <xf numFmtId="4" fontId="18" fillId="0" borderId="1" xfId="5" applyNumberFormat="1" applyFont="1" applyFill="1" applyBorder="1" applyAlignment="1">
      <alignment horizontal="right" vertical="center" wrapText="1"/>
    </xf>
    <xf numFmtId="0" fontId="19" fillId="0" borderId="0" xfId="3" applyFont="1" applyFill="1"/>
    <xf numFmtId="168" fontId="7" fillId="0" borderId="1" xfId="5" applyNumberFormat="1" applyFont="1" applyFill="1" applyBorder="1" applyAlignment="1">
      <alignment horizontal="right" vertical="center" wrapText="1"/>
    </xf>
    <xf numFmtId="168" fontId="2" fillId="0" borderId="0" xfId="3" applyNumberFormat="1" applyFont="1" applyFill="1" applyAlignment="1">
      <alignment horizontal="centerContinuous"/>
    </xf>
    <xf numFmtId="168" fontId="7" fillId="0" borderId="1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/>
    </xf>
    <xf numFmtId="168" fontId="7" fillId="0" borderId="1" xfId="6" applyNumberFormat="1" applyFont="1" applyFill="1" applyBorder="1" applyAlignment="1">
      <alignment horizontal="right" vertical="center" wrapText="1"/>
    </xf>
    <xf numFmtId="168" fontId="6" fillId="0" borderId="1" xfId="5" applyNumberFormat="1" applyFont="1" applyFill="1" applyBorder="1" applyAlignment="1">
      <alignment horizontal="right" vertical="center" wrapText="1"/>
    </xf>
    <xf numFmtId="168" fontId="9" fillId="0" borderId="1" xfId="5" applyNumberFormat="1" applyFont="1" applyFill="1" applyBorder="1" applyAlignment="1">
      <alignment horizontal="right" vertical="center" wrapText="1"/>
    </xf>
    <xf numFmtId="168" fontId="7" fillId="0" borderId="0" xfId="3" applyNumberFormat="1" applyFont="1" applyFill="1"/>
    <xf numFmtId="168" fontId="20" fillId="0" borderId="0" xfId="3" applyNumberFormat="1" applyFont="1" applyFill="1" applyAlignment="1">
      <alignment horizontal="centerContinuous"/>
    </xf>
    <xf numFmtId="168" fontId="19" fillId="0" borderId="1" xfId="3" applyNumberFormat="1" applyFont="1" applyFill="1" applyBorder="1" applyAlignment="1">
      <alignment horizontal="center" vertical="center" wrapText="1"/>
    </xf>
    <xf numFmtId="168" fontId="19" fillId="0" borderId="0" xfId="3" applyNumberFormat="1" applyFont="1" applyFill="1"/>
    <xf numFmtId="166" fontId="19" fillId="0" borderId="1" xfId="6" applyNumberFormat="1" applyFont="1" applyFill="1" applyBorder="1" applyAlignment="1">
      <alignment horizontal="right" vertical="center" wrapText="1"/>
    </xf>
    <xf numFmtId="166" fontId="16" fillId="0" borderId="1" xfId="5" applyNumberFormat="1" applyFont="1" applyFill="1" applyBorder="1" applyAlignment="1">
      <alignment horizontal="right" vertical="center" wrapText="1"/>
    </xf>
    <xf numFmtId="166" fontId="17" fillId="0" borderId="1" xfId="5" applyNumberFormat="1" applyFont="1" applyFill="1" applyBorder="1" applyAlignment="1">
      <alignment horizontal="right" vertical="center" wrapText="1"/>
    </xf>
    <xf numFmtId="0" fontId="13" fillId="0" borderId="1" xfId="1" applyNumberFormat="1" applyFont="1" applyFill="1" applyBorder="1" applyAlignment="1">
      <alignment horizontal="right" vertical="center" wrapText="1"/>
    </xf>
    <xf numFmtId="167" fontId="13" fillId="0" borderId="1" xfId="11" applyNumberFormat="1" applyFont="1" applyFill="1" applyBorder="1" applyAlignment="1">
      <alignment horizontal="right" vertical="center"/>
    </xf>
    <xf numFmtId="167" fontId="13" fillId="0" borderId="1" xfId="12" applyNumberFormat="1" applyFont="1" applyFill="1" applyBorder="1" applyAlignment="1">
      <alignment horizontal="right" vertical="center"/>
    </xf>
    <xf numFmtId="3" fontId="21" fillId="0" borderId="0" xfId="3" applyNumberFormat="1" applyFont="1" applyFill="1" applyAlignment="1">
      <alignment horizontal="centerContinuous"/>
    </xf>
    <xf numFmtId="164" fontId="23" fillId="0" borderId="1" xfId="3" applyNumberFormat="1" applyFont="1" applyFill="1" applyBorder="1" applyAlignment="1">
      <alignment horizontal="center" vertical="center"/>
    </xf>
    <xf numFmtId="3" fontId="22" fillId="0" borderId="1" xfId="3" applyNumberFormat="1" applyFont="1" applyFill="1" applyBorder="1" applyAlignment="1">
      <alignment horizontal="right" vertical="center" wrapText="1"/>
    </xf>
    <xf numFmtId="3" fontId="23" fillId="0" borderId="1" xfId="3" applyNumberFormat="1" applyFont="1" applyFill="1" applyBorder="1" applyAlignment="1">
      <alignment horizontal="right" vertical="center" wrapText="1"/>
    </xf>
    <xf numFmtId="3" fontId="24" fillId="0" borderId="1" xfId="5" applyNumberFormat="1" applyFont="1" applyFill="1" applyBorder="1" applyAlignment="1">
      <alignment horizontal="right" vertical="center" wrapText="1"/>
    </xf>
    <xf numFmtId="10" fontId="23" fillId="0" borderId="0" xfId="2" applyNumberFormat="1" applyFont="1" applyFill="1"/>
    <xf numFmtId="3" fontId="22" fillId="0" borderId="0" xfId="3" applyNumberFormat="1" applyFont="1" applyFill="1"/>
    <xf numFmtId="0" fontId="21" fillId="0" borderId="0" xfId="3" applyFont="1" applyFill="1" applyAlignment="1">
      <alignment horizontal="centerContinuous"/>
    </xf>
    <xf numFmtId="43" fontId="23" fillId="0" borderId="1" xfId="3" applyNumberFormat="1" applyFont="1" applyFill="1" applyBorder="1" applyAlignment="1">
      <alignment horizontal="right" vertical="center" wrapText="1"/>
    </xf>
    <xf numFmtId="43" fontId="24" fillId="0" borderId="1" xfId="5" applyNumberFormat="1" applyFont="1" applyFill="1" applyBorder="1" applyAlignment="1">
      <alignment horizontal="right" vertical="center" wrapText="1"/>
    </xf>
    <xf numFmtId="0" fontId="22" fillId="0" borderId="0" xfId="3" applyFont="1" applyFill="1"/>
    <xf numFmtId="43" fontId="22" fillId="0" borderId="0" xfId="3" applyNumberFormat="1" applyFont="1" applyFill="1"/>
    <xf numFmtId="168" fontId="21" fillId="0" borderId="0" xfId="3" applyNumberFormat="1" applyFont="1" applyFill="1" applyAlignment="1">
      <alignment horizontal="centerContinuous"/>
    </xf>
    <xf numFmtId="168" fontId="23" fillId="0" borderId="1" xfId="3" applyNumberFormat="1" applyFont="1" applyFill="1" applyBorder="1" applyAlignment="1">
      <alignment horizontal="center" vertical="center"/>
    </xf>
    <xf numFmtId="168" fontId="23" fillId="0" borderId="1" xfId="3" applyNumberFormat="1" applyFont="1" applyFill="1" applyBorder="1" applyAlignment="1">
      <alignment horizontal="right" vertical="center" wrapText="1"/>
    </xf>
    <xf numFmtId="168" fontId="24" fillId="0" borderId="1" xfId="5" applyNumberFormat="1" applyFont="1" applyFill="1" applyBorder="1" applyAlignment="1">
      <alignment horizontal="right" vertical="center" wrapText="1"/>
    </xf>
    <xf numFmtId="168" fontId="22" fillId="0" borderId="0" xfId="3" applyNumberFormat="1" applyFont="1" applyFill="1"/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left" vertical="center" wrapText="1"/>
    </xf>
    <xf numFmtId="3" fontId="19" fillId="0" borderId="1" xfId="3" applyNumberFormat="1" applyFont="1" applyFill="1" applyBorder="1" applyAlignment="1">
      <alignment horizontal="right" vertical="center" wrapText="1"/>
    </xf>
    <xf numFmtId="43" fontId="19" fillId="0" borderId="1" xfId="5" applyNumberFormat="1" applyFont="1" applyFill="1" applyBorder="1" applyAlignment="1">
      <alignment horizontal="right" vertical="center" wrapText="1"/>
    </xf>
    <xf numFmtId="168" fontId="19" fillId="0" borderId="1" xfId="5" applyNumberFormat="1" applyFont="1" applyFill="1" applyBorder="1" applyAlignment="1">
      <alignment horizontal="righ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vertical="center"/>
    </xf>
    <xf numFmtId="4" fontId="16" fillId="2" borderId="1" xfId="3" applyNumberFormat="1" applyFont="1" applyFill="1" applyBorder="1" applyAlignment="1">
      <alignment horizontal="right" vertical="center" wrapText="1"/>
    </xf>
    <xf numFmtId="4" fontId="19" fillId="2" borderId="1" xfId="6" applyNumberFormat="1" applyFont="1" applyFill="1" applyBorder="1" applyAlignment="1">
      <alignment horizontal="right" vertical="center" wrapText="1"/>
    </xf>
    <xf numFmtId="168" fontId="23" fillId="2" borderId="1" xfId="3" applyNumberFormat="1" applyFont="1" applyFill="1" applyBorder="1" applyAlignment="1">
      <alignment horizontal="right" vertical="center" wrapText="1"/>
    </xf>
    <xf numFmtId="43" fontId="7" fillId="2" borderId="1" xfId="3" applyNumberFormat="1" applyFont="1" applyFill="1" applyBorder="1" applyAlignment="1">
      <alignment horizontal="right" vertical="center"/>
    </xf>
    <xf numFmtId="168" fontId="7" fillId="2" borderId="1" xfId="6" applyNumberFormat="1" applyFont="1" applyFill="1" applyBorder="1" applyAlignment="1">
      <alignment horizontal="right" vertical="center" wrapText="1"/>
    </xf>
    <xf numFmtId="43" fontId="23" fillId="2" borderId="1" xfId="3" applyNumberFormat="1" applyFont="1" applyFill="1" applyBorder="1" applyAlignment="1">
      <alignment horizontal="right" vertical="center" wrapText="1"/>
    </xf>
    <xf numFmtId="43" fontId="7" fillId="2" borderId="1" xfId="5" applyNumberFormat="1" applyFont="1" applyFill="1" applyBorder="1" applyAlignment="1">
      <alignment horizontal="right" vertical="center" wrapText="1"/>
    </xf>
    <xf numFmtId="165" fontId="7" fillId="2" borderId="1" xfId="2" applyNumberFormat="1" applyFont="1" applyFill="1" applyBorder="1" applyAlignment="1">
      <alignment horizontal="right" vertical="center" wrapText="1"/>
    </xf>
    <xf numFmtId="9" fontId="7" fillId="2" borderId="1" xfId="2" applyFont="1" applyFill="1" applyBorder="1" applyAlignment="1">
      <alignment horizontal="right" vertical="center" wrapText="1"/>
    </xf>
    <xf numFmtId="4" fontId="7" fillId="2" borderId="0" xfId="3" applyNumberFormat="1" applyFont="1" applyFill="1" applyBorder="1" applyAlignment="1">
      <alignment horizontal="right" vertical="center" wrapText="1"/>
    </xf>
    <xf numFmtId="3" fontId="14" fillId="2" borderId="10" xfId="0" applyNumberFormat="1" applyFont="1" applyFill="1" applyBorder="1" applyAlignment="1">
      <alignment horizontal="right" vertical="center" wrapText="1"/>
    </xf>
    <xf numFmtId="0" fontId="15" fillId="2" borderId="10" xfId="0" applyFont="1" applyFill="1" applyBorder="1" applyAlignment="1">
      <alignment horizontal="right" vertical="center" wrapText="1"/>
    </xf>
    <xf numFmtId="166" fontId="7" fillId="2" borderId="0" xfId="3" applyNumberFormat="1" applyFont="1" applyFill="1"/>
    <xf numFmtId="0" fontId="7" fillId="2" borderId="0" xfId="3" applyFont="1" applyFill="1"/>
    <xf numFmtId="0" fontId="5" fillId="2" borderId="4" xfId="4" applyFont="1" applyFill="1" applyBorder="1" applyAlignment="1">
      <alignment vertical="center"/>
    </xf>
    <xf numFmtId="2" fontId="5" fillId="2" borderId="4" xfId="4" applyNumberFormat="1" applyFont="1" applyFill="1" applyBorder="1" applyAlignment="1">
      <alignment horizontal="right" vertical="center"/>
    </xf>
    <xf numFmtId="2" fontId="5" fillId="2" borderId="4" xfId="4" applyNumberFormat="1" applyFont="1" applyFill="1" applyBorder="1" applyAlignment="1">
      <alignment horizontal="right" vertical="center" wrapText="1"/>
    </xf>
    <xf numFmtId="166" fontId="7" fillId="0" borderId="1" xfId="6" applyNumberFormat="1" applyFont="1" applyFill="1" applyBorder="1" applyAlignment="1">
      <alignment horizontal="right" vertical="center" wrapText="1"/>
    </xf>
    <xf numFmtId="166" fontId="7" fillId="2" borderId="1" xfId="6" applyNumberFormat="1" applyFont="1" applyFill="1" applyBorder="1" applyAlignment="1">
      <alignment horizontal="right" vertical="center" wrapText="1"/>
    </xf>
    <xf numFmtId="166" fontId="9" fillId="0" borderId="1" xfId="5" applyNumberFormat="1" applyFont="1" applyFill="1" applyBorder="1" applyAlignment="1">
      <alignment horizontal="right" vertical="center" wrapText="1"/>
    </xf>
    <xf numFmtId="3" fontId="15" fillId="2" borderId="10" xfId="0" applyNumberFormat="1" applyFont="1" applyFill="1" applyBorder="1" applyAlignment="1">
      <alignment horizontal="right" vertical="center" wrapText="1"/>
    </xf>
    <xf numFmtId="4" fontId="19" fillId="2" borderId="1" xfId="8" applyNumberFormat="1" applyFont="1" applyFill="1" applyBorder="1" applyAlignment="1">
      <alignment horizontal="right" vertical="center" wrapText="1"/>
    </xf>
    <xf numFmtId="4" fontId="19" fillId="2" borderId="1" xfId="9" applyNumberFormat="1" applyFont="1" applyFill="1" applyBorder="1" applyAlignment="1">
      <alignment horizontal="right" vertical="center" wrapText="1"/>
    </xf>
    <xf numFmtId="4" fontId="19" fillId="2" borderId="1" xfId="10" applyNumberFormat="1" applyFont="1" applyFill="1" applyBorder="1" applyAlignment="1">
      <alignment horizontal="right" vertical="center" wrapText="1"/>
    </xf>
    <xf numFmtId="43" fontId="13" fillId="2" borderId="1" xfId="1" applyNumberFormat="1" applyFont="1" applyFill="1" applyBorder="1" applyAlignment="1">
      <alignment horizontal="center" vertical="center" wrapText="1"/>
    </xf>
    <xf numFmtId="168" fontId="7" fillId="2" borderId="1" xfId="5" applyNumberFormat="1" applyFont="1" applyFill="1" applyBorder="1" applyAlignment="1">
      <alignment horizontal="right" vertical="center" wrapText="1"/>
    </xf>
    <xf numFmtId="0" fontId="13" fillId="2" borderId="1" xfId="1" applyNumberFormat="1" applyFont="1" applyFill="1" applyBorder="1" applyAlignment="1">
      <alignment horizontal="right" vertical="center" wrapText="1"/>
    </xf>
    <xf numFmtId="3" fontId="25" fillId="0" borderId="0" xfId="3" applyNumberFormat="1" applyFont="1" applyFill="1" applyAlignment="1">
      <alignment horizontal="centerContinuous"/>
    </xf>
    <xf numFmtId="3" fontId="23" fillId="2" borderId="1" xfId="3" applyNumberFormat="1" applyFont="1" applyFill="1" applyBorder="1" applyAlignment="1">
      <alignment horizontal="right" vertical="center" wrapText="1"/>
    </xf>
    <xf numFmtId="3" fontId="16" fillId="0" borderId="1" xfId="3" applyNumberFormat="1" applyFont="1" applyFill="1" applyBorder="1" applyAlignment="1">
      <alignment horizontal="right" vertical="center" wrapText="1"/>
    </xf>
    <xf numFmtId="3" fontId="23" fillId="0" borderId="0" xfId="3" applyNumberFormat="1" applyFont="1" applyFill="1"/>
    <xf numFmtId="0" fontId="6" fillId="0" borderId="1" xfId="3" applyFont="1" applyFill="1" applyBorder="1" applyAlignment="1">
      <alignment horizontal="center" vertical="center"/>
    </xf>
    <xf numFmtId="4" fontId="7" fillId="2" borderId="1" xfId="3" applyNumberFormat="1" applyFont="1" applyFill="1" applyBorder="1" applyAlignment="1">
      <alignment horizontal="right" vertical="center" wrapText="1"/>
    </xf>
    <xf numFmtId="43" fontId="26" fillId="0" borderId="1" xfId="5" applyNumberFormat="1" applyFont="1" applyFill="1" applyBorder="1" applyAlignment="1">
      <alignment horizontal="right" vertical="center" wrapText="1"/>
    </xf>
    <xf numFmtId="168" fontId="26" fillId="0" borderId="1" xfId="5" applyNumberFormat="1" applyFont="1" applyFill="1" applyBorder="1" applyAlignment="1">
      <alignment horizontal="right" vertical="center" wrapText="1"/>
    </xf>
    <xf numFmtId="4" fontId="27" fillId="0" borderId="1" xfId="5" applyNumberFormat="1" applyFont="1" applyFill="1" applyBorder="1" applyAlignment="1">
      <alignment horizontal="right" vertical="center" wrapText="1"/>
    </xf>
    <xf numFmtId="4" fontId="28" fillId="0" borderId="1" xfId="5" applyNumberFormat="1" applyFont="1" applyFill="1" applyBorder="1" applyAlignment="1">
      <alignment horizontal="right" vertical="center" wrapText="1"/>
    </xf>
    <xf numFmtId="4" fontId="29" fillId="0" borderId="1" xfId="5" applyNumberFormat="1" applyFont="1" applyFill="1" applyBorder="1" applyAlignment="1">
      <alignment horizontal="right" vertical="center" wrapText="1"/>
    </xf>
    <xf numFmtId="3" fontId="30" fillId="0" borderId="1" xfId="5" applyNumberFormat="1" applyFont="1" applyFill="1" applyBorder="1" applyAlignment="1">
      <alignment horizontal="right" vertical="center" wrapText="1"/>
    </xf>
    <xf numFmtId="165" fontId="31" fillId="0" borderId="1" xfId="2" applyNumberFormat="1" applyFont="1" applyFill="1" applyBorder="1" applyAlignment="1">
      <alignment horizontal="right" vertical="center" wrapText="1"/>
    </xf>
    <xf numFmtId="4" fontId="31" fillId="0" borderId="1" xfId="5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2" fontId="7" fillId="0" borderId="1" xfId="7" applyNumberFormat="1" applyFont="1" applyFill="1" applyBorder="1" applyAlignment="1">
      <alignment horizontal="right" vertical="center" wrapText="1"/>
    </xf>
    <xf numFmtId="43" fontId="7" fillId="2" borderId="1" xfId="1" applyNumberFormat="1" applyFont="1" applyFill="1" applyBorder="1" applyAlignment="1">
      <alignment horizontal="center" vertical="center" wrapText="1"/>
    </xf>
    <xf numFmtId="4" fontId="7" fillId="2" borderId="1" xfId="7" applyNumberFormat="1" applyFont="1" applyFill="1" applyBorder="1" applyAlignment="1">
      <alignment horizontal="right" vertical="center" wrapText="1"/>
    </xf>
    <xf numFmtId="4" fontId="6" fillId="0" borderId="1" xfId="7" applyNumberFormat="1" applyFont="1" applyFill="1" applyBorder="1" applyAlignment="1">
      <alignment horizontal="right" vertical="center" wrapText="1"/>
    </xf>
    <xf numFmtId="0" fontId="7" fillId="0" borderId="1" xfId="1" applyNumberFormat="1" applyFont="1" applyFill="1" applyBorder="1" applyAlignment="1">
      <alignment horizontal="right" vertical="center" wrapText="1"/>
    </xf>
    <xf numFmtId="167" fontId="7" fillId="2" borderId="1" xfId="11" applyNumberFormat="1" applyFont="1" applyFill="1" applyBorder="1" applyAlignment="1">
      <alignment horizontal="right" vertical="center"/>
    </xf>
    <xf numFmtId="167" fontId="7" fillId="2" borderId="1" xfId="12" applyNumberFormat="1" applyFont="1" applyFill="1" applyBorder="1" applyAlignment="1">
      <alignment horizontal="right" vertical="center"/>
    </xf>
    <xf numFmtId="43" fontId="7" fillId="0" borderId="1" xfId="1" applyNumberFormat="1" applyFont="1" applyFill="1" applyBorder="1" applyAlignment="1">
      <alignment horizontal="center" vertical="center" wrapText="1"/>
    </xf>
    <xf numFmtId="4" fontId="7" fillId="0" borderId="1" xfId="7" applyNumberFormat="1" applyFont="1" applyFill="1" applyBorder="1" applyAlignment="1">
      <alignment horizontal="right" vertical="center" wrapText="1"/>
    </xf>
    <xf numFmtId="0" fontId="7" fillId="2" borderId="1" xfId="1" applyNumberFormat="1" applyFont="1" applyFill="1" applyBorder="1" applyAlignment="1">
      <alignment horizontal="right" vertical="center" wrapText="1"/>
    </xf>
    <xf numFmtId="2" fontId="13" fillId="2" borderId="1" xfId="7" applyNumberFormat="1" applyFont="1" applyFill="1" applyBorder="1" applyAlignment="1">
      <alignment horizontal="right" vertical="center" wrapText="1"/>
    </xf>
    <xf numFmtId="168" fontId="19" fillId="2" borderId="1" xfId="5" applyNumberFormat="1" applyFont="1" applyFill="1" applyBorder="1" applyAlignment="1">
      <alignment horizontal="right" vertical="center" wrapText="1"/>
    </xf>
    <xf numFmtId="166" fontId="19" fillId="2" borderId="1" xfId="6" applyNumberFormat="1" applyFont="1" applyFill="1" applyBorder="1" applyAlignment="1">
      <alignment horizontal="right" vertical="center" wrapText="1"/>
    </xf>
    <xf numFmtId="43" fontId="19" fillId="2" borderId="1" xfId="5" applyNumberFormat="1" applyFont="1" applyFill="1" applyBorder="1" applyAlignment="1">
      <alignment horizontal="right" vertical="center" wrapText="1"/>
    </xf>
    <xf numFmtId="3" fontId="22" fillId="2" borderId="1" xfId="3" applyNumberFormat="1" applyFont="1" applyFill="1" applyBorder="1" applyAlignment="1">
      <alignment horizontal="right" vertical="center" wrapText="1"/>
    </xf>
    <xf numFmtId="4" fontId="13" fillId="2" borderId="1" xfId="7" applyNumberFormat="1" applyFont="1" applyFill="1" applyBorder="1" applyAlignment="1">
      <alignment horizontal="right" vertical="center" wrapText="1"/>
    </xf>
    <xf numFmtId="0" fontId="8" fillId="2" borderId="4" xfId="4" applyFont="1" applyFill="1" applyBorder="1" applyAlignment="1">
      <alignment vertical="center"/>
    </xf>
    <xf numFmtId="2" fontId="2" fillId="2" borderId="4" xfId="4" applyNumberFormat="1" applyFont="1" applyFill="1" applyBorder="1" applyAlignment="1">
      <alignment horizontal="right" vertical="center"/>
    </xf>
    <xf numFmtId="0" fontId="14" fillId="2" borderId="10" xfId="0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" fontId="19" fillId="2" borderId="1" xfId="3" applyNumberFormat="1" applyFont="1" applyFill="1" applyBorder="1" applyAlignment="1">
      <alignment horizontal="right" vertical="center" wrapText="1"/>
    </xf>
    <xf numFmtId="0" fontId="2" fillId="2" borderId="4" xfId="4" applyFont="1" applyFill="1" applyBorder="1" applyAlignment="1">
      <alignment vertical="center"/>
    </xf>
    <xf numFmtId="0" fontId="2" fillId="2" borderId="4" xfId="4" applyFont="1" applyFill="1" applyBorder="1" applyAlignment="1">
      <alignment horizontal="center" vertical="center" wrapText="1"/>
    </xf>
    <xf numFmtId="167" fontId="7" fillId="0" borderId="1" xfId="11" applyNumberFormat="1" applyFont="1" applyFill="1" applyBorder="1" applyAlignment="1">
      <alignment horizontal="right" vertical="center"/>
    </xf>
    <xf numFmtId="167" fontId="7" fillId="0" borderId="1" xfId="12" applyNumberFormat="1" applyFont="1" applyFill="1" applyBorder="1" applyAlignment="1">
      <alignment horizontal="right" vertical="center"/>
    </xf>
    <xf numFmtId="2" fontId="7" fillId="2" borderId="1" xfId="7" applyNumberFormat="1" applyFont="1" applyFill="1" applyBorder="1" applyAlignment="1">
      <alignment horizontal="right" vertical="center" wrapText="1"/>
    </xf>
    <xf numFmtId="0" fontId="7" fillId="3" borderId="1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vertical="center"/>
    </xf>
    <xf numFmtId="4" fontId="16" fillId="3" borderId="1" xfId="3" applyNumberFormat="1" applyFont="1" applyFill="1" applyBorder="1" applyAlignment="1">
      <alignment horizontal="right" vertical="center" wrapText="1"/>
    </xf>
    <xf numFmtId="4" fontId="19" fillId="3" borderId="1" xfId="6" applyNumberFormat="1" applyFont="1" applyFill="1" applyBorder="1" applyAlignment="1">
      <alignment horizontal="right" vertical="center" wrapText="1"/>
    </xf>
    <xf numFmtId="168" fontId="23" fillId="3" borderId="1" xfId="3" applyNumberFormat="1" applyFont="1" applyFill="1" applyBorder="1" applyAlignment="1">
      <alignment horizontal="right" vertical="center" wrapText="1"/>
    </xf>
    <xf numFmtId="4" fontId="7" fillId="3" borderId="1" xfId="7" applyNumberFormat="1" applyFont="1" applyFill="1" applyBorder="1" applyAlignment="1">
      <alignment horizontal="right" vertical="center" wrapText="1"/>
    </xf>
    <xf numFmtId="168" fontId="7" fillId="3" borderId="1" xfId="5" applyNumberFormat="1" applyFont="1" applyFill="1" applyBorder="1" applyAlignment="1">
      <alignment horizontal="right" vertical="center" wrapText="1"/>
    </xf>
    <xf numFmtId="166" fontId="7" fillId="3" borderId="1" xfId="6" applyNumberFormat="1" applyFont="1" applyFill="1" applyBorder="1" applyAlignment="1">
      <alignment horizontal="right" vertical="center" wrapText="1"/>
    </xf>
    <xf numFmtId="43" fontId="23" fillId="3" borderId="1" xfId="3" applyNumberFormat="1" applyFont="1" applyFill="1" applyBorder="1" applyAlignment="1">
      <alignment horizontal="right" vertical="center" wrapText="1"/>
    </xf>
    <xf numFmtId="43" fontId="7" fillId="3" borderId="1" xfId="5" applyNumberFormat="1" applyFont="1" applyFill="1" applyBorder="1" applyAlignment="1">
      <alignment horizontal="right" vertical="center" wrapText="1"/>
    </xf>
    <xf numFmtId="3" fontId="23" fillId="3" borderId="1" xfId="3" applyNumberFormat="1" applyFont="1" applyFill="1" applyBorder="1" applyAlignment="1">
      <alignment horizontal="right" vertical="center" wrapText="1"/>
    </xf>
    <xf numFmtId="165" fontId="7" fillId="3" borderId="1" xfId="2" applyNumberFormat="1" applyFont="1" applyFill="1" applyBorder="1" applyAlignment="1">
      <alignment horizontal="right" vertical="center" wrapText="1"/>
    </xf>
    <xf numFmtId="9" fontId="7" fillId="3" borderId="1" xfId="2" applyFont="1" applyFill="1" applyBorder="1" applyAlignment="1">
      <alignment horizontal="right" vertical="center" wrapText="1"/>
    </xf>
    <xf numFmtId="4" fontId="7" fillId="3" borderId="1" xfId="3" applyNumberFormat="1" applyFont="1" applyFill="1" applyBorder="1" applyAlignment="1">
      <alignment horizontal="right" vertical="center" wrapText="1"/>
    </xf>
    <xf numFmtId="4" fontId="7" fillId="3" borderId="0" xfId="3" applyNumberFormat="1" applyFont="1" applyFill="1" applyBorder="1" applyAlignment="1">
      <alignment horizontal="right" vertical="center" wrapText="1"/>
    </xf>
    <xf numFmtId="0" fontId="7" fillId="3" borderId="0" xfId="3" applyFont="1" applyFill="1"/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" fontId="19" fillId="0" borderId="0" xfId="3" applyNumberFormat="1" applyFont="1" applyFill="1" applyBorder="1" applyAlignment="1">
      <alignment horizontal="right" vertical="center" wrapText="1"/>
    </xf>
    <xf numFmtId="4" fontId="19" fillId="2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2" fillId="0" borderId="0" xfId="3" applyNumberFormat="1" applyFont="1" applyFill="1"/>
    <xf numFmtId="49" fontId="5" fillId="0" borderId="0" xfId="3" applyNumberFormat="1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Fill="1"/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7" fillId="2" borderId="0" xfId="3" applyNumberFormat="1" applyFont="1" applyFill="1"/>
    <xf numFmtId="49" fontId="6" fillId="0" borderId="0" xfId="3" applyNumberFormat="1" applyFont="1" applyFill="1"/>
    <xf numFmtId="49" fontId="9" fillId="0" borderId="0" xfId="3" applyNumberFormat="1" applyFont="1" applyFill="1"/>
    <xf numFmtId="49" fontId="6" fillId="0" borderId="0" xfId="3" applyNumberFormat="1" applyFont="1" applyFill="1" applyBorder="1"/>
    <xf numFmtId="49" fontId="2" fillId="0" borderId="0" xfId="3" applyNumberFormat="1" applyFont="1" applyFill="1" applyAlignment="1">
      <alignment horizontal="center" vertical="center"/>
    </xf>
    <xf numFmtId="49" fontId="4" fillId="0" borderId="0" xfId="3" applyNumberFormat="1" applyFont="1" applyFill="1" applyBorder="1" applyAlignment="1">
      <alignment horizontal="center" vertical="center" wrapText="1"/>
    </xf>
    <xf numFmtId="49" fontId="7" fillId="0" borderId="0" xfId="3" applyNumberFormat="1" applyFont="1" applyFill="1" applyAlignment="1">
      <alignment horizontal="center" vertical="center"/>
    </xf>
    <xf numFmtId="2" fontId="7" fillId="0" borderId="0" xfId="3" applyNumberFormat="1" applyFont="1" applyFill="1" applyAlignment="1">
      <alignment horizontal="center" vertical="center"/>
    </xf>
    <xf numFmtId="49" fontId="7" fillId="2" borderId="0" xfId="3" applyNumberFormat="1" applyFont="1" applyFill="1" applyBorder="1" applyAlignment="1">
      <alignment horizontal="center" vertical="center" wrapText="1"/>
    </xf>
    <xf numFmtId="49" fontId="19" fillId="0" borderId="0" xfId="3" applyNumberFormat="1" applyFont="1" applyFill="1" applyBorder="1" applyAlignment="1">
      <alignment horizontal="center" vertical="center" wrapText="1"/>
    </xf>
    <xf numFmtId="49" fontId="9" fillId="0" borderId="0" xfId="5" applyNumberFormat="1" applyFont="1" applyFill="1" applyBorder="1" applyAlignment="1">
      <alignment horizontal="center" vertical="center" wrapText="1"/>
    </xf>
    <xf numFmtId="1" fontId="7" fillId="0" borderId="0" xfId="3" applyNumberFormat="1" applyFont="1" applyFill="1" applyAlignment="1">
      <alignment horizontal="center" vertical="center"/>
    </xf>
    <xf numFmtId="1" fontId="7" fillId="2" borderId="0" xfId="3" applyNumberFormat="1" applyFont="1" applyFill="1" applyAlignment="1">
      <alignment horizontal="center" vertical="center"/>
    </xf>
    <xf numFmtId="1" fontId="6" fillId="0" borderId="0" xfId="3" applyNumberFormat="1" applyFont="1" applyFill="1" applyAlignment="1">
      <alignment horizontal="center" vertical="center"/>
    </xf>
    <xf numFmtId="1" fontId="9" fillId="0" borderId="0" xfId="3" applyNumberFormat="1" applyFont="1" applyFill="1" applyAlignment="1">
      <alignment horizontal="center" vertical="center"/>
    </xf>
    <xf numFmtId="1" fontId="6" fillId="0" borderId="1" xfId="3" applyNumberFormat="1" applyFont="1" applyFill="1" applyBorder="1" applyAlignment="1">
      <alignment horizontal="center" vertical="center"/>
    </xf>
    <xf numFmtId="1" fontId="7" fillId="0" borderId="1" xfId="3" applyNumberFormat="1" applyFont="1" applyFill="1" applyBorder="1" applyAlignment="1">
      <alignment horizontal="center" vertical="center"/>
    </xf>
    <xf numFmtId="1" fontId="7" fillId="2" borderId="1" xfId="3" applyNumberFormat="1" applyFont="1" applyFill="1" applyBorder="1" applyAlignment="1">
      <alignment horizontal="center" vertical="center"/>
    </xf>
    <xf numFmtId="1" fontId="6" fillId="2" borderId="1" xfId="3" applyNumberFormat="1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 wrapText="1"/>
    </xf>
    <xf numFmtId="168" fontId="16" fillId="0" borderId="1" xfId="3" applyNumberFormat="1" applyFont="1" applyFill="1" applyBorder="1" applyAlignment="1">
      <alignment horizontal="right" vertical="center" wrapText="1"/>
    </xf>
    <xf numFmtId="49" fontId="19" fillId="2" borderId="0" xfId="3" applyNumberFormat="1" applyFont="1" applyFill="1" applyBorder="1" applyAlignment="1">
      <alignment horizontal="center" vertical="center" wrapText="1"/>
    </xf>
    <xf numFmtId="1" fontId="16" fillId="2" borderId="1" xfId="3" applyNumberFormat="1" applyFont="1" applyFill="1" applyBorder="1" applyAlignment="1">
      <alignment horizontal="center" vertical="center"/>
    </xf>
    <xf numFmtId="1" fontId="19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 wrapText="1"/>
    </xf>
    <xf numFmtId="1" fontId="16" fillId="0" borderId="1" xfId="3" applyNumberFormat="1" applyFont="1" applyFill="1" applyBorder="1" applyAlignment="1">
      <alignment horizontal="center" vertical="center"/>
    </xf>
    <xf numFmtId="1" fontId="7" fillId="0" borderId="0" xfId="3" applyNumberFormat="1" applyFont="1" applyFill="1"/>
    <xf numFmtId="1" fontId="7" fillId="2" borderId="0" xfId="3" applyNumberFormat="1" applyFont="1" applyFill="1"/>
    <xf numFmtId="1" fontId="6" fillId="0" borderId="0" xfId="3" applyNumberFormat="1" applyFont="1" applyFill="1"/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 wrapText="1"/>
    </xf>
    <xf numFmtId="1" fontId="7" fillId="0" borderId="1" xfId="3" applyNumberFormat="1" applyFont="1" applyFill="1" applyBorder="1"/>
    <xf numFmtId="1" fontId="7" fillId="2" borderId="1" xfId="3" applyNumberFormat="1" applyFont="1" applyFill="1" applyBorder="1"/>
    <xf numFmtId="1" fontId="6" fillId="0" borderId="1" xfId="3" applyNumberFormat="1" applyFont="1" applyFill="1" applyBorder="1"/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 wrapText="1"/>
    </xf>
    <xf numFmtId="1" fontId="19" fillId="2" borderId="1" xfId="3" applyNumberFormat="1" applyFont="1" applyFill="1" applyBorder="1" applyAlignment="1">
      <alignment horizontal="center" vertical="center"/>
    </xf>
    <xf numFmtId="168" fontId="19" fillId="2" borderId="1" xfId="6" applyNumberFormat="1" applyFont="1" applyFill="1" applyBorder="1" applyAlignment="1">
      <alignment horizontal="right" vertical="center" wrapText="1"/>
    </xf>
    <xf numFmtId="3" fontId="8" fillId="0" borderId="0" xfId="3" applyNumberFormat="1" applyFont="1" applyFill="1" applyAlignment="1">
      <alignment horizontal="centerContinuous"/>
    </xf>
    <xf numFmtId="168" fontId="6" fillId="0" borderId="1" xfId="3" applyNumberFormat="1" applyFont="1" applyFill="1" applyBorder="1" applyAlignment="1">
      <alignment horizontal="right" vertical="center" wrapText="1"/>
    </xf>
    <xf numFmtId="43" fontId="6" fillId="0" borderId="1" xfId="3" applyNumberFormat="1" applyFont="1" applyFill="1" applyBorder="1" applyAlignment="1">
      <alignment horizontal="righ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7" fillId="0" borderId="1" xfId="6" applyNumberFormat="1" applyFont="1" applyFill="1" applyBorder="1" applyAlignment="1">
      <alignment horizontal="right" vertical="center" wrapText="1"/>
    </xf>
    <xf numFmtId="4" fontId="6" fillId="0" borderId="1" xfId="6" applyNumberFormat="1" applyFont="1" applyFill="1" applyBorder="1" applyAlignment="1">
      <alignment horizontal="right" vertical="center" wrapText="1"/>
    </xf>
    <xf numFmtId="4" fontId="10" fillId="0" borderId="1" xfId="5" applyNumberFormat="1" applyFont="1" applyFill="1" applyBorder="1" applyAlignment="1">
      <alignment horizontal="right" vertical="center" wrapText="1"/>
    </xf>
    <xf numFmtId="43" fontId="32" fillId="0" borderId="1" xfId="5" applyNumberFormat="1" applyFont="1" applyFill="1" applyBorder="1" applyAlignment="1">
      <alignment horizontal="right" vertical="center" wrapText="1"/>
    </xf>
    <xf numFmtId="168" fontId="32" fillId="0" borderId="1" xfId="5" applyNumberFormat="1" applyFont="1" applyFill="1" applyBorder="1" applyAlignment="1">
      <alignment horizontal="right" vertical="center" wrapText="1"/>
    </xf>
    <xf numFmtId="3" fontId="31" fillId="0" borderId="1" xfId="5" applyNumberFormat="1" applyFont="1" applyFill="1" applyBorder="1" applyAlignment="1">
      <alignment horizontal="right" vertical="center" wrapText="1"/>
    </xf>
    <xf numFmtId="10" fontId="6" fillId="0" borderId="0" xfId="2" applyNumberFormat="1" applyFont="1" applyFill="1"/>
    <xf numFmtId="43" fontId="7" fillId="0" borderId="0" xfId="3" applyNumberFormat="1" applyFont="1" applyFill="1"/>
    <xf numFmtId="3" fontId="6" fillId="0" borderId="0" xfId="3" applyNumberFormat="1" applyFont="1" applyFill="1"/>
    <xf numFmtId="4" fontId="7" fillId="2" borderId="1" xfId="6" applyNumberFormat="1" applyFont="1" applyFill="1" applyBorder="1" applyAlignment="1">
      <alignment horizontal="right" vertical="center" wrapText="1"/>
    </xf>
    <xf numFmtId="168" fontId="6" fillId="2" borderId="1" xfId="3" applyNumberFormat="1" applyFont="1" applyFill="1" applyBorder="1" applyAlignment="1">
      <alignment horizontal="right" vertical="center" wrapText="1"/>
    </xf>
    <xf numFmtId="43" fontId="6" fillId="2" borderId="1" xfId="3" applyNumberFormat="1" applyFont="1" applyFill="1" applyBorder="1" applyAlignment="1">
      <alignment horizontal="right" vertical="center" wrapText="1"/>
    </xf>
    <xf numFmtId="3" fontId="6" fillId="2" borderId="1" xfId="3" applyNumberFormat="1" applyFont="1" applyFill="1" applyBorder="1" applyAlignment="1">
      <alignment horizontal="right" vertical="center" wrapText="1"/>
    </xf>
    <xf numFmtId="4" fontId="7" fillId="2" borderId="1" xfId="10" applyNumberFormat="1" applyFont="1" applyFill="1" applyBorder="1" applyAlignment="1">
      <alignment horizontal="right" vertical="center" wrapText="1"/>
    </xf>
    <xf numFmtId="164" fontId="9" fillId="0" borderId="1" xfId="3" applyNumberFormat="1" applyFont="1" applyFill="1" applyBorder="1" applyAlignment="1">
      <alignment horizontal="center" vertical="center"/>
    </xf>
    <xf numFmtId="49" fontId="9" fillId="0" borderId="0" xfId="3" applyNumberFormat="1" applyFont="1" applyFill="1" applyBorder="1" applyAlignment="1">
      <alignment horizontal="center" vertical="center"/>
    </xf>
    <xf numFmtId="49" fontId="10" fillId="0" borderId="0" xfId="3" applyNumberFormat="1" applyFont="1" applyFill="1" applyAlignment="1">
      <alignment horizontal="center" vertical="center"/>
    </xf>
    <xf numFmtId="49" fontId="10" fillId="0" borderId="0" xfId="3" applyNumberFormat="1" applyFont="1" applyFill="1"/>
    <xf numFmtId="0" fontId="10" fillId="0" borderId="0" xfId="3" applyFont="1" applyFill="1"/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vertical="center"/>
    </xf>
    <xf numFmtId="4" fontId="16" fillId="4" borderId="1" xfId="3" applyNumberFormat="1" applyFont="1" applyFill="1" applyBorder="1" applyAlignment="1">
      <alignment horizontal="right" vertical="center" wrapText="1"/>
    </xf>
    <xf numFmtId="4" fontId="19" fillId="4" borderId="1" xfId="6" applyNumberFormat="1" applyFont="1" applyFill="1" applyBorder="1" applyAlignment="1">
      <alignment horizontal="right" vertical="center" wrapText="1"/>
    </xf>
    <xf numFmtId="4" fontId="7" fillId="4" borderId="1" xfId="6" applyNumberFormat="1" applyFont="1" applyFill="1" applyBorder="1" applyAlignment="1">
      <alignment horizontal="right" vertical="center" wrapText="1"/>
    </xf>
    <xf numFmtId="168" fontId="6" fillId="4" borderId="1" xfId="3" applyNumberFormat="1" applyFont="1" applyFill="1" applyBorder="1" applyAlignment="1">
      <alignment horizontal="right" vertical="center" wrapText="1"/>
    </xf>
    <xf numFmtId="4" fontId="7" fillId="4" borderId="1" xfId="7" applyNumberFormat="1" applyFont="1" applyFill="1" applyBorder="1" applyAlignment="1">
      <alignment horizontal="right" vertical="center" wrapText="1"/>
    </xf>
    <xf numFmtId="168" fontId="7" fillId="4" borderId="1" xfId="5" applyNumberFormat="1" applyFont="1" applyFill="1" applyBorder="1" applyAlignment="1">
      <alignment horizontal="right" vertical="center" wrapText="1"/>
    </xf>
    <xf numFmtId="166" fontId="7" fillId="4" borderId="1" xfId="6" applyNumberFormat="1" applyFont="1" applyFill="1" applyBorder="1" applyAlignment="1">
      <alignment horizontal="right" vertical="center" wrapText="1"/>
    </xf>
    <xf numFmtId="43" fontId="6" fillId="4" borderId="1" xfId="3" applyNumberFormat="1" applyFont="1" applyFill="1" applyBorder="1" applyAlignment="1">
      <alignment horizontal="right" vertical="center" wrapText="1"/>
    </xf>
    <xf numFmtId="43" fontId="7" fillId="4" borderId="1" xfId="5" applyNumberFormat="1" applyFont="1" applyFill="1" applyBorder="1" applyAlignment="1">
      <alignment horizontal="right" vertical="center" wrapText="1"/>
    </xf>
    <xf numFmtId="3" fontId="6" fillId="4" borderId="1" xfId="3" applyNumberFormat="1" applyFont="1" applyFill="1" applyBorder="1" applyAlignment="1">
      <alignment horizontal="right" vertical="center" wrapText="1"/>
    </xf>
    <xf numFmtId="165" fontId="7" fillId="4" borderId="1" xfId="2" applyNumberFormat="1" applyFont="1" applyFill="1" applyBorder="1" applyAlignment="1">
      <alignment horizontal="right" vertical="center" wrapText="1"/>
    </xf>
    <xf numFmtId="9" fontId="7" fillId="4" borderId="1" xfId="2" applyFont="1" applyFill="1" applyBorder="1" applyAlignment="1">
      <alignment horizontal="right" vertical="center" wrapText="1"/>
    </xf>
    <xf numFmtId="4" fontId="7" fillId="4" borderId="1" xfId="3" applyNumberFormat="1" applyFont="1" applyFill="1" applyBorder="1" applyAlignment="1">
      <alignment horizontal="right" vertical="center" wrapText="1"/>
    </xf>
    <xf numFmtId="49" fontId="7" fillId="4" borderId="0" xfId="3" applyNumberFormat="1" applyFont="1" applyFill="1" applyBorder="1" applyAlignment="1">
      <alignment horizontal="center" vertical="center" wrapText="1"/>
    </xf>
    <xf numFmtId="1" fontId="6" fillId="4" borderId="1" xfId="3" applyNumberFormat="1" applyFont="1" applyFill="1" applyBorder="1" applyAlignment="1">
      <alignment horizontal="center" vertical="center"/>
    </xf>
    <xf numFmtId="1" fontId="7" fillId="4" borderId="1" xfId="3" applyNumberFormat="1" applyFont="1" applyFill="1" applyBorder="1" applyAlignment="1">
      <alignment horizontal="center" vertical="center"/>
    </xf>
    <xf numFmtId="1" fontId="7" fillId="4" borderId="1" xfId="3" applyNumberFormat="1" applyFont="1" applyFill="1" applyBorder="1"/>
    <xf numFmtId="1" fontId="7" fillId="4" borderId="0" xfId="3" applyNumberFormat="1" applyFont="1" applyFill="1"/>
    <xf numFmtId="0" fontId="7" fillId="4" borderId="0" xfId="3" applyFont="1" applyFill="1"/>
    <xf numFmtId="0" fontId="7" fillId="5" borderId="1" xfId="3" applyFont="1" applyFill="1" applyBorder="1" applyAlignment="1">
      <alignment horizontal="center" vertical="center"/>
    </xf>
    <xf numFmtId="0" fontId="7" fillId="5" borderId="1" xfId="3" applyFont="1" applyFill="1" applyBorder="1" applyAlignment="1">
      <alignment vertical="center"/>
    </xf>
    <xf numFmtId="4" fontId="16" fillId="5" borderId="1" xfId="3" applyNumberFormat="1" applyFont="1" applyFill="1" applyBorder="1" applyAlignment="1">
      <alignment horizontal="right" vertical="center" wrapText="1"/>
    </xf>
    <xf numFmtId="4" fontId="19" fillId="5" borderId="1" xfId="6" applyNumberFormat="1" applyFont="1" applyFill="1" applyBorder="1" applyAlignment="1">
      <alignment horizontal="right" vertical="center" wrapText="1"/>
    </xf>
    <xf numFmtId="4" fontId="7" fillId="5" borderId="1" xfId="6" applyNumberFormat="1" applyFont="1" applyFill="1" applyBorder="1" applyAlignment="1">
      <alignment horizontal="right" vertical="center" wrapText="1"/>
    </xf>
    <xf numFmtId="168" fontId="6" fillId="5" borderId="1" xfId="3" applyNumberFormat="1" applyFont="1" applyFill="1" applyBorder="1" applyAlignment="1">
      <alignment horizontal="right" vertical="center" wrapText="1"/>
    </xf>
    <xf numFmtId="166" fontId="7" fillId="5" borderId="1" xfId="6" applyNumberFormat="1" applyFont="1" applyFill="1" applyBorder="1" applyAlignment="1">
      <alignment horizontal="right" vertical="center" wrapText="1"/>
    </xf>
    <xf numFmtId="43" fontId="6" fillId="5" borderId="1" xfId="3" applyNumberFormat="1" applyFont="1" applyFill="1" applyBorder="1" applyAlignment="1">
      <alignment horizontal="right" vertical="center" wrapText="1"/>
    </xf>
    <xf numFmtId="43" fontId="7" fillId="5" borderId="1" xfId="5" applyNumberFormat="1" applyFont="1" applyFill="1" applyBorder="1" applyAlignment="1">
      <alignment horizontal="right" vertical="center" wrapText="1"/>
    </xf>
    <xf numFmtId="3" fontId="6" fillId="5" borderId="1" xfId="3" applyNumberFormat="1" applyFont="1" applyFill="1" applyBorder="1" applyAlignment="1">
      <alignment horizontal="right" vertical="center" wrapText="1"/>
    </xf>
    <xf numFmtId="165" fontId="7" fillId="5" borderId="1" xfId="2" applyNumberFormat="1" applyFont="1" applyFill="1" applyBorder="1" applyAlignment="1">
      <alignment horizontal="right" vertical="center" wrapText="1"/>
    </xf>
    <xf numFmtId="9" fontId="7" fillId="5" borderId="1" xfId="2" applyFont="1" applyFill="1" applyBorder="1" applyAlignment="1">
      <alignment horizontal="right" vertical="center" wrapText="1"/>
    </xf>
    <xf numFmtId="4" fontId="7" fillId="5" borderId="1" xfId="3" applyNumberFormat="1" applyFont="1" applyFill="1" applyBorder="1" applyAlignment="1">
      <alignment horizontal="right" vertical="center" wrapText="1"/>
    </xf>
    <xf numFmtId="49" fontId="7" fillId="5" borderId="0" xfId="3" applyNumberFormat="1" applyFont="1" applyFill="1" applyBorder="1" applyAlignment="1">
      <alignment horizontal="center" vertical="center" wrapText="1"/>
    </xf>
    <xf numFmtId="1" fontId="6" fillId="5" borderId="1" xfId="3" applyNumberFormat="1" applyFont="1" applyFill="1" applyBorder="1" applyAlignment="1">
      <alignment horizontal="center" vertical="center"/>
    </xf>
    <xf numFmtId="1" fontId="7" fillId="5" borderId="1" xfId="3" applyNumberFormat="1" applyFont="1" applyFill="1" applyBorder="1" applyAlignment="1">
      <alignment horizontal="center" vertical="center"/>
    </xf>
    <xf numFmtId="1" fontId="7" fillId="5" borderId="1" xfId="3" applyNumberFormat="1" applyFont="1" applyFill="1" applyBorder="1"/>
    <xf numFmtId="1" fontId="7" fillId="5" borderId="0" xfId="3" applyNumberFormat="1" applyFont="1" applyFill="1"/>
    <xf numFmtId="0" fontId="7" fillId="5" borderId="0" xfId="3" applyFont="1" applyFill="1"/>
    <xf numFmtId="168" fontId="7" fillId="5" borderId="1" xfId="6" applyNumberFormat="1" applyFont="1" applyFill="1" applyBorder="1" applyAlignment="1">
      <alignment horizontal="right" vertical="center" wrapText="1"/>
    </xf>
    <xf numFmtId="168" fontId="7" fillId="4" borderId="1" xfId="6" applyNumberFormat="1" applyFont="1" applyFill="1" applyBorder="1" applyAlignment="1">
      <alignment horizontal="right" vertical="center" wrapText="1"/>
    </xf>
    <xf numFmtId="4" fontId="19" fillId="4" borderId="1" xfId="3" applyNumberFormat="1" applyFont="1" applyFill="1" applyBorder="1" applyAlignment="1">
      <alignment horizontal="right" vertical="center" wrapText="1"/>
    </xf>
    <xf numFmtId="43" fontId="7" fillId="5" borderId="1" xfId="3" applyNumberFormat="1" applyFont="1" applyFill="1" applyBorder="1" applyAlignment="1">
      <alignment horizontal="right" vertical="center"/>
    </xf>
    <xf numFmtId="0" fontId="7" fillId="5" borderId="1" xfId="1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7" fillId="6" borderId="1" xfId="3" applyFont="1" applyFill="1" applyBorder="1" applyAlignment="1">
      <alignment horizontal="center" vertical="center"/>
    </xf>
    <xf numFmtId="0" fontId="7" fillId="6" borderId="1" xfId="3" applyFont="1" applyFill="1" applyBorder="1" applyAlignment="1">
      <alignment vertical="center"/>
    </xf>
    <xf numFmtId="4" fontId="16" fillId="6" borderId="1" xfId="3" applyNumberFormat="1" applyFont="1" applyFill="1" applyBorder="1" applyAlignment="1">
      <alignment horizontal="right" vertical="center" wrapText="1"/>
    </xf>
    <xf numFmtId="4" fontId="19" fillId="6" borderId="1" xfId="6" applyNumberFormat="1" applyFont="1" applyFill="1" applyBorder="1" applyAlignment="1">
      <alignment horizontal="right" vertical="center" wrapText="1"/>
    </xf>
    <xf numFmtId="4" fontId="7" fillId="6" borderId="1" xfId="6" applyNumberFormat="1" applyFont="1" applyFill="1" applyBorder="1" applyAlignment="1">
      <alignment horizontal="right" vertical="center" wrapText="1"/>
    </xf>
    <xf numFmtId="168" fontId="6" fillId="6" borderId="1" xfId="3" applyNumberFormat="1" applyFont="1" applyFill="1" applyBorder="1" applyAlignment="1">
      <alignment horizontal="right" vertical="center" wrapText="1"/>
    </xf>
    <xf numFmtId="43" fontId="7" fillId="6" borderId="1" xfId="3" applyNumberFormat="1" applyFont="1" applyFill="1" applyBorder="1" applyAlignment="1">
      <alignment horizontal="right" vertical="center"/>
    </xf>
    <xf numFmtId="168" fontId="7" fillId="6" borderId="1" xfId="6" applyNumberFormat="1" applyFont="1" applyFill="1" applyBorder="1" applyAlignment="1">
      <alignment horizontal="right" vertical="center" wrapText="1"/>
    </xf>
    <xf numFmtId="166" fontId="7" fillId="6" borderId="1" xfId="6" applyNumberFormat="1" applyFont="1" applyFill="1" applyBorder="1" applyAlignment="1">
      <alignment horizontal="right" vertical="center" wrapText="1"/>
    </xf>
    <xf numFmtId="43" fontId="6" fillId="6" borderId="1" xfId="3" applyNumberFormat="1" applyFont="1" applyFill="1" applyBorder="1" applyAlignment="1">
      <alignment horizontal="right" vertical="center" wrapText="1"/>
    </xf>
    <xf numFmtId="43" fontId="7" fillId="6" borderId="1" xfId="5" applyNumberFormat="1" applyFont="1" applyFill="1" applyBorder="1" applyAlignment="1">
      <alignment horizontal="right" vertical="center" wrapText="1"/>
    </xf>
    <xf numFmtId="3" fontId="6" fillId="6" borderId="1" xfId="3" applyNumberFormat="1" applyFont="1" applyFill="1" applyBorder="1" applyAlignment="1">
      <alignment horizontal="right" vertical="center" wrapText="1"/>
    </xf>
    <xf numFmtId="165" fontId="7" fillId="6" borderId="1" xfId="2" applyNumberFormat="1" applyFont="1" applyFill="1" applyBorder="1" applyAlignment="1">
      <alignment horizontal="right" vertical="center" wrapText="1"/>
    </xf>
    <xf numFmtId="9" fontId="7" fillId="6" borderId="1" xfId="2" applyFont="1" applyFill="1" applyBorder="1" applyAlignment="1">
      <alignment horizontal="right" vertical="center" wrapText="1"/>
    </xf>
    <xf numFmtId="4" fontId="7" fillId="6" borderId="1" xfId="3" applyNumberFormat="1" applyFont="1" applyFill="1" applyBorder="1" applyAlignment="1">
      <alignment horizontal="right" vertical="center" wrapText="1"/>
    </xf>
    <xf numFmtId="49" fontId="7" fillId="6" borderId="0" xfId="3" applyNumberFormat="1" applyFont="1" applyFill="1" applyBorder="1" applyAlignment="1">
      <alignment horizontal="center" vertical="center" wrapText="1"/>
    </xf>
    <xf numFmtId="1" fontId="6" fillId="6" borderId="1" xfId="3" applyNumberFormat="1" applyFont="1" applyFill="1" applyBorder="1" applyAlignment="1">
      <alignment horizontal="center" vertical="center"/>
    </xf>
    <xf numFmtId="1" fontId="7" fillId="6" borderId="1" xfId="3" applyNumberFormat="1" applyFont="1" applyFill="1" applyBorder="1" applyAlignment="1">
      <alignment horizontal="center" vertical="center"/>
    </xf>
    <xf numFmtId="1" fontId="7" fillId="6" borderId="1" xfId="3" applyNumberFormat="1" applyFont="1" applyFill="1" applyBorder="1"/>
    <xf numFmtId="0" fontId="7" fillId="6" borderId="0" xfId="3" applyFont="1" applyFill="1"/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9" fontId="19" fillId="0" borderId="1" xfId="2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65" fontId="19" fillId="7" borderId="1" xfId="2" applyNumberFormat="1" applyFont="1" applyFill="1" applyBorder="1" applyAlignment="1">
      <alignment horizontal="right" vertical="center" wrapText="1"/>
    </xf>
    <xf numFmtId="9" fontId="19" fillId="7" borderId="1" xfId="2" applyFont="1" applyFill="1" applyBorder="1" applyAlignment="1">
      <alignment horizontal="right" vertical="center" wrapText="1"/>
    </xf>
    <xf numFmtId="165" fontId="7" fillId="0" borderId="0" xfId="3" applyNumberFormat="1" applyFont="1" applyFill="1"/>
    <xf numFmtId="165" fontId="7" fillId="7" borderId="0" xfId="3" applyNumberFormat="1" applyFont="1" applyFill="1"/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9" fontId="19" fillId="2" borderId="1" xfId="2" applyFont="1" applyFill="1" applyBorder="1" applyAlignment="1">
      <alignment horizontal="right" vertical="center" wrapText="1"/>
    </xf>
    <xf numFmtId="165" fontId="7" fillId="2" borderId="0" xfId="3" applyNumberFormat="1" applyFont="1" applyFill="1"/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68" fontId="16" fillId="2" borderId="1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center" vertical="center" wrapText="1"/>
    </xf>
    <xf numFmtId="3" fontId="6" fillId="0" borderId="12" xfId="3" applyNumberFormat="1" applyFont="1" applyFill="1" applyBorder="1" applyAlignment="1">
      <alignment horizontal="center" vertical="center" wrapText="1"/>
    </xf>
    <xf numFmtId="164" fontId="9" fillId="0" borderId="0" xfId="3" applyNumberFormat="1" applyFont="1" applyFill="1" applyBorder="1" applyAlignment="1">
      <alignment horizontal="center" vertical="center"/>
    </xf>
    <xf numFmtId="4" fontId="31" fillId="0" borderId="0" xfId="5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65" fontId="7" fillId="7" borderId="1" xfId="2" applyNumberFormat="1" applyFont="1" applyFill="1" applyBorder="1" applyAlignment="1">
      <alignment horizontal="right" vertical="center" wrapText="1"/>
    </xf>
    <xf numFmtId="9" fontId="7" fillId="7" borderId="1" xfId="2" applyFont="1" applyFill="1" applyBorder="1" applyAlignment="1">
      <alignment horizontal="righ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2" fillId="0" borderId="0" xfId="13" applyFont="1" applyFill="1" applyAlignment="1" applyProtection="1"/>
    <xf numFmtId="0" fontId="2" fillId="0" borderId="0" xfId="13" applyFont="1" applyFill="1" applyAlignment="1" applyProtection="1">
      <alignment horizontal="left"/>
    </xf>
    <xf numFmtId="170" fontId="2" fillId="0" borderId="0" xfId="13" applyNumberFormat="1" applyFont="1" applyFill="1" applyAlignment="1" applyProtection="1">
      <alignment horizontal="left"/>
    </xf>
    <xf numFmtId="3" fontId="8" fillId="0" borderId="0" xfId="13" applyNumberFormat="1" applyFont="1" applyFill="1" applyAlignment="1" applyProtection="1">
      <alignment horizontal="left"/>
    </xf>
    <xf numFmtId="3" fontId="2" fillId="0" borderId="0" xfId="13" applyNumberFormat="1" applyFont="1" applyFill="1" applyAlignment="1" applyProtection="1">
      <alignment horizontal="left"/>
    </xf>
    <xf numFmtId="0" fontId="3" fillId="0" borderId="0" xfId="13" applyFont="1" applyFill="1" applyAlignment="1" applyProtection="1">
      <alignment horizontal="center" wrapText="1"/>
    </xf>
    <xf numFmtId="0" fontId="35" fillId="0" borderId="0" xfId="14" applyFont="1" applyAlignment="1">
      <alignment horizontal="right" vertical="center"/>
    </xf>
    <xf numFmtId="0" fontId="7" fillId="0" borderId="0" xfId="13" applyFont="1" applyFill="1" applyAlignment="1" applyProtection="1"/>
    <xf numFmtId="0" fontId="6" fillId="0" borderId="13" xfId="13" applyFont="1" applyFill="1" applyBorder="1" applyAlignment="1" applyProtection="1">
      <alignment horizontal="center" vertical="center" wrapText="1"/>
    </xf>
    <xf numFmtId="170" fontId="6" fillId="0" borderId="13" xfId="13" applyNumberFormat="1" applyFont="1" applyFill="1" applyBorder="1" applyAlignment="1" applyProtection="1">
      <alignment horizontal="center" vertical="center" wrapText="1"/>
    </xf>
    <xf numFmtId="164" fontId="9" fillId="0" borderId="13" xfId="13" applyNumberFormat="1" applyFont="1" applyFill="1" applyBorder="1" applyAlignment="1" applyProtection="1">
      <alignment horizontal="center" vertical="center"/>
    </xf>
    <xf numFmtId="0" fontId="10" fillId="0" borderId="0" xfId="13" applyFont="1" applyFill="1" applyAlignment="1" applyProtection="1"/>
    <xf numFmtId="164" fontId="6" fillId="0" borderId="13" xfId="13" applyNumberFormat="1" applyFont="1" applyFill="1" applyBorder="1" applyAlignment="1" applyProtection="1">
      <alignment horizontal="center" vertical="center"/>
    </xf>
    <xf numFmtId="164" fontId="6" fillId="0" borderId="13" xfId="13" applyNumberFormat="1" applyFont="1" applyFill="1" applyBorder="1" applyAlignment="1" applyProtection="1">
      <alignment horizontal="left" vertical="center"/>
    </xf>
    <xf numFmtId="170" fontId="6" fillId="0" borderId="13" xfId="13" applyNumberFormat="1" applyFont="1" applyFill="1" applyBorder="1" applyAlignment="1" applyProtection="1">
      <alignment horizontal="center" vertical="center"/>
    </xf>
    <xf numFmtId="172" fontId="7" fillId="0" borderId="13" xfId="16" applyNumberFormat="1" applyFont="1" applyFill="1" applyBorder="1" applyAlignment="1">
      <alignment horizontal="right" vertical="center" wrapText="1"/>
    </xf>
    <xf numFmtId="0" fontId="7" fillId="0" borderId="13" xfId="13" applyFont="1" applyFill="1" applyBorder="1" applyAlignment="1" applyProtection="1">
      <alignment horizontal="center" vertical="center"/>
    </xf>
    <xf numFmtId="0" fontId="7" fillId="0" borderId="13" xfId="13" applyFont="1" applyFill="1" applyBorder="1" applyAlignment="1" applyProtection="1">
      <alignment vertical="center"/>
    </xf>
    <xf numFmtId="4" fontId="7" fillId="0" borderId="13" xfId="13" applyNumberFormat="1" applyFont="1" applyFill="1" applyBorder="1" applyAlignment="1" applyProtection="1">
      <alignment horizontal="right" vertical="center" wrapText="1"/>
    </xf>
    <xf numFmtId="170" fontId="7" fillId="0" borderId="13" xfId="13" applyNumberFormat="1" applyFont="1" applyFill="1" applyBorder="1" applyAlignment="1" applyProtection="1">
      <alignment horizontal="right" vertical="center" wrapText="1"/>
    </xf>
    <xf numFmtId="171" fontId="7" fillId="0" borderId="13" xfId="17" applyFont="1" applyFill="1" applyBorder="1" applyAlignment="1">
      <alignment horizontal="right" vertical="center" wrapText="1"/>
    </xf>
    <xf numFmtId="170" fontId="7" fillId="0" borderId="13" xfId="16" applyNumberFormat="1" applyFont="1" applyFill="1" applyBorder="1" applyAlignment="1">
      <alignment horizontal="right" vertical="center" wrapText="1"/>
    </xf>
    <xf numFmtId="171" fontId="7" fillId="0" borderId="13" xfId="13" applyNumberFormat="1" applyFont="1" applyFill="1" applyBorder="1" applyAlignment="1" applyProtection="1">
      <alignment horizontal="right" vertical="center" wrapText="1"/>
    </xf>
    <xf numFmtId="3" fontId="6" fillId="0" borderId="13" xfId="13" applyNumberFormat="1" applyFont="1" applyFill="1" applyBorder="1" applyAlignment="1" applyProtection="1">
      <alignment horizontal="right" vertical="center" wrapText="1"/>
    </xf>
    <xf numFmtId="165" fontId="7" fillId="0" borderId="13" xfId="18" applyNumberFormat="1" applyFont="1" applyFill="1" applyBorder="1" applyAlignment="1">
      <alignment horizontal="right" vertical="center" wrapText="1"/>
    </xf>
    <xf numFmtId="9" fontId="7" fillId="0" borderId="13" xfId="18" applyFont="1" applyFill="1" applyBorder="1" applyAlignment="1">
      <alignment horizontal="right" vertical="center" wrapText="1"/>
    </xf>
    <xf numFmtId="4" fontId="7" fillId="0" borderId="13" xfId="16" applyNumberFormat="1" applyFont="1" applyFill="1" applyBorder="1" applyAlignment="1">
      <alignment horizontal="right" vertical="center" wrapText="1"/>
    </xf>
    <xf numFmtId="2" fontId="7" fillId="0" borderId="13" xfId="19" applyNumberFormat="1" applyFont="1" applyFill="1" applyBorder="1" applyAlignment="1">
      <alignment horizontal="right" vertical="center" wrapText="1"/>
    </xf>
    <xf numFmtId="170" fontId="7" fillId="0" borderId="13" xfId="17" applyNumberFormat="1" applyFont="1" applyFill="1" applyBorder="1" applyAlignment="1">
      <alignment horizontal="right" vertical="center" wrapText="1"/>
    </xf>
    <xf numFmtId="4" fontId="7" fillId="0" borderId="13" xfId="20" applyNumberFormat="1" applyFont="1" applyFill="1" applyBorder="1" applyAlignment="1">
      <alignment horizontal="right" vertical="center" wrapText="1"/>
    </xf>
    <xf numFmtId="4" fontId="7" fillId="0" borderId="13" xfId="21" applyNumberFormat="1" applyFont="1" applyFill="1" applyBorder="1" applyAlignment="1">
      <alignment horizontal="right" vertical="center" wrapText="1"/>
    </xf>
    <xf numFmtId="4" fontId="7" fillId="0" borderId="13" xfId="22" applyNumberFormat="1" applyFont="1" applyFill="1" applyBorder="1" applyAlignment="1">
      <alignment horizontal="right" vertical="center" wrapText="1"/>
    </xf>
    <xf numFmtId="171" fontId="7" fillId="0" borderId="13" xfId="19" applyFont="1" applyFill="1" applyBorder="1" applyAlignment="1">
      <alignment horizontal="center" vertical="center" wrapText="1"/>
    </xf>
    <xf numFmtId="4" fontId="7" fillId="0" borderId="13" xfId="19" applyNumberFormat="1" applyFont="1" applyFill="1" applyBorder="1" applyAlignment="1">
      <alignment horizontal="right" vertical="center" wrapText="1"/>
    </xf>
    <xf numFmtId="0" fontId="6" fillId="0" borderId="13" xfId="13" applyFont="1" applyFill="1" applyBorder="1" applyAlignment="1" applyProtection="1">
      <alignment horizontal="center" vertical="center"/>
    </xf>
    <xf numFmtId="0" fontId="6" fillId="0" borderId="13" xfId="13" applyFont="1" applyFill="1" applyBorder="1" applyAlignment="1" applyProtection="1">
      <alignment vertical="center"/>
    </xf>
    <xf numFmtId="171" fontId="6" fillId="0" borderId="13" xfId="17" applyFont="1" applyFill="1" applyBorder="1" applyAlignment="1">
      <alignment horizontal="right" vertical="center" wrapText="1"/>
    </xf>
    <xf numFmtId="165" fontId="6" fillId="0" borderId="13" xfId="18" applyNumberFormat="1" applyFont="1" applyFill="1" applyBorder="1" applyAlignment="1">
      <alignment horizontal="right" vertical="center" wrapText="1"/>
    </xf>
    <xf numFmtId="9" fontId="6" fillId="0" borderId="13" xfId="18" applyFont="1" applyFill="1" applyBorder="1" applyAlignment="1">
      <alignment horizontal="right" vertical="center" wrapText="1"/>
    </xf>
    <xf numFmtId="0" fontId="6" fillId="0" borderId="0" xfId="13" applyFont="1" applyFill="1" applyAlignment="1" applyProtection="1"/>
    <xf numFmtId="171" fontId="7" fillId="0" borderId="13" xfId="13" applyNumberFormat="1" applyFont="1" applyFill="1" applyBorder="1" applyAlignment="1" applyProtection="1">
      <alignment horizontal="right" vertical="center"/>
    </xf>
    <xf numFmtId="0" fontId="7" fillId="0" borderId="13" xfId="19" applyNumberFormat="1" applyFont="1" applyFill="1" applyBorder="1" applyAlignment="1">
      <alignment horizontal="right" vertical="center" wrapText="1"/>
    </xf>
    <xf numFmtId="167" fontId="7" fillId="0" borderId="13" xfId="23" applyNumberFormat="1" applyFont="1" applyFill="1" applyBorder="1" applyAlignment="1">
      <alignment horizontal="right" vertical="center"/>
    </xf>
    <xf numFmtId="167" fontId="7" fillId="0" borderId="13" xfId="24" applyNumberFormat="1" applyFont="1" applyFill="1" applyBorder="1" applyAlignment="1">
      <alignment horizontal="right" vertical="center"/>
    </xf>
    <xf numFmtId="0" fontId="9" fillId="0" borderId="13" xfId="13" applyFont="1" applyFill="1" applyBorder="1" applyAlignment="1" applyProtection="1">
      <alignment horizontal="center" vertical="center"/>
    </xf>
    <xf numFmtId="174" fontId="31" fillId="0" borderId="13" xfId="17" applyNumberFormat="1" applyFont="1" applyFill="1" applyBorder="1" applyAlignment="1">
      <alignment horizontal="right" vertical="center" wrapText="1"/>
    </xf>
    <xf numFmtId="4" fontId="37" fillId="0" borderId="13" xfId="17" applyNumberFormat="1" applyFont="1" applyFill="1" applyBorder="1" applyAlignment="1">
      <alignment horizontal="right" vertical="center" wrapText="1"/>
    </xf>
    <xf numFmtId="4" fontId="31" fillId="0" borderId="13" xfId="17" applyNumberFormat="1" applyFont="1" applyFill="1" applyBorder="1" applyAlignment="1">
      <alignment horizontal="right" vertical="center" wrapText="1"/>
    </xf>
    <xf numFmtId="4" fontId="10" fillId="0" borderId="13" xfId="17" applyNumberFormat="1" applyFont="1" applyFill="1" applyBorder="1" applyAlignment="1">
      <alignment horizontal="right" vertical="center" wrapText="1"/>
    </xf>
    <xf numFmtId="171" fontId="31" fillId="0" borderId="13" xfId="17" applyFont="1" applyFill="1" applyBorder="1" applyAlignment="1">
      <alignment horizontal="right" vertical="center" wrapText="1"/>
    </xf>
    <xf numFmtId="171" fontId="9" fillId="0" borderId="13" xfId="17" applyFont="1" applyFill="1" applyBorder="1" applyAlignment="1">
      <alignment horizontal="right" vertical="center" wrapText="1"/>
    </xf>
    <xf numFmtId="170" fontId="31" fillId="0" borderId="13" xfId="17" applyNumberFormat="1" applyFont="1" applyFill="1" applyBorder="1" applyAlignment="1">
      <alignment horizontal="right" vertical="center" wrapText="1"/>
    </xf>
    <xf numFmtId="170" fontId="9" fillId="0" borderId="13" xfId="17" applyNumberFormat="1" applyFont="1" applyFill="1" applyBorder="1" applyAlignment="1">
      <alignment horizontal="right" vertical="center" wrapText="1"/>
    </xf>
    <xf numFmtId="172" fontId="9" fillId="0" borderId="13" xfId="17" applyNumberFormat="1" applyFont="1" applyFill="1" applyBorder="1" applyAlignment="1">
      <alignment horizontal="right" vertical="center" wrapText="1"/>
    </xf>
    <xf numFmtId="3" fontId="31" fillId="0" borderId="13" xfId="17" applyNumberFormat="1" applyFont="1" applyFill="1" applyBorder="1" applyAlignment="1">
      <alignment horizontal="right" vertical="center" wrapText="1"/>
    </xf>
    <xf numFmtId="165" fontId="31" fillId="0" borderId="13" xfId="18" applyNumberFormat="1" applyFont="1" applyFill="1" applyBorder="1" applyAlignment="1">
      <alignment horizontal="right" vertical="center" wrapText="1"/>
    </xf>
    <xf numFmtId="0" fontId="9" fillId="0" borderId="0" xfId="13" applyFont="1" applyFill="1" applyAlignment="1" applyProtection="1"/>
    <xf numFmtId="43" fontId="39" fillId="0" borderId="15" xfId="25" applyNumberFormat="1" applyFont="1" applyBorder="1" applyAlignment="1">
      <alignment horizontal="center" vertical="center" wrapText="1"/>
    </xf>
    <xf numFmtId="170" fontId="7" fillId="0" borderId="0" xfId="13" applyNumberFormat="1" applyFont="1" applyFill="1" applyAlignment="1" applyProtection="1"/>
    <xf numFmtId="10" fontId="6" fillId="0" borderId="0" xfId="18" applyNumberFormat="1" applyFont="1" applyFill="1"/>
    <xf numFmtId="171" fontId="7" fillId="0" borderId="0" xfId="13" applyNumberFormat="1" applyFont="1" applyFill="1" applyAlignment="1" applyProtection="1"/>
    <xf numFmtId="3" fontId="6" fillId="0" borderId="0" xfId="13" applyNumberFormat="1" applyFont="1" applyFill="1" applyAlignment="1" applyProtection="1"/>
    <xf numFmtId="169" fontId="7" fillId="0" borderId="0" xfId="13" applyNumberFormat="1" applyFont="1" applyFill="1" applyAlignment="1" applyProtection="1"/>
    <xf numFmtId="168" fontId="19" fillId="0" borderId="1" xfId="6" applyNumberFormat="1" applyFont="1" applyFill="1" applyBorder="1" applyAlignment="1">
      <alignment horizontal="righ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64" fontId="17" fillId="0" borderId="1" xfId="3" applyNumberFormat="1" applyFont="1" applyFill="1" applyBorder="1" applyAlignment="1">
      <alignment horizontal="center" vertical="center"/>
    </xf>
    <xf numFmtId="0" fontId="21" fillId="0" borderId="0" xfId="3" applyFont="1" applyFill="1" applyAlignment="1">
      <alignment horizontal="center" wrapText="1"/>
    </xf>
    <xf numFmtId="0" fontId="40" fillId="0" borderId="0" xfId="3" applyFont="1" applyFill="1" applyAlignment="1">
      <alignment horizontal="center" wrapText="1"/>
    </xf>
    <xf numFmtId="164" fontId="24" fillId="0" borderId="1" xfId="3" applyNumberFormat="1" applyFont="1" applyFill="1" applyBorder="1" applyAlignment="1">
      <alignment horizontal="center" vertical="center"/>
    </xf>
    <xf numFmtId="4" fontId="23" fillId="0" borderId="1" xfId="3" applyNumberFormat="1" applyFont="1" applyFill="1" applyBorder="1" applyAlignment="1">
      <alignment horizontal="right" vertical="center" wrapText="1"/>
    </xf>
    <xf numFmtId="4" fontId="22" fillId="0" borderId="1" xfId="3" applyNumberFormat="1" applyFont="1" applyFill="1" applyBorder="1" applyAlignment="1">
      <alignment horizontal="right" vertical="center" wrapText="1"/>
    </xf>
    <xf numFmtId="4" fontId="22" fillId="0" borderId="1" xfId="6" applyNumberFormat="1" applyFont="1" applyFill="1" applyBorder="1" applyAlignment="1">
      <alignment horizontal="right" vertical="center" wrapText="1"/>
    </xf>
    <xf numFmtId="4" fontId="22" fillId="0" borderId="1" xfId="8" applyNumberFormat="1" applyFont="1" applyFill="1" applyBorder="1" applyAlignment="1">
      <alignment horizontal="right" vertical="center" wrapText="1"/>
    </xf>
    <xf numFmtId="4" fontId="22" fillId="0" borderId="1" xfId="9" applyNumberFormat="1" applyFont="1" applyFill="1" applyBorder="1" applyAlignment="1">
      <alignment horizontal="right" vertical="center" wrapText="1"/>
    </xf>
    <xf numFmtId="4" fontId="22" fillId="0" borderId="1" xfId="10" applyNumberFormat="1" applyFont="1" applyFill="1" applyBorder="1" applyAlignment="1">
      <alignment horizontal="right" vertical="center" wrapText="1"/>
    </xf>
    <xf numFmtId="4" fontId="23" fillId="0" borderId="1" xfId="6" applyNumberFormat="1" applyFont="1" applyFill="1" applyBorder="1" applyAlignment="1">
      <alignment horizontal="right" vertical="center" wrapText="1"/>
    </xf>
    <xf numFmtId="4" fontId="41" fillId="0" borderId="1" xfId="5" applyNumberFormat="1" applyFont="1" applyFill="1" applyBorder="1" applyAlignment="1">
      <alignment horizontal="right" vertical="center" wrapText="1"/>
    </xf>
    <xf numFmtId="4" fontId="42" fillId="0" borderId="1" xfId="5" applyNumberFormat="1" applyFont="1" applyFill="1" applyBorder="1" applyAlignment="1">
      <alignment horizontal="right" vertical="center" wrapText="1"/>
    </xf>
    <xf numFmtId="3" fontId="22" fillId="0" borderId="1" xfId="6" applyNumberFormat="1" applyFont="1" applyFill="1" applyBorder="1" applyAlignment="1">
      <alignment horizontal="right" vertical="center" wrapText="1"/>
    </xf>
    <xf numFmtId="3" fontId="22" fillId="0" borderId="1" xfId="10" applyNumberFormat="1" applyFont="1" applyFill="1" applyBorder="1" applyAlignment="1">
      <alignment horizontal="right" vertical="center" wrapText="1"/>
    </xf>
    <xf numFmtId="3" fontId="23" fillId="0" borderId="1" xfId="6" applyNumberFormat="1" applyFont="1" applyFill="1" applyBorder="1" applyAlignment="1">
      <alignment horizontal="right" vertical="center" wrapText="1"/>
    </xf>
    <xf numFmtId="3" fontId="19" fillId="0" borderId="1" xfId="6" applyNumberFormat="1" applyFont="1" applyFill="1" applyBorder="1" applyAlignment="1">
      <alignment horizontal="right" vertical="center" wrapText="1"/>
    </xf>
    <xf numFmtId="3" fontId="19" fillId="0" borderId="1" xfId="10" applyNumberFormat="1" applyFont="1" applyFill="1" applyBorder="1" applyAlignment="1">
      <alignment horizontal="right" vertical="center" wrapText="1"/>
    </xf>
    <xf numFmtId="3" fontId="16" fillId="0" borderId="1" xfId="6" applyNumberFormat="1" applyFont="1" applyFill="1" applyBorder="1" applyAlignment="1">
      <alignment horizontal="right" vertical="center" wrapText="1"/>
    </xf>
    <xf numFmtId="4" fontId="26" fillId="8" borderId="1" xfId="5" applyNumberFormat="1" applyFont="1" applyFill="1" applyBorder="1" applyAlignment="1">
      <alignment horizontal="right" vertical="center" wrapText="1"/>
    </xf>
    <xf numFmtId="4" fontId="27" fillId="8" borderId="1" xfId="5" applyNumberFormat="1" applyFont="1" applyFill="1" applyBorder="1" applyAlignment="1">
      <alignment horizontal="right" vertical="center" wrapText="1"/>
    </xf>
    <xf numFmtId="3" fontId="29" fillId="8" borderId="1" xfId="5" applyNumberFormat="1" applyFont="1" applyFill="1" applyBorder="1" applyAlignment="1">
      <alignment horizontal="right" vertical="center" wrapText="1"/>
    </xf>
    <xf numFmtId="3" fontId="30" fillId="8" borderId="1" xfId="5" applyNumberFormat="1" applyFont="1" applyFill="1" applyBorder="1" applyAlignment="1">
      <alignment horizontal="right" vertical="center" wrapText="1"/>
    </xf>
    <xf numFmtId="43" fontId="32" fillId="8" borderId="1" xfId="5" applyNumberFormat="1" applyFont="1" applyFill="1" applyBorder="1" applyAlignment="1">
      <alignment horizontal="right" vertical="center" wrapText="1"/>
    </xf>
    <xf numFmtId="168" fontId="32" fillId="8" borderId="1" xfId="5" applyNumberFormat="1" applyFont="1" applyFill="1" applyBorder="1" applyAlignment="1">
      <alignment horizontal="right" vertical="center" wrapText="1"/>
    </xf>
    <xf numFmtId="3" fontId="31" fillId="8" borderId="1" xfId="5" applyNumberFormat="1" applyFont="1" applyFill="1" applyBorder="1" applyAlignment="1">
      <alignment horizontal="right" vertical="center" wrapText="1"/>
    </xf>
    <xf numFmtId="165" fontId="22" fillId="0" borderId="1" xfId="2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3" fontId="19" fillId="2" borderId="1" xfId="6" applyNumberFormat="1" applyFont="1" applyFill="1" applyBorder="1" applyAlignment="1">
      <alignment horizontal="right" vertical="center" wrapText="1"/>
    </xf>
    <xf numFmtId="4" fontId="23" fillId="2" borderId="1" xfId="3" applyNumberFormat="1" applyFont="1" applyFill="1" applyBorder="1" applyAlignment="1">
      <alignment horizontal="right" vertical="center" wrapText="1"/>
    </xf>
    <xf numFmtId="4" fontId="22" fillId="2" borderId="1" xfId="6" applyNumberFormat="1" applyFont="1" applyFill="1" applyBorder="1" applyAlignment="1">
      <alignment horizontal="right" vertical="center" wrapText="1"/>
    </xf>
    <xf numFmtId="3" fontId="22" fillId="2" borderId="1" xfId="6" applyNumberFormat="1" applyFont="1" applyFill="1" applyBorder="1" applyAlignment="1">
      <alignment horizontal="right" vertical="center" wrapText="1"/>
    </xf>
    <xf numFmtId="3" fontId="19" fillId="2" borderId="1" xfId="10" applyNumberFormat="1" applyFont="1" applyFill="1" applyBorder="1" applyAlignment="1">
      <alignment horizontal="right" vertical="center" wrapText="1"/>
    </xf>
    <xf numFmtId="4" fontId="22" fillId="2" borderId="1" xfId="8" applyNumberFormat="1" applyFont="1" applyFill="1" applyBorder="1" applyAlignment="1">
      <alignment horizontal="right" vertical="center" wrapText="1"/>
    </xf>
    <xf numFmtId="4" fontId="22" fillId="2" borderId="1" xfId="9" applyNumberFormat="1" applyFont="1" applyFill="1" applyBorder="1" applyAlignment="1">
      <alignment horizontal="right" vertical="center" wrapText="1"/>
    </xf>
    <xf numFmtId="4" fontId="22" fillId="2" borderId="1" xfId="10" applyNumberFormat="1" applyFont="1" applyFill="1" applyBorder="1" applyAlignment="1">
      <alignment horizontal="right" vertical="center" wrapText="1"/>
    </xf>
    <xf numFmtId="3" fontId="22" fillId="2" borderId="1" xfId="10" applyNumberFormat="1" applyFont="1" applyFill="1" applyBorder="1" applyAlignment="1">
      <alignment horizontal="right" vertical="center" wrapText="1"/>
    </xf>
    <xf numFmtId="0" fontId="2" fillId="7" borderId="0" xfId="3" applyFont="1" applyFill="1" applyAlignment="1">
      <alignment horizontal="centerContinuous"/>
    </xf>
    <xf numFmtId="164" fontId="9" fillId="7" borderId="1" xfId="3" applyNumberFormat="1" applyFont="1" applyFill="1" applyBorder="1" applyAlignment="1">
      <alignment horizontal="center" vertical="center"/>
    </xf>
    <xf numFmtId="164" fontId="6" fillId="7" borderId="1" xfId="3" applyNumberFormat="1" applyFont="1" applyFill="1" applyBorder="1" applyAlignment="1">
      <alignment horizontal="center" vertical="center"/>
    </xf>
    <xf numFmtId="168" fontId="6" fillId="7" borderId="1" xfId="3" applyNumberFormat="1" applyFont="1" applyFill="1" applyBorder="1" applyAlignment="1">
      <alignment horizontal="right" vertical="center" wrapText="1"/>
    </xf>
    <xf numFmtId="43" fontId="32" fillId="7" borderId="1" xfId="5" applyNumberFormat="1" applyFont="1" applyFill="1" applyBorder="1" applyAlignment="1">
      <alignment horizontal="right" vertical="center" wrapText="1"/>
    </xf>
    <xf numFmtId="0" fontId="7" fillId="7" borderId="0" xfId="3" applyFont="1" applyFill="1"/>
    <xf numFmtId="43" fontId="7" fillId="7" borderId="0" xfId="3" applyNumberFormat="1" applyFont="1" applyFill="1"/>
    <xf numFmtId="43" fontId="6" fillId="7" borderId="1" xfId="3" applyNumberFormat="1" applyFont="1" applyFill="1" applyBorder="1" applyAlignment="1">
      <alignment horizontal="righ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3" fontId="7" fillId="0" borderId="0" xfId="3" applyNumberFormat="1" applyFont="1" applyFill="1" applyBorder="1" applyAlignment="1">
      <alignment horizontal="right" vertical="center" wrapText="1"/>
    </xf>
    <xf numFmtId="3" fontId="7" fillId="2" borderId="0" xfId="3" applyNumberFormat="1" applyFont="1" applyFill="1" applyBorder="1" applyAlignment="1">
      <alignment horizontal="right" vertical="center" wrapText="1"/>
    </xf>
    <xf numFmtId="169" fontId="7" fillId="2" borderId="0" xfId="3" applyNumberFormat="1" applyFont="1" applyFill="1" applyBorder="1" applyAlignment="1">
      <alignment horizontal="right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69" fontId="7" fillId="0" borderId="0" xfId="3" applyNumberFormat="1" applyFont="1" applyFill="1" applyBorder="1" applyAlignment="1">
      <alignment horizontal="right" vertical="center" wrapText="1"/>
    </xf>
    <xf numFmtId="3" fontId="19" fillId="2" borderId="1" xfId="3" applyNumberFormat="1" applyFont="1" applyFill="1" applyBorder="1" applyAlignment="1">
      <alignment horizontal="right" vertical="center" wrapText="1"/>
    </xf>
    <xf numFmtId="4" fontId="22" fillId="2" borderId="1" xfId="3" applyNumberFormat="1" applyFont="1" applyFill="1" applyBorder="1" applyAlignment="1">
      <alignment horizontal="right" vertical="center" wrapText="1"/>
    </xf>
    <xf numFmtId="3" fontId="29" fillId="0" borderId="1" xfId="5" applyNumberFormat="1" applyFont="1" applyFill="1" applyBorder="1" applyAlignment="1">
      <alignment horizontal="right" vertical="center" wrapText="1"/>
    </xf>
    <xf numFmtId="4" fontId="26" fillId="0" borderId="1" xfId="5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68" fontId="6" fillId="9" borderId="1" xfId="3" applyNumberFormat="1" applyFont="1" applyFill="1" applyBorder="1" applyAlignment="1">
      <alignment horizontal="right" vertical="center" wrapText="1"/>
    </xf>
    <xf numFmtId="43" fontId="6" fillId="9" borderId="1" xfId="3" applyNumberFormat="1" applyFont="1" applyFill="1" applyBorder="1" applyAlignment="1">
      <alignment horizontal="right" vertical="center" wrapText="1"/>
    </xf>
    <xf numFmtId="168" fontId="6" fillId="10" borderId="1" xfId="3" applyNumberFormat="1" applyFont="1" applyFill="1" applyBorder="1" applyAlignment="1">
      <alignment horizontal="right" vertical="center" wrapText="1"/>
    </xf>
    <xf numFmtId="43" fontId="6" fillId="10" borderId="1" xfId="3" applyNumberFormat="1" applyFont="1" applyFill="1" applyBorder="1" applyAlignment="1">
      <alignment horizontal="right" vertical="center" wrapText="1"/>
    </xf>
    <xf numFmtId="0" fontId="43" fillId="0" borderId="0" xfId="3" applyFont="1" applyAlignment="1">
      <alignment wrapText="1"/>
    </xf>
    <xf numFmtId="0" fontId="43" fillId="0" borderId="0" xfId="3" applyFont="1" applyAlignment="1">
      <alignment horizontal="center" wrapText="1"/>
    </xf>
    <xf numFmtId="0" fontId="8" fillId="0" borderId="17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2" fillId="0" borderId="18" xfId="3" applyFont="1" applyBorder="1" applyAlignment="1">
      <alignment horizontal="center" vertical="center" wrapText="1"/>
    </xf>
    <xf numFmtId="0" fontId="2" fillId="0" borderId="18" xfId="3" applyFont="1" applyFill="1" applyBorder="1" applyAlignment="1">
      <alignment vertical="center" wrapText="1"/>
    </xf>
    <xf numFmtId="2" fontId="2" fillId="0" borderId="18" xfId="3" applyNumberFormat="1" applyFont="1" applyBorder="1" applyAlignment="1">
      <alignment horizontal="center" vertical="center" wrapText="1"/>
    </xf>
    <xf numFmtId="3" fontId="2" fillId="0" borderId="18" xfId="3" applyNumberFormat="1" applyFont="1" applyFill="1" applyBorder="1" applyAlignment="1">
      <alignment horizontal="center" vertical="center" wrapText="1"/>
    </xf>
    <xf numFmtId="2" fontId="2" fillId="2" borderId="18" xfId="3" quotePrefix="1" applyNumberFormat="1" applyFont="1" applyFill="1" applyBorder="1" applyAlignment="1">
      <alignment horizontal="center" vertical="center" wrapText="1"/>
    </xf>
    <xf numFmtId="165" fontId="2" fillId="2" borderId="18" xfId="3" quotePrefix="1" applyNumberFormat="1" applyFont="1" applyFill="1" applyBorder="1" applyAlignment="1">
      <alignment horizontal="center" vertical="center" wrapText="1"/>
    </xf>
    <xf numFmtId="2" fontId="2" fillId="0" borderId="18" xfId="3" quotePrefix="1" applyNumberFormat="1" applyFont="1" applyFill="1" applyBorder="1" applyAlignment="1">
      <alignment horizontal="center" vertical="center" wrapText="1"/>
    </xf>
    <xf numFmtId="4" fontId="2" fillId="0" borderId="18" xfId="3" quotePrefix="1" applyNumberFormat="1" applyFont="1" applyFill="1" applyBorder="1" applyAlignment="1">
      <alignment horizontal="center" vertical="center" wrapText="1"/>
    </xf>
    <xf numFmtId="2" fontId="2" fillId="0" borderId="0" xfId="3" quotePrefix="1" applyNumberFormat="1" applyFont="1" applyFill="1" applyBorder="1" applyAlignment="1">
      <alignment horizontal="center" vertical="center" wrapText="1"/>
    </xf>
    <xf numFmtId="167" fontId="2" fillId="0" borderId="0" xfId="3" applyNumberFormat="1" applyFont="1" applyFill="1" applyBorder="1" applyAlignment="1">
      <alignment horizontal="center" wrapText="1"/>
    </xf>
    <xf numFmtId="0" fontId="43" fillId="0" borderId="0" xfId="3" applyFont="1" applyFill="1" applyAlignment="1">
      <alignment wrapText="1"/>
    </xf>
    <xf numFmtId="0" fontId="2" fillId="0" borderId="19" xfId="3" applyFont="1" applyBorder="1" applyAlignment="1">
      <alignment horizontal="center" vertical="center" wrapText="1"/>
    </xf>
    <xf numFmtId="0" fontId="2" fillId="0" borderId="19" xfId="3" applyFont="1" applyFill="1" applyBorder="1" applyAlignment="1">
      <alignment vertical="center" wrapText="1"/>
    </xf>
    <xf numFmtId="2" fontId="2" fillId="0" borderId="19" xfId="3" applyNumberFormat="1" applyFont="1" applyBorder="1" applyAlignment="1">
      <alignment horizontal="center" vertical="center" wrapText="1"/>
    </xf>
    <xf numFmtId="3" fontId="2" fillId="0" borderId="19" xfId="3" applyNumberFormat="1" applyFont="1" applyFill="1" applyBorder="1" applyAlignment="1">
      <alignment horizontal="center" vertical="center" wrapText="1"/>
    </xf>
    <xf numFmtId="2" fontId="2" fillId="2" borderId="19" xfId="3" quotePrefix="1" applyNumberFormat="1" applyFont="1" applyFill="1" applyBorder="1" applyAlignment="1">
      <alignment horizontal="center" vertical="center" wrapText="1"/>
    </xf>
    <xf numFmtId="165" fontId="2" fillId="2" borderId="19" xfId="3" quotePrefix="1" applyNumberFormat="1" applyFont="1" applyFill="1" applyBorder="1" applyAlignment="1">
      <alignment horizontal="center" vertical="center" wrapText="1"/>
    </xf>
    <xf numFmtId="2" fontId="2" fillId="0" borderId="19" xfId="3" quotePrefix="1" applyNumberFormat="1" applyFont="1" applyFill="1" applyBorder="1" applyAlignment="1">
      <alignment horizontal="center" vertical="center" wrapText="1"/>
    </xf>
    <xf numFmtId="4" fontId="2" fillId="0" borderId="19" xfId="3" quotePrefix="1" applyNumberFormat="1" applyFont="1" applyFill="1" applyBorder="1" applyAlignment="1">
      <alignment horizontal="center" vertical="center" wrapText="1"/>
    </xf>
    <xf numFmtId="0" fontId="43" fillId="0" borderId="0" xfId="3" applyFont="1" applyFill="1" applyAlignment="1">
      <alignment horizontal="center" wrapText="1"/>
    </xf>
    <xf numFmtId="175" fontId="2" fillId="0" borderId="19" xfId="3" applyNumberFormat="1" applyFont="1" applyBorder="1" applyAlignment="1">
      <alignment horizontal="center" vertical="center" wrapText="1"/>
    </xf>
    <xf numFmtId="0" fontId="7" fillId="0" borderId="0" xfId="3" applyFont="1" applyFill="1" applyAlignment="1">
      <alignment horizontal="center" wrapText="1"/>
    </xf>
    <xf numFmtId="0" fontId="2" fillId="0" borderId="19" xfId="3" applyFont="1" applyFill="1" applyBorder="1" applyAlignment="1">
      <alignment horizontal="left" vertical="center" wrapText="1"/>
    </xf>
    <xf numFmtId="175" fontId="2" fillId="2" borderId="19" xfId="3" quotePrefix="1" applyNumberFormat="1" applyFont="1" applyFill="1" applyBorder="1" applyAlignment="1">
      <alignment horizontal="center" vertical="center" wrapText="1"/>
    </xf>
    <xf numFmtId="175" fontId="2" fillId="0" borderId="19" xfId="3" quotePrefix="1" applyNumberFormat="1" applyFont="1" applyFill="1" applyBorder="1" applyAlignment="1">
      <alignment horizontal="center" vertical="center" wrapText="1"/>
    </xf>
    <xf numFmtId="169" fontId="2" fillId="0" borderId="19" xfId="3" quotePrefix="1" applyNumberFormat="1" applyFont="1" applyFill="1" applyBorder="1" applyAlignment="1">
      <alignment horizontal="center" vertical="center" wrapText="1"/>
    </xf>
    <xf numFmtId="2" fontId="43" fillId="0" borderId="0" xfId="3" applyNumberFormat="1" applyFont="1" applyFill="1" applyAlignment="1">
      <alignment horizontal="center" wrapText="1"/>
    </xf>
    <xf numFmtId="0" fontId="13" fillId="0" borderId="0" xfId="3" applyFont="1" applyFill="1" applyAlignment="1">
      <alignment horizontal="center" wrapText="1"/>
    </xf>
    <xf numFmtId="0" fontId="2" fillId="0" borderId="20" xfId="3" applyFont="1" applyBorder="1" applyAlignment="1">
      <alignment horizontal="center" vertical="center" wrapText="1"/>
    </xf>
    <xf numFmtId="0" fontId="2" fillId="0" borderId="20" xfId="3" applyFont="1" applyFill="1" applyBorder="1" applyAlignment="1">
      <alignment vertical="center" wrapText="1"/>
    </xf>
    <xf numFmtId="2" fontId="2" fillId="0" borderId="20" xfId="3" applyNumberFormat="1" applyFont="1" applyBorder="1" applyAlignment="1">
      <alignment horizontal="center" vertical="center" wrapText="1"/>
    </xf>
    <xf numFmtId="3" fontId="2" fillId="0" borderId="20" xfId="3" applyNumberFormat="1" applyFont="1" applyFill="1" applyBorder="1" applyAlignment="1">
      <alignment horizontal="center" vertical="center" wrapText="1"/>
    </xf>
    <xf numFmtId="2" fontId="2" fillId="2" borderId="20" xfId="3" quotePrefix="1" applyNumberFormat="1" applyFont="1" applyFill="1" applyBorder="1" applyAlignment="1">
      <alignment horizontal="center" vertical="center" wrapText="1"/>
    </xf>
    <xf numFmtId="165" fontId="2" fillId="2" borderId="20" xfId="3" quotePrefix="1" applyNumberFormat="1" applyFont="1" applyFill="1" applyBorder="1" applyAlignment="1">
      <alignment horizontal="center" vertical="center" wrapText="1"/>
    </xf>
    <xf numFmtId="2" fontId="2" fillId="0" borderId="20" xfId="3" quotePrefix="1" applyNumberFormat="1" applyFont="1" applyFill="1" applyBorder="1" applyAlignment="1">
      <alignment horizontal="center" vertical="center" wrapText="1"/>
    </xf>
    <xf numFmtId="169" fontId="2" fillId="0" borderId="20" xfId="3" quotePrefix="1" applyNumberFormat="1" applyFont="1" applyFill="1" applyBorder="1" applyAlignment="1">
      <alignment horizontal="center" vertical="center" wrapText="1"/>
    </xf>
    <xf numFmtId="2" fontId="8" fillId="0" borderId="9" xfId="3" applyNumberFormat="1" applyFont="1" applyBorder="1" applyAlignment="1">
      <alignment horizontal="center" vertical="center" wrapText="1"/>
    </xf>
    <xf numFmtId="3" fontId="8" fillId="0" borderId="9" xfId="3" applyNumberFormat="1" applyFont="1" applyBorder="1" applyAlignment="1">
      <alignment horizontal="center" vertical="center" wrapText="1"/>
    </xf>
    <xf numFmtId="2" fontId="8" fillId="2" borderId="9" xfId="3" applyNumberFormat="1" applyFont="1" applyFill="1" applyBorder="1" applyAlignment="1">
      <alignment horizontal="center" vertical="center" wrapText="1"/>
    </xf>
    <xf numFmtId="165" fontId="8" fillId="2" borderId="9" xfId="3" quotePrefix="1" applyNumberFormat="1" applyFont="1" applyFill="1" applyBorder="1" applyAlignment="1">
      <alignment horizontal="center" vertical="center" wrapText="1"/>
    </xf>
    <xf numFmtId="2" fontId="8" fillId="0" borderId="9" xfId="3" applyNumberFormat="1" applyFont="1" applyFill="1" applyBorder="1" applyAlignment="1">
      <alignment horizontal="center" vertical="center" wrapText="1"/>
    </xf>
    <xf numFmtId="0" fontId="43" fillId="0" borderId="0" xfId="3" applyNumberFormat="1" applyFont="1" applyFill="1" applyBorder="1" applyAlignment="1">
      <alignment wrapText="1"/>
    </xf>
    <xf numFmtId="0" fontId="8" fillId="0" borderId="0" xfId="3" applyFont="1" applyBorder="1" applyAlignment="1">
      <alignment horizontal="center" vertical="center" wrapText="1"/>
    </xf>
    <xf numFmtId="175" fontId="8" fillId="0" borderId="0" xfId="3" applyNumberFormat="1" applyFont="1" applyBorder="1" applyAlignment="1">
      <alignment horizontal="center" vertical="center" wrapText="1"/>
    </xf>
    <xf numFmtId="3" fontId="8" fillId="0" borderId="0" xfId="3" applyNumberFormat="1" applyFont="1" applyBorder="1" applyAlignment="1">
      <alignment horizontal="center" vertical="center" wrapText="1"/>
    </xf>
    <xf numFmtId="2" fontId="8" fillId="0" borderId="0" xfId="3" applyNumberFormat="1" applyFont="1" applyBorder="1" applyAlignment="1">
      <alignment horizontal="center" vertical="center" wrapText="1"/>
    </xf>
    <xf numFmtId="0" fontId="13" fillId="0" borderId="0" xfId="3" quotePrefix="1" applyFont="1" applyAlignment="1">
      <alignment vertical="center"/>
    </xf>
    <xf numFmtId="0" fontId="13" fillId="0" borderId="0" xfId="3" quotePrefix="1" applyFont="1" applyFill="1" applyAlignment="1">
      <alignment vertical="center" wrapText="1"/>
    </xf>
    <xf numFmtId="2" fontId="43" fillId="0" borderId="0" xfId="3" applyNumberFormat="1" applyFont="1" applyAlignment="1">
      <alignment wrapText="1"/>
    </xf>
    <xf numFmtId="0" fontId="13" fillId="0" borderId="0" xfId="3" quotePrefix="1" applyFont="1" applyAlignment="1">
      <alignment vertical="center" wrapText="1"/>
    </xf>
    <xf numFmtId="176" fontId="0" fillId="0" borderId="0" xfId="0" applyNumberFormat="1"/>
    <xf numFmtId="43" fontId="0" fillId="0" borderId="0" xfId="0" applyNumberFormat="1"/>
    <xf numFmtId="0" fontId="7" fillId="7" borderId="1" xfId="3" applyFont="1" applyFill="1" applyBorder="1" applyAlignment="1">
      <alignment vertical="center"/>
    </xf>
    <xf numFmtId="4" fontId="16" fillId="7" borderId="1" xfId="3" applyNumberFormat="1" applyFont="1" applyFill="1" applyBorder="1" applyAlignment="1">
      <alignment horizontal="right" vertical="center" wrapText="1"/>
    </xf>
    <xf numFmtId="0" fontId="0" fillId="7" borderId="0" xfId="0" applyFill="1"/>
    <xf numFmtId="176" fontId="0" fillId="7" borderId="0" xfId="0" applyNumberFormat="1" applyFill="1"/>
    <xf numFmtId="43" fontId="0" fillId="7" borderId="0" xfId="0" applyNumberFormat="1" applyFill="1"/>
    <xf numFmtId="0" fontId="2" fillId="0" borderId="0" xfId="3" applyFont="1" applyFill="1" applyBorder="1" applyAlignment="1">
      <alignment vertical="center" wrapText="1"/>
    </xf>
    <xf numFmtId="0" fontId="0" fillId="0" borderId="20" xfId="0" applyBorder="1"/>
    <xf numFmtId="165" fontId="2" fillId="2" borderId="0" xfId="3" quotePrefix="1" applyNumberFormat="1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 wrapText="1"/>
    </xf>
    <xf numFmtId="0" fontId="3" fillId="0" borderId="0" xfId="3" applyFont="1" applyFill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right" vertical="center" wrapText="1"/>
    </xf>
    <xf numFmtId="3" fontId="7" fillId="0" borderId="1" xfId="6" applyNumberFormat="1" applyFont="1" applyFill="1" applyBorder="1" applyAlignment="1">
      <alignment horizontal="right" vertical="center" wrapText="1"/>
    </xf>
    <xf numFmtId="4" fontId="7" fillId="0" borderId="1" xfId="8" applyNumberFormat="1" applyFont="1" applyFill="1" applyBorder="1" applyAlignment="1">
      <alignment horizontal="right" vertical="center" wrapText="1"/>
    </xf>
    <xf numFmtId="4" fontId="7" fillId="0" borderId="1" xfId="9" applyNumberFormat="1" applyFont="1" applyFill="1" applyBorder="1" applyAlignment="1">
      <alignment horizontal="right" vertical="center" wrapText="1"/>
    </xf>
    <xf numFmtId="4" fontId="7" fillId="0" borderId="1" xfId="10" applyNumberFormat="1" applyFont="1" applyFill="1" applyBorder="1" applyAlignment="1">
      <alignment horizontal="right" vertical="center" wrapText="1"/>
    </xf>
    <xf numFmtId="3" fontId="7" fillId="0" borderId="1" xfId="10" applyNumberFormat="1" applyFont="1" applyFill="1" applyBorder="1" applyAlignment="1">
      <alignment horizontal="right" vertical="center" wrapText="1"/>
    </xf>
    <xf numFmtId="3" fontId="6" fillId="0" borderId="1" xfId="6" applyNumberFormat="1" applyFont="1" applyFill="1" applyBorder="1" applyAlignment="1">
      <alignment horizontal="right" vertical="center" wrapText="1"/>
    </xf>
    <xf numFmtId="4" fontId="32" fillId="0" borderId="1" xfId="5" applyNumberFormat="1" applyFont="1" applyFill="1" applyBorder="1" applyAlignment="1">
      <alignment horizontal="right" vertical="center" wrapText="1"/>
    </xf>
    <xf numFmtId="4" fontId="45" fillId="0" borderId="1" xfId="5" applyNumberFormat="1" applyFont="1" applyFill="1" applyBorder="1" applyAlignment="1">
      <alignment horizontal="right" vertical="center" wrapText="1"/>
    </xf>
    <xf numFmtId="43" fontId="9" fillId="0" borderId="0" xfId="3" applyNumberFormat="1" applyFont="1" applyFill="1"/>
    <xf numFmtId="0" fontId="5" fillId="0" borderId="0" xfId="3" applyFont="1" applyFill="1" applyBorder="1" applyAlignment="1">
      <alignment horizontal="left" vertical="center" wrapText="1"/>
    </xf>
    <xf numFmtId="168" fontId="10" fillId="0" borderId="2" xfId="3" applyNumberFormat="1" applyFont="1" applyFill="1" applyBorder="1" applyAlignment="1">
      <alignment horizontal="center" vertical="center"/>
    </xf>
    <xf numFmtId="168" fontId="10" fillId="0" borderId="3" xfId="3" applyNumberFormat="1" applyFont="1" applyFill="1" applyBorder="1" applyAlignment="1">
      <alignment horizontal="center" vertical="center"/>
    </xf>
    <xf numFmtId="168" fontId="10" fillId="0" borderId="11" xfId="3" applyNumberFormat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8" xfId="3" applyNumberFormat="1" applyFont="1" applyFill="1" applyBorder="1" applyAlignment="1">
      <alignment horizontal="center" vertical="center" wrapText="1"/>
    </xf>
    <xf numFmtId="3" fontId="7" fillId="0" borderId="9" xfId="3" applyNumberFormat="1" applyFont="1" applyFill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center" vertical="center" wrapText="1"/>
    </xf>
    <xf numFmtId="168" fontId="23" fillId="0" borderId="1" xfId="3" applyNumberFormat="1" applyFont="1" applyFill="1" applyBorder="1" applyAlignment="1">
      <alignment horizontal="center" vertical="center" wrapText="1"/>
    </xf>
    <xf numFmtId="0" fontId="8" fillId="0" borderId="4" xfId="4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/>
    </xf>
    <xf numFmtId="0" fontId="8" fillId="0" borderId="6" xfId="4" applyFont="1" applyFill="1" applyBorder="1" applyAlignment="1">
      <alignment horizontal="center" vertical="center"/>
    </xf>
    <xf numFmtId="0" fontId="8" fillId="0" borderId="7" xfId="4" applyFont="1" applyFill="1" applyBorder="1" applyAlignment="1">
      <alignment horizontal="center" vertical="center"/>
    </xf>
    <xf numFmtId="0" fontId="16" fillId="0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/>
    </xf>
    <xf numFmtId="0" fontId="18" fillId="0" borderId="1" xfId="3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 wrapText="1"/>
    </xf>
    <xf numFmtId="0" fontId="3" fillId="0" borderId="0" xfId="3" applyFont="1" applyFill="1" applyAlignment="1">
      <alignment horizontal="center" wrapText="1"/>
    </xf>
    <xf numFmtId="0" fontId="4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16" fillId="0" borderId="2" xfId="3" applyFont="1" applyFill="1" applyBorder="1" applyAlignment="1">
      <alignment horizontal="center" vertical="center" wrapText="1"/>
    </xf>
    <xf numFmtId="0" fontId="16" fillId="0" borderId="3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49" fontId="6" fillId="0" borderId="12" xfId="3" applyNumberFormat="1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168" fontId="6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3" fontId="6" fillId="0" borderId="1" xfId="3" applyNumberFormat="1" applyFont="1" applyFill="1" applyBorder="1" applyAlignment="1">
      <alignment horizontal="center" vertical="center" wrapText="1"/>
    </xf>
    <xf numFmtId="3" fontId="6" fillId="0" borderId="8" xfId="3" applyNumberFormat="1" applyFont="1" applyFill="1" applyBorder="1" applyAlignment="1">
      <alignment horizontal="center" vertical="center" wrapText="1"/>
    </xf>
    <xf numFmtId="3" fontId="6" fillId="0" borderId="9" xfId="3" applyNumberFormat="1" applyFont="1" applyFill="1" applyBorder="1" applyAlignment="1">
      <alignment horizontal="center" vertical="center" wrapText="1"/>
    </xf>
    <xf numFmtId="168" fontId="9" fillId="0" borderId="2" xfId="3" applyNumberFormat="1" applyFont="1" applyFill="1" applyBorder="1" applyAlignment="1">
      <alignment horizontal="center" vertical="center"/>
    </xf>
    <xf numFmtId="168" fontId="9" fillId="0" borderId="3" xfId="3" applyNumberFormat="1" applyFont="1" applyFill="1" applyBorder="1" applyAlignment="1">
      <alignment horizontal="center" vertical="center"/>
    </xf>
    <xf numFmtId="168" fontId="9" fillId="0" borderId="11" xfId="3" applyNumberFormat="1" applyFont="1" applyFill="1" applyBorder="1" applyAlignment="1">
      <alignment horizontal="center" vertical="center"/>
    </xf>
    <xf numFmtId="0" fontId="6" fillId="0" borderId="13" xfId="13" applyFont="1" applyFill="1" applyBorder="1" applyAlignment="1" applyProtection="1">
      <alignment horizontal="center" vertical="center" wrapText="1"/>
    </xf>
    <xf numFmtId="0" fontId="9" fillId="0" borderId="13" xfId="13" applyFont="1" applyFill="1" applyBorder="1" applyAlignment="1" applyProtection="1">
      <alignment horizontal="center" vertical="center" wrapText="1"/>
    </xf>
    <xf numFmtId="0" fontId="2" fillId="0" borderId="0" xfId="13" applyFont="1" applyFill="1" applyAlignment="1" applyProtection="1">
      <alignment horizontal="center" wrapText="1"/>
    </xf>
    <xf numFmtId="0" fontId="3" fillId="0" borderId="0" xfId="13" applyFont="1" applyFill="1" applyAlignment="1" applyProtection="1">
      <alignment horizontal="center" wrapText="1"/>
    </xf>
    <xf numFmtId="0" fontId="4" fillId="0" borderId="0" xfId="13" applyFont="1" applyFill="1" applyAlignment="1" applyProtection="1">
      <alignment horizontal="center" wrapText="1"/>
    </xf>
    <xf numFmtId="0" fontId="6" fillId="0" borderId="13" xfId="13" applyFont="1" applyFill="1" applyBorder="1" applyAlignment="1" applyProtection="1">
      <alignment horizontal="center" vertical="center"/>
    </xf>
    <xf numFmtId="0" fontId="38" fillId="0" borderId="14" xfId="15" applyFont="1" applyFill="1" applyBorder="1"/>
    <xf numFmtId="3" fontId="6" fillId="0" borderId="13" xfId="13" applyNumberFormat="1" applyFont="1" applyFill="1" applyBorder="1" applyAlignment="1" applyProtection="1">
      <alignment horizontal="center" vertical="center" wrapText="1"/>
    </xf>
    <xf numFmtId="170" fontId="6" fillId="0" borderId="13" xfId="13" applyNumberFormat="1" applyFont="1" applyFill="1" applyBorder="1" applyAlignment="1" applyProtection="1">
      <alignment horizontal="center" vertical="center" wrapText="1"/>
    </xf>
    <xf numFmtId="170" fontId="9" fillId="0" borderId="13" xfId="13" applyNumberFormat="1" applyFont="1" applyFill="1" applyBorder="1" applyAlignment="1" applyProtection="1">
      <alignment horizontal="center" vertical="center"/>
    </xf>
    <xf numFmtId="0" fontId="9" fillId="0" borderId="13" xfId="13" applyFont="1" applyFill="1" applyBorder="1" applyAlignment="1" applyProtection="1">
      <alignment horizontal="center" vertical="center"/>
    </xf>
    <xf numFmtId="0" fontId="23" fillId="0" borderId="2" xfId="3" applyFont="1" applyFill="1" applyBorder="1" applyAlignment="1">
      <alignment horizontal="center" vertical="center" wrapText="1"/>
    </xf>
    <xf numFmtId="0" fontId="23" fillId="0" borderId="3" xfId="3" applyFont="1" applyFill="1" applyBorder="1" applyAlignment="1">
      <alignment horizontal="center" vertical="center" wrapText="1"/>
    </xf>
    <xf numFmtId="0" fontId="24" fillId="0" borderId="1" xfId="3" applyFont="1" applyFill="1" applyBorder="1" applyAlignment="1">
      <alignment horizontal="center" vertical="center"/>
    </xf>
    <xf numFmtId="0" fontId="24" fillId="0" borderId="1" xfId="3" applyFont="1" applyFill="1" applyBorder="1" applyAlignment="1">
      <alignment horizontal="center" vertical="center" wrapText="1"/>
    </xf>
    <xf numFmtId="0" fontId="6" fillId="7" borderId="1" xfId="3" applyFont="1" applyFill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0" fontId="44" fillId="0" borderId="16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46" fillId="0" borderId="0" xfId="3" applyFont="1" applyFill="1" applyBorder="1" applyAlignment="1">
      <alignment horizontal="center" wrapText="1"/>
    </xf>
    <xf numFmtId="49" fontId="46" fillId="0" borderId="0" xfId="3" applyNumberFormat="1" applyFont="1" applyFill="1" applyBorder="1" applyAlignment="1">
      <alignment horizontal="center" vertical="center" wrapText="1"/>
    </xf>
    <xf numFmtId="49" fontId="47" fillId="0" borderId="0" xfId="3" applyNumberFormat="1" applyFont="1" applyFill="1" applyAlignment="1">
      <alignment horizontal="center" vertical="center"/>
    </xf>
    <xf numFmtId="49" fontId="47" fillId="0" borderId="0" xfId="3" applyNumberFormat="1" applyFont="1" applyFill="1"/>
    <xf numFmtId="0" fontId="47" fillId="0" borderId="0" xfId="3" applyFont="1" applyFill="1"/>
    <xf numFmtId="0" fontId="48" fillId="0" borderId="0" xfId="3" applyFont="1" applyFill="1" applyBorder="1" applyAlignment="1">
      <alignment horizontal="center" vertical="center" wrapText="1"/>
    </xf>
    <xf numFmtId="49" fontId="48" fillId="0" borderId="0" xfId="3" applyNumberFormat="1" applyFont="1" applyFill="1" applyBorder="1" applyAlignment="1">
      <alignment horizontal="center" vertical="center" wrapText="1"/>
    </xf>
    <xf numFmtId="0" fontId="49" fillId="0" borderId="0" xfId="3" applyFont="1" applyFill="1" applyBorder="1" applyAlignment="1">
      <alignment horizontal="center" vertical="center" wrapText="1"/>
    </xf>
    <xf numFmtId="49" fontId="49" fillId="0" borderId="0" xfId="3" applyNumberFormat="1" applyFont="1" applyFill="1" applyBorder="1" applyAlignment="1">
      <alignment horizontal="center" vertical="center" wrapText="1"/>
    </xf>
    <xf numFmtId="49" fontId="50" fillId="0" borderId="0" xfId="3" applyNumberFormat="1" applyFont="1" applyFill="1" applyAlignment="1">
      <alignment horizontal="center" vertical="center"/>
    </xf>
    <xf numFmtId="49" fontId="50" fillId="0" borderId="0" xfId="3" applyNumberFormat="1" applyFont="1" applyFill="1"/>
    <xf numFmtId="0" fontId="50" fillId="0" borderId="0" xfId="3" applyFont="1" applyFill="1"/>
    <xf numFmtId="3" fontId="49" fillId="0" borderId="0" xfId="3" applyNumberFormat="1" applyFont="1" applyFill="1" applyBorder="1" applyAlignment="1">
      <alignment horizontal="center" vertical="center" wrapText="1"/>
    </xf>
    <xf numFmtId="49" fontId="50" fillId="0" borderId="0" xfId="3" applyNumberFormat="1" applyFont="1" applyFill="1" applyBorder="1" applyAlignment="1">
      <alignment horizontal="center" vertical="center" wrapText="1"/>
    </xf>
    <xf numFmtId="3" fontId="49" fillId="0" borderId="12" xfId="3" applyNumberFormat="1" applyFont="1" applyFill="1" applyBorder="1" applyAlignment="1">
      <alignment horizontal="center" vertical="center" wrapText="1"/>
    </xf>
    <xf numFmtId="49" fontId="49" fillId="0" borderId="12" xfId="3" applyNumberFormat="1" applyFont="1" applyFill="1" applyBorder="1" applyAlignment="1">
      <alignment horizontal="center" vertical="center" wrapText="1"/>
    </xf>
    <xf numFmtId="49" fontId="49" fillId="0" borderId="0" xfId="3" applyNumberFormat="1" applyFont="1" applyFill="1" applyBorder="1" applyAlignment="1">
      <alignment horizontal="center" vertical="center" wrapText="1"/>
    </xf>
    <xf numFmtId="164" fontId="51" fillId="0" borderId="0" xfId="3" applyNumberFormat="1" applyFont="1" applyFill="1" applyBorder="1" applyAlignment="1">
      <alignment horizontal="center" vertical="center"/>
    </xf>
    <xf numFmtId="49" fontId="51" fillId="0" borderId="0" xfId="3" applyNumberFormat="1" applyFont="1" applyFill="1" applyBorder="1" applyAlignment="1">
      <alignment horizontal="center" vertical="center"/>
    </xf>
    <xf numFmtId="49" fontId="52" fillId="0" borderId="0" xfId="3" applyNumberFormat="1" applyFont="1" applyFill="1" applyAlignment="1">
      <alignment horizontal="center" vertical="center"/>
    </xf>
    <xf numFmtId="49" fontId="52" fillId="0" borderId="0" xfId="3" applyNumberFormat="1" applyFont="1" applyFill="1"/>
    <xf numFmtId="164" fontId="49" fillId="0" borderId="0" xfId="3" applyNumberFormat="1" applyFont="1" applyFill="1" applyBorder="1" applyAlignment="1">
      <alignment horizontal="center" vertical="center"/>
    </xf>
    <xf numFmtId="49" fontId="49" fillId="0" borderId="0" xfId="3" applyNumberFormat="1" applyFont="1" applyFill="1" applyBorder="1" applyAlignment="1">
      <alignment horizontal="center" vertical="center"/>
    </xf>
    <xf numFmtId="2" fontId="50" fillId="0" borderId="0" xfId="3" applyNumberFormat="1" applyFont="1" applyFill="1" applyAlignment="1">
      <alignment horizontal="center" vertical="center"/>
    </xf>
    <xf numFmtId="3" fontId="50" fillId="0" borderId="0" xfId="3" applyNumberFormat="1" applyFont="1" applyFill="1" applyBorder="1" applyAlignment="1">
      <alignment horizontal="right" vertical="center" wrapText="1"/>
    </xf>
    <xf numFmtId="1" fontId="49" fillId="0" borderId="1" xfId="3" applyNumberFormat="1" applyFont="1" applyFill="1" applyBorder="1" applyAlignment="1">
      <alignment horizontal="center" vertical="center"/>
    </xf>
    <xf numFmtId="1" fontId="50" fillId="0" borderId="1" xfId="3" applyNumberFormat="1" applyFont="1" applyFill="1" applyBorder="1" applyAlignment="1">
      <alignment horizontal="center" vertical="center"/>
    </xf>
    <xf numFmtId="1" fontId="50" fillId="0" borderId="1" xfId="3" applyNumberFormat="1" applyFont="1" applyFill="1" applyBorder="1"/>
    <xf numFmtId="169" fontId="50" fillId="0" borderId="0" xfId="3" applyNumberFormat="1" applyFont="1" applyFill="1" applyBorder="1" applyAlignment="1">
      <alignment horizontal="right" vertical="center" wrapText="1"/>
    </xf>
    <xf numFmtId="1" fontId="49" fillId="0" borderId="1" xfId="3" applyNumberFormat="1" applyFont="1" applyFill="1" applyBorder="1"/>
    <xf numFmtId="49" fontId="51" fillId="0" borderId="0" xfId="5" applyNumberFormat="1" applyFont="1" applyFill="1" applyBorder="1" applyAlignment="1">
      <alignment horizontal="center" vertical="center" wrapText="1"/>
    </xf>
    <xf numFmtId="1" fontId="51" fillId="0" borderId="0" xfId="3" applyNumberFormat="1" applyFont="1" applyFill="1" applyAlignment="1">
      <alignment horizontal="center" vertical="center"/>
    </xf>
    <xf numFmtId="49" fontId="51" fillId="0" borderId="0" xfId="3" applyNumberFormat="1" applyFont="1" applyFill="1"/>
    <xf numFmtId="0" fontId="51" fillId="0" borderId="0" xfId="3" applyFont="1" applyFill="1"/>
    <xf numFmtId="0" fontId="48" fillId="0" borderId="0" xfId="3" applyFont="1" applyFill="1" applyBorder="1" applyAlignment="1">
      <alignment horizontal="left" vertical="center" wrapText="1"/>
    </xf>
    <xf numFmtId="49" fontId="49" fillId="0" borderId="0" xfId="3" applyNumberFormat="1" applyFont="1" applyFill="1" applyBorder="1"/>
    <xf numFmtId="0" fontId="49" fillId="0" borderId="0" xfId="3" applyFont="1" applyFill="1" applyBorder="1"/>
  </cellXfs>
  <cellStyles count="26">
    <cellStyle name="Comma" xfId="1" builtinId="3"/>
    <cellStyle name="Comma [0] 11" xfId="11"/>
    <cellStyle name="Comma [0] 11 2" xfId="23"/>
    <cellStyle name="Comma [0] 11 2 2" xfId="12"/>
    <cellStyle name="Comma [0] 11 2 2 2" xfId="24"/>
    <cellStyle name="Comma 10 2" xfId="7"/>
    <cellStyle name="Comma 10 2 2" xfId="19"/>
    <cellStyle name="Comma 2" xfId="5"/>
    <cellStyle name="Comma 2 49" xfId="17"/>
    <cellStyle name="Comma 3" xfId="25"/>
    <cellStyle name="Comma 33" xfId="6"/>
    <cellStyle name="Comma 33 3" xfId="16"/>
    <cellStyle name="Comma 36 2" xfId="8"/>
    <cellStyle name="Comma 36 2 2" xfId="20"/>
    <cellStyle name="Comma 37 2" xfId="10"/>
    <cellStyle name="Comma 37 2 2" xfId="22"/>
    <cellStyle name="Comma 39 2" xfId="9"/>
    <cellStyle name="Comma 39 2 2" xfId="21"/>
    <cellStyle name="Normal" xfId="0" builtinId="0"/>
    <cellStyle name="Normal 14 2" xfId="4"/>
    <cellStyle name="Normal 2" xfId="3"/>
    <cellStyle name="Normal 2 36" xfId="13"/>
    <cellStyle name="Normal 3" xfId="14"/>
    <cellStyle name="Normal 42" xfId="15"/>
    <cellStyle name="Percent" xfId="2" builtinId="5"/>
    <cellStyle name="Percent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CH%20HUE/Downloads/B&#225;o%20c&#225;o%20GTNT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CH%20HUE/Documents/Zalo%20Received%20Files/Quyet%20toan%20xi%20mang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-3"/>
      <sheetName val="13-3"/>
      <sheetName val="19-03"/>
      <sheetName val="26-3"/>
      <sheetName val="03-4"/>
      <sheetName val="09-4"/>
      <sheetName val="16-4"/>
      <sheetName val="23-4"/>
      <sheetName val="29-4"/>
      <sheetName val="07-5"/>
      <sheetName val="14-5"/>
      <sheetName val="21-5"/>
      <sheetName val="28-5"/>
      <sheetName val="04-6"/>
      <sheetName val="11-6"/>
      <sheetName val="18-6"/>
      <sheetName val="25-6"/>
      <sheetName val="02-7"/>
      <sheetName val="09-7"/>
      <sheetName val="16-7"/>
      <sheetName val="23-7"/>
      <sheetName val="30-7"/>
      <sheetName val="06-8"/>
      <sheetName val="13-8"/>
      <sheetName val="20-8"/>
      <sheetName val="27-8"/>
      <sheetName val="03-9"/>
      <sheetName val="10-9"/>
      <sheetName val="17-9"/>
      <sheetName val="24-9"/>
      <sheetName val="01-10"/>
      <sheetName val="08-10"/>
      <sheetName val="15-10"/>
      <sheetName val="29-10"/>
      <sheetName val="05-11"/>
      <sheetName val="12-11"/>
      <sheetName val="19-11"/>
      <sheetName val="26-11"/>
      <sheetName val="03-12"/>
      <sheetName val="10-12"/>
      <sheetName val="23-12"/>
      <sheetName val="31,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9">
          <cell r="W9">
            <v>39.670499999999997</v>
          </cell>
          <cell r="AB9">
            <v>0.92</v>
          </cell>
          <cell r="AG9">
            <v>39.079000000000001</v>
          </cell>
        </row>
        <row r="10">
          <cell r="W10">
            <v>52.709999999999994</v>
          </cell>
          <cell r="AB10">
            <v>1.65</v>
          </cell>
          <cell r="AG10">
            <v>9.1610000000000014</v>
          </cell>
        </row>
        <row r="11">
          <cell r="W11">
            <v>12.382</v>
          </cell>
          <cell r="AB11">
            <v>6.4</v>
          </cell>
          <cell r="AG11">
            <v>5.4320000000000004</v>
          </cell>
        </row>
        <row r="12">
          <cell r="W12">
            <v>91.965999999999994</v>
          </cell>
          <cell r="AB12">
            <v>14.396000000000001</v>
          </cell>
          <cell r="AG12">
            <v>8.6290000000000013</v>
          </cell>
        </row>
        <row r="13">
          <cell r="W13">
            <v>37.302999999999997</v>
          </cell>
          <cell r="AB13">
            <v>10</v>
          </cell>
          <cell r="AG13">
            <v>13.837999999999999</v>
          </cell>
        </row>
        <row r="14">
          <cell r="W14">
            <v>12.328000000000001</v>
          </cell>
          <cell r="AG14">
            <v>2.3159999999999998</v>
          </cell>
        </row>
        <row r="15">
          <cell r="W15">
            <v>18.460000000000004</v>
          </cell>
          <cell r="AB15">
            <v>0</v>
          </cell>
          <cell r="AG15">
            <v>1.04</v>
          </cell>
        </row>
        <row r="16">
          <cell r="W16">
            <v>58.37</v>
          </cell>
          <cell r="AB16">
            <v>0</v>
          </cell>
          <cell r="AG16">
            <v>44.71</v>
          </cell>
        </row>
        <row r="17">
          <cell r="W17">
            <v>17.729000000000003</v>
          </cell>
          <cell r="AB17">
            <v>11.302999999999997</v>
          </cell>
          <cell r="AG17">
            <v>3.7199999999999998</v>
          </cell>
        </row>
        <row r="18">
          <cell r="W18">
            <v>12.510999999999999</v>
          </cell>
          <cell r="AB18">
            <v>0</v>
          </cell>
          <cell r="AG18">
            <v>5.0369999999999999</v>
          </cell>
        </row>
        <row r="19">
          <cell r="W19">
            <v>3.4989999999999997</v>
          </cell>
          <cell r="AB19">
            <v>0.78</v>
          </cell>
          <cell r="AG19">
            <v>6.2789999999999999</v>
          </cell>
        </row>
        <row r="20">
          <cell r="W20">
            <v>31.904000000000003</v>
          </cell>
          <cell r="AB20">
            <v>0</v>
          </cell>
          <cell r="AG20">
            <v>8.2870000000000008</v>
          </cell>
        </row>
        <row r="21">
          <cell r="W21">
            <v>6.7949999999999999</v>
          </cell>
          <cell r="AG21">
            <v>1.17</v>
          </cell>
        </row>
      </sheetData>
      <sheetData sheetId="40" refreshError="1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"/>
      <sheetName val="Chi tiet"/>
    </sheetNames>
    <sheetDataSet>
      <sheetData sheetId="0"/>
      <sheetData sheetId="1">
        <row r="6">
          <cell r="C6">
            <v>8.8379999999999992</v>
          </cell>
          <cell r="F6">
            <v>574.26499999999999</v>
          </cell>
        </row>
        <row r="16">
          <cell r="C16">
            <v>0.12</v>
          </cell>
          <cell r="F16">
            <v>16.596</v>
          </cell>
        </row>
        <row r="18">
          <cell r="C18">
            <v>19.045000000000002</v>
          </cell>
          <cell r="F18">
            <v>1320.78</v>
          </cell>
        </row>
        <row r="30">
          <cell r="C30">
            <v>1.923</v>
          </cell>
          <cell r="F30">
            <v>120.69</v>
          </cell>
        </row>
        <row r="34">
          <cell r="C34">
            <v>22.308999999999994</v>
          </cell>
          <cell r="F34">
            <v>1390.4290000000001</v>
          </cell>
        </row>
        <row r="50">
          <cell r="C50">
            <v>1.35</v>
          </cell>
          <cell r="F50">
            <v>83.679999999999993</v>
          </cell>
        </row>
        <row r="54">
          <cell r="C54">
            <v>1.7389999999999999</v>
          </cell>
          <cell r="F54">
            <v>133.81</v>
          </cell>
        </row>
        <row r="57">
          <cell r="C57">
            <v>4.5990000000000002</v>
          </cell>
          <cell r="F57">
            <v>311.02999999999997</v>
          </cell>
        </row>
        <row r="68">
          <cell r="C68">
            <v>1.554</v>
          </cell>
          <cell r="F68">
            <v>121.30000000000001</v>
          </cell>
        </row>
        <row r="73">
          <cell r="C73">
            <v>1.55</v>
          </cell>
          <cell r="F73">
            <v>76.39800000000001</v>
          </cell>
        </row>
        <row r="79">
          <cell r="C79">
            <v>3.6999999999999997</v>
          </cell>
          <cell r="F79">
            <v>201.87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"/>
  <sheetViews>
    <sheetView view="pageBreakPreview" topLeftCell="A6" zoomScale="85" zoomScaleNormal="85" zoomScaleSheetLayoutView="85" workbookViewId="0">
      <selection activeCell="AC10" sqref="AC10:AE23"/>
    </sheetView>
  </sheetViews>
  <sheetFormatPr defaultRowHeight="15" customHeight="1" x14ac:dyDescent="0.4"/>
  <cols>
    <col min="1" max="1" width="4.25" style="5" customWidth="1"/>
    <col min="2" max="2" width="16.25" style="5" bestFit="1" customWidth="1"/>
    <col min="3" max="3" width="6.75" style="70" customWidth="1"/>
    <col min="4" max="4" width="6.375" style="70" hidden="1" customWidth="1"/>
    <col min="5" max="6" width="7.25" style="70" hidden="1" customWidth="1"/>
    <col min="7" max="7" width="6.125" style="70" hidden="1" customWidth="1"/>
    <col min="8" max="8" width="6.375" style="70" customWidth="1"/>
    <col min="9" max="9" width="6.375" style="70" hidden="1" customWidth="1"/>
    <col min="10" max="11" width="7.25" style="70" hidden="1" customWidth="1"/>
    <col min="12" max="12" width="5.875" style="70" hidden="1" customWidth="1"/>
    <col min="13" max="13" width="6.5" style="70" customWidth="1"/>
    <col min="14" max="14" width="5.875" style="70" hidden="1" customWidth="1"/>
    <col min="15" max="15" width="8.625" style="70" hidden="1" customWidth="1"/>
    <col min="16" max="16" width="6.875" style="70" hidden="1" customWidth="1"/>
    <col min="17" max="17" width="5.75" style="70" hidden="1" customWidth="1"/>
    <col min="18" max="19" width="5.875" style="70" hidden="1" customWidth="1"/>
    <col min="20" max="20" width="6.875" style="70" hidden="1" customWidth="1"/>
    <col min="21" max="21" width="5.625" style="70" hidden="1" customWidth="1"/>
    <col min="22" max="22" width="8.25" style="70" bestFit="1" customWidth="1"/>
    <col min="23" max="23" width="7.625" style="98" customWidth="1"/>
    <col min="24" max="25" width="6.75" style="5" hidden="1" customWidth="1"/>
    <col min="26" max="26" width="7.875" style="5" hidden="1" customWidth="1"/>
    <col min="27" max="27" width="6.75" style="5" hidden="1" customWidth="1"/>
    <col min="28" max="28" width="6.875" style="104" customWidth="1"/>
    <col min="29" max="31" width="6.75" style="78" hidden="1" customWidth="1"/>
    <col min="32" max="32" width="9.875" style="81" hidden="1" customWidth="1"/>
    <col min="33" max="33" width="8.625" style="98" customWidth="1"/>
    <col min="34" max="34" width="6.625" style="5" hidden="1" customWidth="1"/>
    <col min="35" max="35" width="6.25" style="5" hidden="1" customWidth="1"/>
    <col min="36" max="36" width="6.625" style="5" hidden="1" customWidth="1"/>
    <col min="37" max="37" width="6.25" style="5" hidden="1" customWidth="1"/>
    <col min="38" max="38" width="6.5" style="5" hidden="1" customWidth="1"/>
    <col min="39" max="39" width="6.625" style="5" hidden="1" customWidth="1"/>
    <col min="40" max="40" width="6.875" style="5" hidden="1" customWidth="1"/>
    <col min="41" max="41" width="7" style="5" hidden="1" customWidth="1"/>
    <col min="42" max="42" width="8.125" style="94" customWidth="1"/>
    <col min="43" max="44" width="6.75" style="5" customWidth="1"/>
    <col min="45" max="45" width="6.625" style="5" customWidth="1"/>
    <col min="46" max="48" width="6.625" style="5" hidden="1" customWidth="1"/>
    <col min="49" max="49" width="6.625" style="5" customWidth="1"/>
    <col min="50" max="50" width="10.375" style="5" customWidth="1"/>
    <col min="51" max="52" width="8" style="5" customWidth="1"/>
    <col min="53" max="53" width="10.5" style="5" hidden="1" customWidth="1"/>
    <col min="54" max="54" width="9.75" style="5" hidden="1" customWidth="1"/>
    <col min="55" max="55" width="11" style="5" hidden="1" customWidth="1"/>
    <col min="56" max="56" width="6.75" style="5" hidden="1" customWidth="1"/>
    <col min="57" max="58" width="8" style="5" hidden="1" customWidth="1"/>
    <col min="59" max="59" width="24.625" style="5" hidden="1" customWidth="1"/>
    <col min="60" max="60" width="9.75" style="5" hidden="1" customWidth="1"/>
    <col min="61" max="61" width="11" style="5" hidden="1" customWidth="1"/>
    <col min="62" max="62" width="6.5" style="5" hidden="1" customWidth="1"/>
    <col min="63" max="69" width="8" style="5" hidden="1" customWidth="1"/>
    <col min="70" max="77" width="8" style="5" customWidth="1"/>
    <col min="78" max="231" width="9" style="5"/>
    <col min="232" max="232" width="4.25" style="5" customWidth="1"/>
    <col min="233" max="233" width="16.25" style="5" customWidth="1"/>
    <col min="234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8.375" style="5" customWidth="1"/>
    <col min="256" max="262" width="6.75" style="5" customWidth="1"/>
    <col min="263" max="264" width="5.875" style="5" customWidth="1"/>
    <col min="265" max="265" width="8.5" style="5" customWidth="1"/>
    <col min="266" max="266" width="8" style="5" customWidth="1"/>
    <col min="267" max="267" width="9.125" style="5" customWidth="1"/>
    <col min="268" max="273" width="8" style="5" customWidth="1"/>
    <col min="274" max="274" width="11.75" style="5" customWidth="1"/>
    <col min="275" max="275" width="6.875" style="5" customWidth="1"/>
    <col min="276" max="276" width="7.625" style="5" customWidth="1"/>
    <col min="277" max="280" width="6.75" style="5" customWidth="1"/>
    <col min="281" max="281" width="7.625" style="5" customWidth="1"/>
    <col min="282" max="286" width="6.75" style="5" customWidth="1"/>
    <col min="287" max="287" width="6.625" style="5" customWidth="1"/>
    <col min="288" max="288" width="6.25" style="5" customWidth="1"/>
    <col min="289" max="289" width="6.625" style="5" customWidth="1"/>
    <col min="290" max="290" width="6.25" style="5" customWidth="1"/>
    <col min="291" max="291" width="6.5" style="5" customWidth="1"/>
    <col min="292" max="292" width="6.625" style="5" customWidth="1"/>
    <col min="293" max="293" width="6.875" style="5" customWidth="1"/>
    <col min="294" max="294" width="7" style="5" customWidth="1"/>
    <col min="295" max="295" width="8.125" style="5" customWidth="1"/>
    <col min="296" max="296" width="7.875" style="5" customWidth="1"/>
    <col min="297" max="298" width="6.75" style="5" customWidth="1"/>
    <col min="299" max="299" width="6.625" style="5" customWidth="1"/>
    <col min="300" max="301" width="6.75" style="5" customWidth="1"/>
    <col min="302" max="302" width="6.625" style="5" customWidth="1"/>
    <col min="303" max="305" width="0" style="5" hidden="1" customWidth="1"/>
    <col min="306" max="487" width="9" style="5"/>
    <col min="488" max="488" width="4.25" style="5" customWidth="1"/>
    <col min="489" max="489" width="16.25" style="5" customWidth="1"/>
    <col min="490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8.375" style="5" customWidth="1"/>
    <col min="512" max="518" width="6.75" style="5" customWidth="1"/>
    <col min="519" max="520" width="5.875" style="5" customWidth="1"/>
    <col min="521" max="521" width="8.5" style="5" customWidth="1"/>
    <col min="522" max="522" width="8" style="5" customWidth="1"/>
    <col min="523" max="523" width="9.125" style="5" customWidth="1"/>
    <col min="524" max="529" width="8" style="5" customWidth="1"/>
    <col min="530" max="530" width="11.75" style="5" customWidth="1"/>
    <col min="531" max="531" width="6.875" style="5" customWidth="1"/>
    <col min="532" max="532" width="7.625" style="5" customWidth="1"/>
    <col min="533" max="536" width="6.75" style="5" customWidth="1"/>
    <col min="537" max="537" width="7.625" style="5" customWidth="1"/>
    <col min="538" max="542" width="6.75" style="5" customWidth="1"/>
    <col min="543" max="543" width="6.625" style="5" customWidth="1"/>
    <col min="544" max="544" width="6.25" style="5" customWidth="1"/>
    <col min="545" max="545" width="6.625" style="5" customWidth="1"/>
    <col min="546" max="546" width="6.25" style="5" customWidth="1"/>
    <col min="547" max="547" width="6.5" style="5" customWidth="1"/>
    <col min="548" max="548" width="6.625" style="5" customWidth="1"/>
    <col min="549" max="549" width="6.875" style="5" customWidth="1"/>
    <col min="550" max="550" width="7" style="5" customWidth="1"/>
    <col min="551" max="551" width="8.125" style="5" customWidth="1"/>
    <col min="552" max="552" width="7.875" style="5" customWidth="1"/>
    <col min="553" max="554" width="6.75" style="5" customWidth="1"/>
    <col min="555" max="555" width="6.625" style="5" customWidth="1"/>
    <col min="556" max="557" width="6.75" style="5" customWidth="1"/>
    <col min="558" max="558" width="6.625" style="5" customWidth="1"/>
    <col min="559" max="561" width="0" style="5" hidden="1" customWidth="1"/>
    <col min="562" max="743" width="9" style="5"/>
    <col min="744" max="744" width="4.25" style="5" customWidth="1"/>
    <col min="745" max="745" width="16.25" style="5" customWidth="1"/>
    <col min="746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8.375" style="5" customWidth="1"/>
    <col min="768" max="774" width="6.75" style="5" customWidth="1"/>
    <col min="775" max="776" width="5.875" style="5" customWidth="1"/>
    <col min="777" max="777" width="8.5" style="5" customWidth="1"/>
    <col min="778" max="778" width="8" style="5" customWidth="1"/>
    <col min="779" max="779" width="9.125" style="5" customWidth="1"/>
    <col min="780" max="785" width="8" style="5" customWidth="1"/>
    <col min="786" max="786" width="11.75" style="5" customWidth="1"/>
    <col min="787" max="787" width="6.875" style="5" customWidth="1"/>
    <col min="788" max="788" width="7.625" style="5" customWidth="1"/>
    <col min="789" max="792" width="6.75" style="5" customWidth="1"/>
    <col min="793" max="793" width="7.625" style="5" customWidth="1"/>
    <col min="794" max="798" width="6.75" style="5" customWidth="1"/>
    <col min="799" max="799" width="6.625" style="5" customWidth="1"/>
    <col min="800" max="800" width="6.25" style="5" customWidth="1"/>
    <col min="801" max="801" width="6.625" style="5" customWidth="1"/>
    <col min="802" max="802" width="6.25" style="5" customWidth="1"/>
    <col min="803" max="803" width="6.5" style="5" customWidth="1"/>
    <col min="804" max="804" width="6.625" style="5" customWidth="1"/>
    <col min="805" max="805" width="6.875" style="5" customWidth="1"/>
    <col min="806" max="806" width="7" style="5" customWidth="1"/>
    <col min="807" max="807" width="8.125" style="5" customWidth="1"/>
    <col min="808" max="808" width="7.875" style="5" customWidth="1"/>
    <col min="809" max="810" width="6.75" style="5" customWidth="1"/>
    <col min="811" max="811" width="6.625" style="5" customWidth="1"/>
    <col min="812" max="813" width="6.75" style="5" customWidth="1"/>
    <col min="814" max="814" width="6.625" style="5" customWidth="1"/>
    <col min="815" max="817" width="0" style="5" hidden="1" customWidth="1"/>
    <col min="818" max="999" width="9" style="5"/>
    <col min="1000" max="1000" width="4.25" style="5" customWidth="1"/>
    <col min="1001" max="1001" width="16.25" style="5" customWidth="1"/>
    <col min="1002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8.375" style="5" customWidth="1"/>
    <col min="1024" max="1030" width="6.75" style="5" customWidth="1"/>
    <col min="1031" max="1032" width="5.875" style="5" customWidth="1"/>
    <col min="1033" max="1033" width="8.5" style="5" customWidth="1"/>
    <col min="1034" max="1034" width="8" style="5" customWidth="1"/>
    <col min="1035" max="1035" width="9.125" style="5" customWidth="1"/>
    <col min="1036" max="1041" width="8" style="5" customWidth="1"/>
    <col min="1042" max="1042" width="11.75" style="5" customWidth="1"/>
    <col min="1043" max="1043" width="6.875" style="5" customWidth="1"/>
    <col min="1044" max="1044" width="7.625" style="5" customWidth="1"/>
    <col min="1045" max="1048" width="6.75" style="5" customWidth="1"/>
    <col min="1049" max="1049" width="7.625" style="5" customWidth="1"/>
    <col min="1050" max="1054" width="6.75" style="5" customWidth="1"/>
    <col min="1055" max="1055" width="6.625" style="5" customWidth="1"/>
    <col min="1056" max="1056" width="6.25" style="5" customWidth="1"/>
    <col min="1057" max="1057" width="6.625" style="5" customWidth="1"/>
    <col min="1058" max="1058" width="6.25" style="5" customWidth="1"/>
    <col min="1059" max="1059" width="6.5" style="5" customWidth="1"/>
    <col min="1060" max="1060" width="6.625" style="5" customWidth="1"/>
    <col min="1061" max="1061" width="6.875" style="5" customWidth="1"/>
    <col min="1062" max="1062" width="7" style="5" customWidth="1"/>
    <col min="1063" max="1063" width="8.125" style="5" customWidth="1"/>
    <col min="1064" max="1064" width="7.875" style="5" customWidth="1"/>
    <col min="1065" max="1066" width="6.75" style="5" customWidth="1"/>
    <col min="1067" max="1067" width="6.625" style="5" customWidth="1"/>
    <col min="1068" max="1069" width="6.75" style="5" customWidth="1"/>
    <col min="1070" max="1070" width="6.625" style="5" customWidth="1"/>
    <col min="1071" max="1073" width="0" style="5" hidden="1" customWidth="1"/>
    <col min="1074" max="1255" width="9" style="5"/>
    <col min="1256" max="1256" width="4.25" style="5" customWidth="1"/>
    <col min="1257" max="1257" width="16.25" style="5" customWidth="1"/>
    <col min="1258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8.375" style="5" customWidth="1"/>
    <col min="1280" max="1286" width="6.75" style="5" customWidth="1"/>
    <col min="1287" max="1288" width="5.875" style="5" customWidth="1"/>
    <col min="1289" max="1289" width="8.5" style="5" customWidth="1"/>
    <col min="1290" max="1290" width="8" style="5" customWidth="1"/>
    <col min="1291" max="1291" width="9.125" style="5" customWidth="1"/>
    <col min="1292" max="1297" width="8" style="5" customWidth="1"/>
    <col min="1298" max="1298" width="11.75" style="5" customWidth="1"/>
    <col min="1299" max="1299" width="6.875" style="5" customWidth="1"/>
    <col min="1300" max="1300" width="7.625" style="5" customWidth="1"/>
    <col min="1301" max="1304" width="6.75" style="5" customWidth="1"/>
    <col min="1305" max="1305" width="7.625" style="5" customWidth="1"/>
    <col min="1306" max="1310" width="6.75" style="5" customWidth="1"/>
    <col min="1311" max="1311" width="6.625" style="5" customWidth="1"/>
    <col min="1312" max="1312" width="6.25" style="5" customWidth="1"/>
    <col min="1313" max="1313" width="6.625" style="5" customWidth="1"/>
    <col min="1314" max="1314" width="6.25" style="5" customWidth="1"/>
    <col min="1315" max="1315" width="6.5" style="5" customWidth="1"/>
    <col min="1316" max="1316" width="6.625" style="5" customWidth="1"/>
    <col min="1317" max="1317" width="6.875" style="5" customWidth="1"/>
    <col min="1318" max="1318" width="7" style="5" customWidth="1"/>
    <col min="1319" max="1319" width="8.125" style="5" customWidth="1"/>
    <col min="1320" max="1320" width="7.875" style="5" customWidth="1"/>
    <col min="1321" max="1322" width="6.75" style="5" customWidth="1"/>
    <col min="1323" max="1323" width="6.625" style="5" customWidth="1"/>
    <col min="1324" max="1325" width="6.75" style="5" customWidth="1"/>
    <col min="1326" max="1326" width="6.625" style="5" customWidth="1"/>
    <col min="1327" max="1329" width="0" style="5" hidden="1" customWidth="1"/>
    <col min="1330" max="1511" width="9" style="5"/>
    <col min="1512" max="1512" width="4.25" style="5" customWidth="1"/>
    <col min="1513" max="1513" width="16.25" style="5" customWidth="1"/>
    <col min="1514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8.375" style="5" customWidth="1"/>
    <col min="1536" max="1542" width="6.75" style="5" customWidth="1"/>
    <col min="1543" max="1544" width="5.875" style="5" customWidth="1"/>
    <col min="1545" max="1545" width="8.5" style="5" customWidth="1"/>
    <col min="1546" max="1546" width="8" style="5" customWidth="1"/>
    <col min="1547" max="1547" width="9.125" style="5" customWidth="1"/>
    <col min="1548" max="1553" width="8" style="5" customWidth="1"/>
    <col min="1554" max="1554" width="11.75" style="5" customWidth="1"/>
    <col min="1555" max="1555" width="6.875" style="5" customWidth="1"/>
    <col min="1556" max="1556" width="7.625" style="5" customWidth="1"/>
    <col min="1557" max="1560" width="6.75" style="5" customWidth="1"/>
    <col min="1561" max="1561" width="7.625" style="5" customWidth="1"/>
    <col min="1562" max="1566" width="6.75" style="5" customWidth="1"/>
    <col min="1567" max="1567" width="6.625" style="5" customWidth="1"/>
    <col min="1568" max="1568" width="6.25" style="5" customWidth="1"/>
    <col min="1569" max="1569" width="6.625" style="5" customWidth="1"/>
    <col min="1570" max="1570" width="6.25" style="5" customWidth="1"/>
    <col min="1571" max="1571" width="6.5" style="5" customWidth="1"/>
    <col min="1572" max="1572" width="6.625" style="5" customWidth="1"/>
    <col min="1573" max="1573" width="6.875" style="5" customWidth="1"/>
    <col min="1574" max="1574" width="7" style="5" customWidth="1"/>
    <col min="1575" max="1575" width="8.125" style="5" customWidth="1"/>
    <col min="1576" max="1576" width="7.875" style="5" customWidth="1"/>
    <col min="1577" max="1578" width="6.75" style="5" customWidth="1"/>
    <col min="1579" max="1579" width="6.625" style="5" customWidth="1"/>
    <col min="1580" max="1581" width="6.75" style="5" customWidth="1"/>
    <col min="1582" max="1582" width="6.625" style="5" customWidth="1"/>
    <col min="1583" max="1585" width="0" style="5" hidden="1" customWidth="1"/>
    <col min="1586" max="1767" width="9" style="5"/>
    <col min="1768" max="1768" width="4.25" style="5" customWidth="1"/>
    <col min="1769" max="1769" width="16.25" style="5" customWidth="1"/>
    <col min="1770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8.375" style="5" customWidth="1"/>
    <col min="1792" max="1798" width="6.75" style="5" customWidth="1"/>
    <col min="1799" max="1800" width="5.875" style="5" customWidth="1"/>
    <col min="1801" max="1801" width="8.5" style="5" customWidth="1"/>
    <col min="1802" max="1802" width="8" style="5" customWidth="1"/>
    <col min="1803" max="1803" width="9.125" style="5" customWidth="1"/>
    <col min="1804" max="1809" width="8" style="5" customWidth="1"/>
    <col min="1810" max="1810" width="11.75" style="5" customWidth="1"/>
    <col min="1811" max="1811" width="6.875" style="5" customWidth="1"/>
    <col min="1812" max="1812" width="7.625" style="5" customWidth="1"/>
    <col min="1813" max="1816" width="6.75" style="5" customWidth="1"/>
    <col min="1817" max="1817" width="7.625" style="5" customWidth="1"/>
    <col min="1818" max="1822" width="6.75" style="5" customWidth="1"/>
    <col min="1823" max="1823" width="6.625" style="5" customWidth="1"/>
    <col min="1824" max="1824" width="6.25" style="5" customWidth="1"/>
    <col min="1825" max="1825" width="6.625" style="5" customWidth="1"/>
    <col min="1826" max="1826" width="6.25" style="5" customWidth="1"/>
    <col min="1827" max="1827" width="6.5" style="5" customWidth="1"/>
    <col min="1828" max="1828" width="6.625" style="5" customWidth="1"/>
    <col min="1829" max="1829" width="6.875" style="5" customWidth="1"/>
    <col min="1830" max="1830" width="7" style="5" customWidth="1"/>
    <col min="1831" max="1831" width="8.125" style="5" customWidth="1"/>
    <col min="1832" max="1832" width="7.875" style="5" customWidth="1"/>
    <col min="1833" max="1834" width="6.75" style="5" customWidth="1"/>
    <col min="1835" max="1835" width="6.625" style="5" customWidth="1"/>
    <col min="1836" max="1837" width="6.75" style="5" customWidth="1"/>
    <col min="1838" max="1838" width="6.625" style="5" customWidth="1"/>
    <col min="1839" max="1841" width="0" style="5" hidden="1" customWidth="1"/>
    <col min="1842" max="2023" width="9" style="5"/>
    <col min="2024" max="2024" width="4.25" style="5" customWidth="1"/>
    <col min="2025" max="2025" width="16.25" style="5" customWidth="1"/>
    <col min="2026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8.375" style="5" customWidth="1"/>
    <col min="2048" max="2054" width="6.75" style="5" customWidth="1"/>
    <col min="2055" max="2056" width="5.875" style="5" customWidth="1"/>
    <col min="2057" max="2057" width="8.5" style="5" customWidth="1"/>
    <col min="2058" max="2058" width="8" style="5" customWidth="1"/>
    <col min="2059" max="2059" width="9.125" style="5" customWidth="1"/>
    <col min="2060" max="2065" width="8" style="5" customWidth="1"/>
    <col min="2066" max="2066" width="11.75" style="5" customWidth="1"/>
    <col min="2067" max="2067" width="6.875" style="5" customWidth="1"/>
    <col min="2068" max="2068" width="7.625" style="5" customWidth="1"/>
    <col min="2069" max="2072" width="6.75" style="5" customWidth="1"/>
    <col min="2073" max="2073" width="7.625" style="5" customWidth="1"/>
    <col min="2074" max="2078" width="6.75" style="5" customWidth="1"/>
    <col min="2079" max="2079" width="6.625" style="5" customWidth="1"/>
    <col min="2080" max="2080" width="6.25" style="5" customWidth="1"/>
    <col min="2081" max="2081" width="6.625" style="5" customWidth="1"/>
    <col min="2082" max="2082" width="6.25" style="5" customWidth="1"/>
    <col min="2083" max="2083" width="6.5" style="5" customWidth="1"/>
    <col min="2084" max="2084" width="6.625" style="5" customWidth="1"/>
    <col min="2085" max="2085" width="6.875" style="5" customWidth="1"/>
    <col min="2086" max="2086" width="7" style="5" customWidth="1"/>
    <col min="2087" max="2087" width="8.125" style="5" customWidth="1"/>
    <col min="2088" max="2088" width="7.875" style="5" customWidth="1"/>
    <col min="2089" max="2090" width="6.75" style="5" customWidth="1"/>
    <col min="2091" max="2091" width="6.625" style="5" customWidth="1"/>
    <col min="2092" max="2093" width="6.75" style="5" customWidth="1"/>
    <col min="2094" max="2094" width="6.625" style="5" customWidth="1"/>
    <col min="2095" max="2097" width="0" style="5" hidden="1" customWidth="1"/>
    <col min="2098" max="2279" width="9" style="5"/>
    <col min="2280" max="2280" width="4.25" style="5" customWidth="1"/>
    <col min="2281" max="2281" width="16.25" style="5" customWidth="1"/>
    <col min="2282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8.375" style="5" customWidth="1"/>
    <col min="2304" max="2310" width="6.75" style="5" customWidth="1"/>
    <col min="2311" max="2312" width="5.875" style="5" customWidth="1"/>
    <col min="2313" max="2313" width="8.5" style="5" customWidth="1"/>
    <col min="2314" max="2314" width="8" style="5" customWidth="1"/>
    <col min="2315" max="2315" width="9.125" style="5" customWidth="1"/>
    <col min="2316" max="2321" width="8" style="5" customWidth="1"/>
    <col min="2322" max="2322" width="11.75" style="5" customWidth="1"/>
    <col min="2323" max="2323" width="6.875" style="5" customWidth="1"/>
    <col min="2324" max="2324" width="7.625" style="5" customWidth="1"/>
    <col min="2325" max="2328" width="6.75" style="5" customWidth="1"/>
    <col min="2329" max="2329" width="7.625" style="5" customWidth="1"/>
    <col min="2330" max="2334" width="6.75" style="5" customWidth="1"/>
    <col min="2335" max="2335" width="6.625" style="5" customWidth="1"/>
    <col min="2336" max="2336" width="6.25" style="5" customWidth="1"/>
    <col min="2337" max="2337" width="6.625" style="5" customWidth="1"/>
    <col min="2338" max="2338" width="6.25" style="5" customWidth="1"/>
    <col min="2339" max="2339" width="6.5" style="5" customWidth="1"/>
    <col min="2340" max="2340" width="6.625" style="5" customWidth="1"/>
    <col min="2341" max="2341" width="6.875" style="5" customWidth="1"/>
    <col min="2342" max="2342" width="7" style="5" customWidth="1"/>
    <col min="2343" max="2343" width="8.125" style="5" customWidth="1"/>
    <col min="2344" max="2344" width="7.875" style="5" customWidth="1"/>
    <col min="2345" max="2346" width="6.75" style="5" customWidth="1"/>
    <col min="2347" max="2347" width="6.625" style="5" customWidth="1"/>
    <col min="2348" max="2349" width="6.75" style="5" customWidth="1"/>
    <col min="2350" max="2350" width="6.625" style="5" customWidth="1"/>
    <col min="2351" max="2353" width="0" style="5" hidden="1" customWidth="1"/>
    <col min="2354" max="2535" width="9" style="5"/>
    <col min="2536" max="2536" width="4.25" style="5" customWidth="1"/>
    <col min="2537" max="2537" width="16.25" style="5" customWidth="1"/>
    <col min="2538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8.375" style="5" customWidth="1"/>
    <col min="2560" max="2566" width="6.75" style="5" customWidth="1"/>
    <col min="2567" max="2568" width="5.875" style="5" customWidth="1"/>
    <col min="2569" max="2569" width="8.5" style="5" customWidth="1"/>
    <col min="2570" max="2570" width="8" style="5" customWidth="1"/>
    <col min="2571" max="2571" width="9.125" style="5" customWidth="1"/>
    <col min="2572" max="2577" width="8" style="5" customWidth="1"/>
    <col min="2578" max="2578" width="11.75" style="5" customWidth="1"/>
    <col min="2579" max="2579" width="6.875" style="5" customWidth="1"/>
    <col min="2580" max="2580" width="7.625" style="5" customWidth="1"/>
    <col min="2581" max="2584" width="6.75" style="5" customWidth="1"/>
    <col min="2585" max="2585" width="7.625" style="5" customWidth="1"/>
    <col min="2586" max="2590" width="6.75" style="5" customWidth="1"/>
    <col min="2591" max="2591" width="6.625" style="5" customWidth="1"/>
    <col min="2592" max="2592" width="6.25" style="5" customWidth="1"/>
    <col min="2593" max="2593" width="6.625" style="5" customWidth="1"/>
    <col min="2594" max="2594" width="6.25" style="5" customWidth="1"/>
    <col min="2595" max="2595" width="6.5" style="5" customWidth="1"/>
    <col min="2596" max="2596" width="6.625" style="5" customWidth="1"/>
    <col min="2597" max="2597" width="6.875" style="5" customWidth="1"/>
    <col min="2598" max="2598" width="7" style="5" customWidth="1"/>
    <col min="2599" max="2599" width="8.125" style="5" customWidth="1"/>
    <col min="2600" max="2600" width="7.875" style="5" customWidth="1"/>
    <col min="2601" max="2602" width="6.75" style="5" customWidth="1"/>
    <col min="2603" max="2603" width="6.625" style="5" customWidth="1"/>
    <col min="2604" max="2605" width="6.75" style="5" customWidth="1"/>
    <col min="2606" max="2606" width="6.625" style="5" customWidth="1"/>
    <col min="2607" max="2609" width="0" style="5" hidden="1" customWidth="1"/>
    <col min="2610" max="2791" width="9" style="5"/>
    <col min="2792" max="2792" width="4.25" style="5" customWidth="1"/>
    <col min="2793" max="2793" width="16.25" style="5" customWidth="1"/>
    <col min="2794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8.375" style="5" customWidth="1"/>
    <col min="2816" max="2822" width="6.75" style="5" customWidth="1"/>
    <col min="2823" max="2824" width="5.875" style="5" customWidth="1"/>
    <col min="2825" max="2825" width="8.5" style="5" customWidth="1"/>
    <col min="2826" max="2826" width="8" style="5" customWidth="1"/>
    <col min="2827" max="2827" width="9.125" style="5" customWidth="1"/>
    <col min="2828" max="2833" width="8" style="5" customWidth="1"/>
    <col min="2834" max="2834" width="11.75" style="5" customWidth="1"/>
    <col min="2835" max="2835" width="6.875" style="5" customWidth="1"/>
    <col min="2836" max="2836" width="7.625" style="5" customWidth="1"/>
    <col min="2837" max="2840" width="6.75" style="5" customWidth="1"/>
    <col min="2841" max="2841" width="7.625" style="5" customWidth="1"/>
    <col min="2842" max="2846" width="6.75" style="5" customWidth="1"/>
    <col min="2847" max="2847" width="6.625" style="5" customWidth="1"/>
    <col min="2848" max="2848" width="6.25" style="5" customWidth="1"/>
    <col min="2849" max="2849" width="6.625" style="5" customWidth="1"/>
    <col min="2850" max="2850" width="6.25" style="5" customWidth="1"/>
    <col min="2851" max="2851" width="6.5" style="5" customWidth="1"/>
    <col min="2852" max="2852" width="6.625" style="5" customWidth="1"/>
    <col min="2853" max="2853" width="6.875" style="5" customWidth="1"/>
    <col min="2854" max="2854" width="7" style="5" customWidth="1"/>
    <col min="2855" max="2855" width="8.125" style="5" customWidth="1"/>
    <col min="2856" max="2856" width="7.875" style="5" customWidth="1"/>
    <col min="2857" max="2858" width="6.75" style="5" customWidth="1"/>
    <col min="2859" max="2859" width="6.625" style="5" customWidth="1"/>
    <col min="2860" max="2861" width="6.75" style="5" customWidth="1"/>
    <col min="2862" max="2862" width="6.625" style="5" customWidth="1"/>
    <col min="2863" max="2865" width="0" style="5" hidden="1" customWidth="1"/>
    <col min="2866" max="3047" width="9" style="5"/>
    <col min="3048" max="3048" width="4.25" style="5" customWidth="1"/>
    <col min="3049" max="3049" width="16.25" style="5" customWidth="1"/>
    <col min="3050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8.375" style="5" customWidth="1"/>
    <col min="3072" max="3078" width="6.75" style="5" customWidth="1"/>
    <col min="3079" max="3080" width="5.875" style="5" customWidth="1"/>
    <col min="3081" max="3081" width="8.5" style="5" customWidth="1"/>
    <col min="3082" max="3082" width="8" style="5" customWidth="1"/>
    <col min="3083" max="3083" width="9.125" style="5" customWidth="1"/>
    <col min="3084" max="3089" width="8" style="5" customWidth="1"/>
    <col min="3090" max="3090" width="11.75" style="5" customWidth="1"/>
    <col min="3091" max="3091" width="6.875" style="5" customWidth="1"/>
    <col min="3092" max="3092" width="7.625" style="5" customWidth="1"/>
    <col min="3093" max="3096" width="6.75" style="5" customWidth="1"/>
    <col min="3097" max="3097" width="7.625" style="5" customWidth="1"/>
    <col min="3098" max="3102" width="6.75" style="5" customWidth="1"/>
    <col min="3103" max="3103" width="6.625" style="5" customWidth="1"/>
    <col min="3104" max="3104" width="6.25" style="5" customWidth="1"/>
    <col min="3105" max="3105" width="6.625" style="5" customWidth="1"/>
    <col min="3106" max="3106" width="6.25" style="5" customWidth="1"/>
    <col min="3107" max="3107" width="6.5" style="5" customWidth="1"/>
    <col min="3108" max="3108" width="6.625" style="5" customWidth="1"/>
    <col min="3109" max="3109" width="6.875" style="5" customWidth="1"/>
    <col min="3110" max="3110" width="7" style="5" customWidth="1"/>
    <col min="3111" max="3111" width="8.125" style="5" customWidth="1"/>
    <col min="3112" max="3112" width="7.875" style="5" customWidth="1"/>
    <col min="3113" max="3114" width="6.75" style="5" customWidth="1"/>
    <col min="3115" max="3115" width="6.625" style="5" customWidth="1"/>
    <col min="3116" max="3117" width="6.75" style="5" customWidth="1"/>
    <col min="3118" max="3118" width="6.625" style="5" customWidth="1"/>
    <col min="3119" max="3121" width="0" style="5" hidden="1" customWidth="1"/>
    <col min="3122" max="3303" width="9" style="5"/>
    <col min="3304" max="3304" width="4.25" style="5" customWidth="1"/>
    <col min="3305" max="3305" width="16.25" style="5" customWidth="1"/>
    <col min="3306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8.375" style="5" customWidth="1"/>
    <col min="3328" max="3334" width="6.75" style="5" customWidth="1"/>
    <col min="3335" max="3336" width="5.875" style="5" customWidth="1"/>
    <col min="3337" max="3337" width="8.5" style="5" customWidth="1"/>
    <col min="3338" max="3338" width="8" style="5" customWidth="1"/>
    <col min="3339" max="3339" width="9.125" style="5" customWidth="1"/>
    <col min="3340" max="3345" width="8" style="5" customWidth="1"/>
    <col min="3346" max="3346" width="11.75" style="5" customWidth="1"/>
    <col min="3347" max="3347" width="6.875" style="5" customWidth="1"/>
    <col min="3348" max="3348" width="7.625" style="5" customWidth="1"/>
    <col min="3349" max="3352" width="6.75" style="5" customWidth="1"/>
    <col min="3353" max="3353" width="7.625" style="5" customWidth="1"/>
    <col min="3354" max="3358" width="6.75" style="5" customWidth="1"/>
    <col min="3359" max="3359" width="6.625" style="5" customWidth="1"/>
    <col min="3360" max="3360" width="6.25" style="5" customWidth="1"/>
    <col min="3361" max="3361" width="6.625" style="5" customWidth="1"/>
    <col min="3362" max="3362" width="6.25" style="5" customWidth="1"/>
    <col min="3363" max="3363" width="6.5" style="5" customWidth="1"/>
    <col min="3364" max="3364" width="6.625" style="5" customWidth="1"/>
    <col min="3365" max="3365" width="6.875" style="5" customWidth="1"/>
    <col min="3366" max="3366" width="7" style="5" customWidth="1"/>
    <col min="3367" max="3367" width="8.125" style="5" customWidth="1"/>
    <col min="3368" max="3368" width="7.875" style="5" customWidth="1"/>
    <col min="3369" max="3370" width="6.75" style="5" customWidth="1"/>
    <col min="3371" max="3371" width="6.625" style="5" customWidth="1"/>
    <col min="3372" max="3373" width="6.75" style="5" customWidth="1"/>
    <col min="3374" max="3374" width="6.625" style="5" customWidth="1"/>
    <col min="3375" max="3377" width="0" style="5" hidden="1" customWidth="1"/>
    <col min="3378" max="3559" width="9" style="5"/>
    <col min="3560" max="3560" width="4.25" style="5" customWidth="1"/>
    <col min="3561" max="3561" width="16.25" style="5" customWidth="1"/>
    <col min="3562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8.375" style="5" customWidth="1"/>
    <col min="3584" max="3590" width="6.75" style="5" customWidth="1"/>
    <col min="3591" max="3592" width="5.875" style="5" customWidth="1"/>
    <col min="3593" max="3593" width="8.5" style="5" customWidth="1"/>
    <col min="3594" max="3594" width="8" style="5" customWidth="1"/>
    <col min="3595" max="3595" width="9.125" style="5" customWidth="1"/>
    <col min="3596" max="3601" width="8" style="5" customWidth="1"/>
    <col min="3602" max="3602" width="11.75" style="5" customWidth="1"/>
    <col min="3603" max="3603" width="6.875" style="5" customWidth="1"/>
    <col min="3604" max="3604" width="7.625" style="5" customWidth="1"/>
    <col min="3605" max="3608" width="6.75" style="5" customWidth="1"/>
    <col min="3609" max="3609" width="7.625" style="5" customWidth="1"/>
    <col min="3610" max="3614" width="6.75" style="5" customWidth="1"/>
    <col min="3615" max="3615" width="6.625" style="5" customWidth="1"/>
    <col min="3616" max="3616" width="6.25" style="5" customWidth="1"/>
    <col min="3617" max="3617" width="6.625" style="5" customWidth="1"/>
    <col min="3618" max="3618" width="6.25" style="5" customWidth="1"/>
    <col min="3619" max="3619" width="6.5" style="5" customWidth="1"/>
    <col min="3620" max="3620" width="6.625" style="5" customWidth="1"/>
    <col min="3621" max="3621" width="6.875" style="5" customWidth="1"/>
    <col min="3622" max="3622" width="7" style="5" customWidth="1"/>
    <col min="3623" max="3623" width="8.125" style="5" customWidth="1"/>
    <col min="3624" max="3624" width="7.875" style="5" customWidth="1"/>
    <col min="3625" max="3626" width="6.75" style="5" customWidth="1"/>
    <col min="3627" max="3627" width="6.625" style="5" customWidth="1"/>
    <col min="3628" max="3629" width="6.75" style="5" customWidth="1"/>
    <col min="3630" max="3630" width="6.625" style="5" customWidth="1"/>
    <col min="3631" max="3633" width="0" style="5" hidden="1" customWidth="1"/>
    <col min="3634" max="3815" width="9" style="5"/>
    <col min="3816" max="3816" width="4.25" style="5" customWidth="1"/>
    <col min="3817" max="3817" width="16.25" style="5" customWidth="1"/>
    <col min="3818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8.375" style="5" customWidth="1"/>
    <col min="3840" max="3846" width="6.75" style="5" customWidth="1"/>
    <col min="3847" max="3848" width="5.875" style="5" customWidth="1"/>
    <col min="3849" max="3849" width="8.5" style="5" customWidth="1"/>
    <col min="3850" max="3850" width="8" style="5" customWidth="1"/>
    <col min="3851" max="3851" width="9.125" style="5" customWidth="1"/>
    <col min="3852" max="3857" width="8" style="5" customWidth="1"/>
    <col min="3858" max="3858" width="11.75" style="5" customWidth="1"/>
    <col min="3859" max="3859" width="6.875" style="5" customWidth="1"/>
    <col min="3860" max="3860" width="7.625" style="5" customWidth="1"/>
    <col min="3861" max="3864" width="6.75" style="5" customWidth="1"/>
    <col min="3865" max="3865" width="7.625" style="5" customWidth="1"/>
    <col min="3866" max="3870" width="6.75" style="5" customWidth="1"/>
    <col min="3871" max="3871" width="6.625" style="5" customWidth="1"/>
    <col min="3872" max="3872" width="6.25" style="5" customWidth="1"/>
    <col min="3873" max="3873" width="6.625" style="5" customWidth="1"/>
    <col min="3874" max="3874" width="6.25" style="5" customWidth="1"/>
    <col min="3875" max="3875" width="6.5" style="5" customWidth="1"/>
    <col min="3876" max="3876" width="6.625" style="5" customWidth="1"/>
    <col min="3877" max="3877" width="6.875" style="5" customWidth="1"/>
    <col min="3878" max="3878" width="7" style="5" customWidth="1"/>
    <col min="3879" max="3879" width="8.125" style="5" customWidth="1"/>
    <col min="3880" max="3880" width="7.875" style="5" customWidth="1"/>
    <col min="3881" max="3882" width="6.75" style="5" customWidth="1"/>
    <col min="3883" max="3883" width="6.625" style="5" customWidth="1"/>
    <col min="3884" max="3885" width="6.75" style="5" customWidth="1"/>
    <col min="3886" max="3886" width="6.625" style="5" customWidth="1"/>
    <col min="3887" max="3889" width="0" style="5" hidden="1" customWidth="1"/>
    <col min="3890" max="4071" width="9" style="5"/>
    <col min="4072" max="4072" width="4.25" style="5" customWidth="1"/>
    <col min="4073" max="4073" width="16.25" style="5" customWidth="1"/>
    <col min="4074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8.375" style="5" customWidth="1"/>
    <col min="4096" max="4102" width="6.75" style="5" customWidth="1"/>
    <col min="4103" max="4104" width="5.875" style="5" customWidth="1"/>
    <col min="4105" max="4105" width="8.5" style="5" customWidth="1"/>
    <col min="4106" max="4106" width="8" style="5" customWidth="1"/>
    <col min="4107" max="4107" width="9.125" style="5" customWidth="1"/>
    <col min="4108" max="4113" width="8" style="5" customWidth="1"/>
    <col min="4114" max="4114" width="11.75" style="5" customWidth="1"/>
    <col min="4115" max="4115" width="6.875" style="5" customWidth="1"/>
    <col min="4116" max="4116" width="7.625" style="5" customWidth="1"/>
    <col min="4117" max="4120" width="6.75" style="5" customWidth="1"/>
    <col min="4121" max="4121" width="7.625" style="5" customWidth="1"/>
    <col min="4122" max="4126" width="6.75" style="5" customWidth="1"/>
    <col min="4127" max="4127" width="6.625" style="5" customWidth="1"/>
    <col min="4128" max="4128" width="6.25" style="5" customWidth="1"/>
    <col min="4129" max="4129" width="6.625" style="5" customWidth="1"/>
    <col min="4130" max="4130" width="6.25" style="5" customWidth="1"/>
    <col min="4131" max="4131" width="6.5" style="5" customWidth="1"/>
    <col min="4132" max="4132" width="6.625" style="5" customWidth="1"/>
    <col min="4133" max="4133" width="6.875" style="5" customWidth="1"/>
    <col min="4134" max="4134" width="7" style="5" customWidth="1"/>
    <col min="4135" max="4135" width="8.125" style="5" customWidth="1"/>
    <col min="4136" max="4136" width="7.875" style="5" customWidth="1"/>
    <col min="4137" max="4138" width="6.75" style="5" customWidth="1"/>
    <col min="4139" max="4139" width="6.625" style="5" customWidth="1"/>
    <col min="4140" max="4141" width="6.75" style="5" customWidth="1"/>
    <col min="4142" max="4142" width="6.625" style="5" customWidth="1"/>
    <col min="4143" max="4145" width="0" style="5" hidden="1" customWidth="1"/>
    <col min="4146" max="4327" width="9" style="5"/>
    <col min="4328" max="4328" width="4.25" style="5" customWidth="1"/>
    <col min="4329" max="4329" width="16.25" style="5" customWidth="1"/>
    <col min="4330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8.375" style="5" customWidth="1"/>
    <col min="4352" max="4358" width="6.75" style="5" customWidth="1"/>
    <col min="4359" max="4360" width="5.875" style="5" customWidth="1"/>
    <col min="4361" max="4361" width="8.5" style="5" customWidth="1"/>
    <col min="4362" max="4362" width="8" style="5" customWidth="1"/>
    <col min="4363" max="4363" width="9.125" style="5" customWidth="1"/>
    <col min="4364" max="4369" width="8" style="5" customWidth="1"/>
    <col min="4370" max="4370" width="11.75" style="5" customWidth="1"/>
    <col min="4371" max="4371" width="6.875" style="5" customWidth="1"/>
    <col min="4372" max="4372" width="7.625" style="5" customWidth="1"/>
    <col min="4373" max="4376" width="6.75" style="5" customWidth="1"/>
    <col min="4377" max="4377" width="7.625" style="5" customWidth="1"/>
    <col min="4378" max="4382" width="6.75" style="5" customWidth="1"/>
    <col min="4383" max="4383" width="6.625" style="5" customWidth="1"/>
    <col min="4384" max="4384" width="6.25" style="5" customWidth="1"/>
    <col min="4385" max="4385" width="6.625" style="5" customWidth="1"/>
    <col min="4386" max="4386" width="6.25" style="5" customWidth="1"/>
    <col min="4387" max="4387" width="6.5" style="5" customWidth="1"/>
    <col min="4388" max="4388" width="6.625" style="5" customWidth="1"/>
    <col min="4389" max="4389" width="6.875" style="5" customWidth="1"/>
    <col min="4390" max="4390" width="7" style="5" customWidth="1"/>
    <col min="4391" max="4391" width="8.125" style="5" customWidth="1"/>
    <col min="4392" max="4392" width="7.875" style="5" customWidth="1"/>
    <col min="4393" max="4394" width="6.75" style="5" customWidth="1"/>
    <col min="4395" max="4395" width="6.625" style="5" customWidth="1"/>
    <col min="4396" max="4397" width="6.75" style="5" customWidth="1"/>
    <col min="4398" max="4398" width="6.625" style="5" customWidth="1"/>
    <col min="4399" max="4401" width="0" style="5" hidden="1" customWidth="1"/>
    <col min="4402" max="4583" width="9" style="5"/>
    <col min="4584" max="4584" width="4.25" style="5" customWidth="1"/>
    <col min="4585" max="4585" width="16.25" style="5" customWidth="1"/>
    <col min="4586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8.375" style="5" customWidth="1"/>
    <col min="4608" max="4614" width="6.75" style="5" customWidth="1"/>
    <col min="4615" max="4616" width="5.875" style="5" customWidth="1"/>
    <col min="4617" max="4617" width="8.5" style="5" customWidth="1"/>
    <col min="4618" max="4618" width="8" style="5" customWidth="1"/>
    <col min="4619" max="4619" width="9.125" style="5" customWidth="1"/>
    <col min="4620" max="4625" width="8" style="5" customWidth="1"/>
    <col min="4626" max="4626" width="11.75" style="5" customWidth="1"/>
    <col min="4627" max="4627" width="6.875" style="5" customWidth="1"/>
    <col min="4628" max="4628" width="7.625" style="5" customWidth="1"/>
    <col min="4629" max="4632" width="6.75" style="5" customWidth="1"/>
    <col min="4633" max="4633" width="7.625" style="5" customWidth="1"/>
    <col min="4634" max="4638" width="6.75" style="5" customWidth="1"/>
    <col min="4639" max="4639" width="6.625" style="5" customWidth="1"/>
    <col min="4640" max="4640" width="6.25" style="5" customWidth="1"/>
    <col min="4641" max="4641" width="6.625" style="5" customWidth="1"/>
    <col min="4642" max="4642" width="6.25" style="5" customWidth="1"/>
    <col min="4643" max="4643" width="6.5" style="5" customWidth="1"/>
    <col min="4644" max="4644" width="6.625" style="5" customWidth="1"/>
    <col min="4645" max="4645" width="6.875" style="5" customWidth="1"/>
    <col min="4646" max="4646" width="7" style="5" customWidth="1"/>
    <col min="4647" max="4647" width="8.125" style="5" customWidth="1"/>
    <col min="4648" max="4648" width="7.875" style="5" customWidth="1"/>
    <col min="4649" max="4650" width="6.75" style="5" customWidth="1"/>
    <col min="4651" max="4651" width="6.625" style="5" customWidth="1"/>
    <col min="4652" max="4653" width="6.75" style="5" customWidth="1"/>
    <col min="4654" max="4654" width="6.625" style="5" customWidth="1"/>
    <col min="4655" max="4657" width="0" style="5" hidden="1" customWidth="1"/>
    <col min="4658" max="4839" width="9" style="5"/>
    <col min="4840" max="4840" width="4.25" style="5" customWidth="1"/>
    <col min="4841" max="4841" width="16.25" style="5" customWidth="1"/>
    <col min="4842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8.375" style="5" customWidth="1"/>
    <col min="4864" max="4870" width="6.75" style="5" customWidth="1"/>
    <col min="4871" max="4872" width="5.875" style="5" customWidth="1"/>
    <col min="4873" max="4873" width="8.5" style="5" customWidth="1"/>
    <col min="4874" max="4874" width="8" style="5" customWidth="1"/>
    <col min="4875" max="4875" width="9.125" style="5" customWidth="1"/>
    <col min="4876" max="4881" width="8" style="5" customWidth="1"/>
    <col min="4882" max="4882" width="11.75" style="5" customWidth="1"/>
    <col min="4883" max="4883" width="6.875" style="5" customWidth="1"/>
    <col min="4884" max="4884" width="7.625" style="5" customWidth="1"/>
    <col min="4885" max="4888" width="6.75" style="5" customWidth="1"/>
    <col min="4889" max="4889" width="7.625" style="5" customWidth="1"/>
    <col min="4890" max="4894" width="6.75" style="5" customWidth="1"/>
    <col min="4895" max="4895" width="6.625" style="5" customWidth="1"/>
    <col min="4896" max="4896" width="6.25" style="5" customWidth="1"/>
    <col min="4897" max="4897" width="6.625" style="5" customWidth="1"/>
    <col min="4898" max="4898" width="6.25" style="5" customWidth="1"/>
    <col min="4899" max="4899" width="6.5" style="5" customWidth="1"/>
    <col min="4900" max="4900" width="6.625" style="5" customWidth="1"/>
    <col min="4901" max="4901" width="6.875" style="5" customWidth="1"/>
    <col min="4902" max="4902" width="7" style="5" customWidth="1"/>
    <col min="4903" max="4903" width="8.125" style="5" customWidth="1"/>
    <col min="4904" max="4904" width="7.875" style="5" customWidth="1"/>
    <col min="4905" max="4906" width="6.75" style="5" customWidth="1"/>
    <col min="4907" max="4907" width="6.625" style="5" customWidth="1"/>
    <col min="4908" max="4909" width="6.75" style="5" customWidth="1"/>
    <col min="4910" max="4910" width="6.625" style="5" customWidth="1"/>
    <col min="4911" max="4913" width="0" style="5" hidden="1" customWidth="1"/>
    <col min="4914" max="5095" width="9" style="5"/>
    <col min="5096" max="5096" width="4.25" style="5" customWidth="1"/>
    <col min="5097" max="5097" width="16.25" style="5" customWidth="1"/>
    <col min="5098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8.375" style="5" customWidth="1"/>
    <col min="5120" max="5126" width="6.75" style="5" customWidth="1"/>
    <col min="5127" max="5128" width="5.875" style="5" customWidth="1"/>
    <col min="5129" max="5129" width="8.5" style="5" customWidth="1"/>
    <col min="5130" max="5130" width="8" style="5" customWidth="1"/>
    <col min="5131" max="5131" width="9.125" style="5" customWidth="1"/>
    <col min="5132" max="5137" width="8" style="5" customWidth="1"/>
    <col min="5138" max="5138" width="11.75" style="5" customWidth="1"/>
    <col min="5139" max="5139" width="6.875" style="5" customWidth="1"/>
    <col min="5140" max="5140" width="7.625" style="5" customWidth="1"/>
    <col min="5141" max="5144" width="6.75" style="5" customWidth="1"/>
    <col min="5145" max="5145" width="7.625" style="5" customWidth="1"/>
    <col min="5146" max="5150" width="6.75" style="5" customWidth="1"/>
    <col min="5151" max="5151" width="6.625" style="5" customWidth="1"/>
    <col min="5152" max="5152" width="6.25" style="5" customWidth="1"/>
    <col min="5153" max="5153" width="6.625" style="5" customWidth="1"/>
    <col min="5154" max="5154" width="6.25" style="5" customWidth="1"/>
    <col min="5155" max="5155" width="6.5" style="5" customWidth="1"/>
    <col min="5156" max="5156" width="6.625" style="5" customWidth="1"/>
    <col min="5157" max="5157" width="6.875" style="5" customWidth="1"/>
    <col min="5158" max="5158" width="7" style="5" customWidth="1"/>
    <col min="5159" max="5159" width="8.125" style="5" customWidth="1"/>
    <col min="5160" max="5160" width="7.875" style="5" customWidth="1"/>
    <col min="5161" max="5162" width="6.75" style="5" customWidth="1"/>
    <col min="5163" max="5163" width="6.625" style="5" customWidth="1"/>
    <col min="5164" max="5165" width="6.75" style="5" customWidth="1"/>
    <col min="5166" max="5166" width="6.625" style="5" customWidth="1"/>
    <col min="5167" max="5169" width="0" style="5" hidden="1" customWidth="1"/>
    <col min="5170" max="5351" width="9" style="5"/>
    <col min="5352" max="5352" width="4.25" style="5" customWidth="1"/>
    <col min="5353" max="5353" width="16.25" style="5" customWidth="1"/>
    <col min="5354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8.375" style="5" customWidth="1"/>
    <col min="5376" max="5382" width="6.75" style="5" customWidth="1"/>
    <col min="5383" max="5384" width="5.875" style="5" customWidth="1"/>
    <col min="5385" max="5385" width="8.5" style="5" customWidth="1"/>
    <col min="5386" max="5386" width="8" style="5" customWidth="1"/>
    <col min="5387" max="5387" width="9.125" style="5" customWidth="1"/>
    <col min="5388" max="5393" width="8" style="5" customWidth="1"/>
    <col min="5394" max="5394" width="11.75" style="5" customWidth="1"/>
    <col min="5395" max="5395" width="6.875" style="5" customWidth="1"/>
    <col min="5396" max="5396" width="7.625" style="5" customWidth="1"/>
    <col min="5397" max="5400" width="6.75" style="5" customWidth="1"/>
    <col min="5401" max="5401" width="7.625" style="5" customWidth="1"/>
    <col min="5402" max="5406" width="6.75" style="5" customWidth="1"/>
    <col min="5407" max="5407" width="6.625" style="5" customWidth="1"/>
    <col min="5408" max="5408" width="6.25" style="5" customWidth="1"/>
    <col min="5409" max="5409" width="6.625" style="5" customWidth="1"/>
    <col min="5410" max="5410" width="6.25" style="5" customWidth="1"/>
    <col min="5411" max="5411" width="6.5" style="5" customWidth="1"/>
    <col min="5412" max="5412" width="6.625" style="5" customWidth="1"/>
    <col min="5413" max="5413" width="6.875" style="5" customWidth="1"/>
    <col min="5414" max="5414" width="7" style="5" customWidth="1"/>
    <col min="5415" max="5415" width="8.125" style="5" customWidth="1"/>
    <col min="5416" max="5416" width="7.875" style="5" customWidth="1"/>
    <col min="5417" max="5418" width="6.75" style="5" customWidth="1"/>
    <col min="5419" max="5419" width="6.625" style="5" customWidth="1"/>
    <col min="5420" max="5421" width="6.75" style="5" customWidth="1"/>
    <col min="5422" max="5422" width="6.625" style="5" customWidth="1"/>
    <col min="5423" max="5425" width="0" style="5" hidden="1" customWidth="1"/>
    <col min="5426" max="5607" width="9" style="5"/>
    <col min="5608" max="5608" width="4.25" style="5" customWidth="1"/>
    <col min="5609" max="5609" width="16.25" style="5" customWidth="1"/>
    <col min="5610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8.375" style="5" customWidth="1"/>
    <col min="5632" max="5638" width="6.75" style="5" customWidth="1"/>
    <col min="5639" max="5640" width="5.875" style="5" customWidth="1"/>
    <col min="5641" max="5641" width="8.5" style="5" customWidth="1"/>
    <col min="5642" max="5642" width="8" style="5" customWidth="1"/>
    <col min="5643" max="5643" width="9.125" style="5" customWidth="1"/>
    <col min="5644" max="5649" width="8" style="5" customWidth="1"/>
    <col min="5650" max="5650" width="11.75" style="5" customWidth="1"/>
    <col min="5651" max="5651" width="6.875" style="5" customWidth="1"/>
    <col min="5652" max="5652" width="7.625" style="5" customWidth="1"/>
    <col min="5653" max="5656" width="6.75" style="5" customWidth="1"/>
    <col min="5657" max="5657" width="7.625" style="5" customWidth="1"/>
    <col min="5658" max="5662" width="6.75" style="5" customWidth="1"/>
    <col min="5663" max="5663" width="6.625" style="5" customWidth="1"/>
    <col min="5664" max="5664" width="6.25" style="5" customWidth="1"/>
    <col min="5665" max="5665" width="6.625" style="5" customWidth="1"/>
    <col min="5666" max="5666" width="6.25" style="5" customWidth="1"/>
    <col min="5667" max="5667" width="6.5" style="5" customWidth="1"/>
    <col min="5668" max="5668" width="6.625" style="5" customWidth="1"/>
    <col min="5669" max="5669" width="6.875" style="5" customWidth="1"/>
    <col min="5670" max="5670" width="7" style="5" customWidth="1"/>
    <col min="5671" max="5671" width="8.125" style="5" customWidth="1"/>
    <col min="5672" max="5672" width="7.875" style="5" customWidth="1"/>
    <col min="5673" max="5674" width="6.75" style="5" customWidth="1"/>
    <col min="5675" max="5675" width="6.625" style="5" customWidth="1"/>
    <col min="5676" max="5677" width="6.75" style="5" customWidth="1"/>
    <col min="5678" max="5678" width="6.625" style="5" customWidth="1"/>
    <col min="5679" max="5681" width="0" style="5" hidden="1" customWidth="1"/>
    <col min="5682" max="5863" width="9" style="5"/>
    <col min="5864" max="5864" width="4.25" style="5" customWidth="1"/>
    <col min="5865" max="5865" width="16.25" style="5" customWidth="1"/>
    <col min="5866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8.375" style="5" customWidth="1"/>
    <col min="5888" max="5894" width="6.75" style="5" customWidth="1"/>
    <col min="5895" max="5896" width="5.875" style="5" customWidth="1"/>
    <col min="5897" max="5897" width="8.5" style="5" customWidth="1"/>
    <col min="5898" max="5898" width="8" style="5" customWidth="1"/>
    <col min="5899" max="5899" width="9.125" style="5" customWidth="1"/>
    <col min="5900" max="5905" width="8" style="5" customWidth="1"/>
    <col min="5906" max="5906" width="11.75" style="5" customWidth="1"/>
    <col min="5907" max="5907" width="6.875" style="5" customWidth="1"/>
    <col min="5908" max="5908" width="7.625" style="5" customWidth="1"/>
    <col min="5909" max="5912" width="6.75" style="5" customWidth="1"/>
    <col min="5913" max="5913" width="7.625" style="5" customWidth="1"/>
    <col min="5914" max="5918" width="6.75" style="5" customWidth="1"/>
    <col min="5919" max="5919" width="6.625" style="5" customWidth="1"/>
    <col min="5920" max="5920" width="6.25" style="5" customWidth="1"/>
    <col min="5921" max="5921" width="6.625" style="5" customWidth="1"/>
    <col min="5922" max="5922" width="6.25" style="5" customWidth="1"/>
    <col min="5923" max="5923" width="6.5" style="5" customWidth="1"/>
    <col min="5924" max="5924" width="6.625" style="5" customWidth="1"/>
    <col min="5925" max="5925" width="6.875" style="5" customWidth="1"/>
    <col min="5926" max="5926" width="7" style="5" customWidth="1"/>
    <col min="5927" max="5927" width="8.125" style="5" customWidth="1"/>
    <col min="5928" max="5928" width="7.875" style="5" customWidth="1"/>
    <col min="5929" max="5930" width="6.75" style="5" customWidth="1"/>
    <col min="5931" max="5931" width="6.625" style="5" customWidth="1"/>
    <col min="5932" max="5933" width="6.75" style="5" customWidth="1"/>
    <col min="5934" max="5934" width="6.625" style="5" customWidth="1"/>
    <col min="5935" max="5937" width="0" style="5" hidden="1" customWidth="1"/>
    <col min="5938" max="6119" width="9" style="5"/>
    <col min="6120" max="6120" width="4.25" style="5" customWidth="1"/>
    <col min="6121" max="6121" width="16.25" style="5" customWidth="1"/>
    <col min="6122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8.375" style="5" customWidth="1"/>
    <col min="6144" max="6150" width="6.75" style="5" customWidth="1"/>
    <col min="6151" max="6152" width="5.875" style="5" customWidth="1"/>
    <col min="6153" max="6153" width="8.5" style="5" customWidth="1"/>
    <col min="6154" max="6154" width="8" style="5" customWidth="1"/>
    <col min="6155" max="6155" width="9.125" style="5" customWidth="1"/>
    <col min="6156" max="6161" width="8" style="5" customWidth="1"/>
    <col min="6162" max="6162" width="11.75" style="5" customWidth="1"/>
    <col min="6163" max="6163" width="6.875" style="5" customWidth="1"/>
    <col min="6164" max="6164" width="7.625" style="5" customWidth="1"/>
    <col min="6165" max="6168" width="6.75" style="5" customWidth="1"/>
    <col min="6169" max="6169" width="7.625" style="5" customWidth="1"/>
    <col min="6170" max="6174" width="6.75" style="5" customWidth="1"/>
    <col min="6175" max="6175" width="6.625" style="5" customWidth="1"/>
    <col min="6176" max="6176" width="6.25" style="5" customWidth="1"/>
    <col min="6177" max="6177" width="6.625" style="5" customWidth="1"/>
    <col min="6178" max="6178" width="6.25" style="5" customWidth="1"/>
    <col min="6179" max="6179" width="6.5" style="5" customWidth="1"/>
    <col min="6180" max="6180" width="6.625" style="5" customWidth="1"/>
    <col min="6181" max="6181" width="6.875" style="5" customWidth="1"/>
    <col min="6182" max="6182" width="7" style="5" customWidth="1"/>
    <col min="6183" max="6183" width="8.125" style="5" customWidth="1"/>
    <col min="6184" max="6184" width="7.875" style="5" customWidth="1"/>
    <col min="6185" max="6186" width="6.75" style="5" customWidth="1"/>
    <col min="6187" max="6187" width="6.625" style="5" customWidth="1"/>
    <col min="6188" max="6189" width="6.75" style="5" customWidth="1"/>
    <col min="6190" max="6190" width="6.625" style="5" customWidth="1"/>
    <col min="6191" max="6193" width="0" style="5" hidden="1" customWidth="1"/>
    <col min="6194" max="6375" width="9" style="5"/>
    <col min="6376" max="6376" width="4.25" style="5" customWidth="1"/>
    <col min="6377" max="6377" width="16.25" style="5" customWidth="1"/>
    <col min="6378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8.375" style="5" customWidth="1"/>
    <col min="6400" max="6406" width="6.75" style="5" customWidth="1"/>
    <col min="6407" max="6408" width="5.875" style="5" customWidth="1"/>
    <col min="6409" max="6409" width="8.5" style="5" customWidth="1"/>
    <col min="6410" max="6410" width="8" style="5" customWidth="1"/>
    <col min="6411" max="6411" width="9.125" style="5" customWidth="1"/>
    <col min="6412" max="6417" width="8" style="5" customWidth="1"/>
    <col min="6418" max="6418" width="11.75" style="5" customWidth="1"/>
    <col min="6419" max="6419" width="6.875" style="5" customWidth="1"/>
    <col min="6420" max="6420" width="7.625" style="5" customWidth="1"/>
    <col min="6421" max="6424" width="6.75" style="5" customWidth="1"/>
    <col min="6425" max="6425" width="7.625" style="5" customWidth="1"/>
    <col min="6426" max="6430" width="6.75" style="5" customWidth="1"/>
    <col min="6431" max="6431" width="6.625" style="5" customWidth="1"/>
    <col min="6432" max="6432" width="6.25" style="5" customWidth="1"/>
    <col min="6433" max="6433" width="6.625" style="5" customWidth="1"/>
    <col min="6434" max="6434" width="6.25" style="5" customWidth="1"/>
    <col min="6435" max="6435" width="6.5" style="5" customWidth="1"/>
    <col min="6436" max="6436" width="6.625" style="5" customWidth="1"/>
    <col min="6437" max="6437" width="6.875" style="5" customWidth="1"/>
    <col min="6438" max="6438" width="7" style="5" customWidth="1"/>
    <col min="6439" max="6439" width="8.125" style="5" customWidth="1"/>
    <col min="6440" max="6440" width="7.875" style="5" customWidth="1"/>
    <col min="6441" max="6442" width="6.75" style="5" customWidth="1"/>
    <col min="6443" max="6443" width="6.625" style="5" customWidth="1"/>
    <col min="6444" max="6445" width="6.75" style="5" customWidth="1"/>
    <col min="6446" max="6446" width="6.625" style="5" customWidth="1"/>
    <col min="6447" max="6449" width="0" style="5" hidden="1" customWidth="1"/>
    <col min="6450" max="6631" width="9" style="5"/>
    <col min="6632" max="6632" width="4.25" style="5" customWidth="1"/>
    <col min="6633" max="6633" width="16.25" style="5" customWidth="1"/>
    <col min="6634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8.375" style="5" customWidth="1"/>
    <col min="6656" max="6662" width="6.75" style="5" customWidth="1"/>
    <col min="6663" max="6664" width="5.875" style="5" customWidth="1"/>
    <col min="6665" max="6665" width="8.5" style="5" customWidth="1"/>
    <col min="6666" max="6666" width="8" style="5" customWidth="1"/>
    <col min="6667" max="6667" width="9.125" style="5" customWidth="1"/>
    <col min="6668" max="6673" width="8" style="5" customWidth="1"/>
    <col min="6674" max="6674" width="11.75" style="5" customWidth="1"/>
    <col min="6675" max="6675" width="6.875" style="5" customWidth="1"/>
    <col min="6676" max="6676" width="7.625" style="5" customWidth="1"/>
    <col min="6677" max="6680" width="6.75" style="5" customWidth="1"/>
    <col min="6681" max="6681" width="7.625" style="5" customWidth="1"/>
    <col min="6682" max="6686" width="6.75" style="5" customWidth="1"/>
    <col min="6687" max="6687" width="6.625" style="5" customWidth="1"/>
    <col min="6688" max="6688" width="6.25" style="5" customWidth="1"/>
    <col min="6689" max="6689" width="6.625" style="5" customWidth="1"/>
    <col min="6690" max="6690" width="6.25" style="5" customWidth="1"/>
    <col min="6691" max="6691" width="6.5" style="5" customWidth="1"/>
    <col min="6692" max="6692" width="6.625" style="5" customWidth="1"/>
    <col min="6693" max="6693" width="6.875" style="5" customWidth="1"/>
    <col min="6694" max="6694" width="7" style="5" customWidth="1"/>
    <col min="6695" max="6695" width="8.125" style="5" customWidth="1"/>
    <col min="6696" max="6696" width="7.875" style="5" customWidth="1"/>
    <col min="6697" max="6698" width="6.75" style="5" customWidth="1"/>
    <col min="6699" max="6699" width="6.625" style="5" customWidth="1"/>
    <col min="6700" max="6701" width="6.75" style="5" customWidth="1"/>
    <col min="6702" max="6702" width="6.625" style="5" customWidth="1"/>
    <col min="6703" max="6705" width="0" style="5" hidden="1" customWidth="1"/>
    <col min="6706" max="6887" width="9" style="5"/>
    <col min="6888" max="6888" width="4.25" style="5" customWidth="1"/>
    <col min="6889" max="6889" width="16.25" style="5" customWidth="1"/>
    <col min="6890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8.375" style="5" customWidth="1"/>
    <col min="6912" max="6918" width="6.75" style="5" customWidth="1"/>
    <col min="6919" max="6920" width="5.875" style="5" customWidth="1"/>
    <col min="6921" max="6921" width="8.5" style="5" customWidth="1"/>
    <col min="6922" max="6922" width="8" style="5" customWidth="1"/>
    <col min="6923" max="6923" width="9.125" style="5" customWidth="1"/>
    <col min="6924" max="6929" width="8" style="5" customWidth="1"/>
    <col min="6930" max="6930" width="11.75" style="5" customWidth="1"/>
    <col min="6931" max="6931" width="6.875" style="5" customWidth="1"/>
    <col min="6932" max="6932" width="7.625" style="5" customWidth="1"/>
    <col min="6933" max="6936" width="6.75" style="5" customWidth="1"/>
    <col min="6937" max="6937" width="7.625" style="5" customWidth="1"/>
    <col min="6938" max="6942" width="6.75" style="5" customWidth="1"/>
    <col min="6943" max="6943" width="6.625" style="5" customWidth="1"/>
    <col min="6944" max="6944" width="6.25" style="5" customWidth="1"/>
    <col min="6945" max="6945" width="6.625" style="5" customWidth="1"/>
    <col min="6946" max="6946" width="6.25" style="5" customWidth="1"/>
    <col min="6947" max="6947" width="6.5" style="5" customWidth="1"/>
    <col min="6948" max="6948" width="6.625" style="5" customWidth="1"/>
    <col min="6949" max="6949" width="6.875" style="5" customWidth="1"/>
    <col min="6950" max="6950" width="7" style="5" customWidth="1"/>
    <col min="6951" max="6951" width="8.125" style="5" customWidth="1"/>
    <col min="6952" max="6952" width="7.875" style="5" customWidth="1"/>
    <col min="6953" max="6954" width="6.75" style="5" customWidth="1"/>
    <col min="6955" max="6955" width="6.625" style="5" customWidth="1"/>
    <col min="6956" max="6957" width="6.75" style="5" customWidth="1"/>
    <col min="6958" max="6958" width="6.625" style="5" customWidth="1"/>
    <col min="6959" max="6961" width="0" style="5" hidden="1" customWidth="1"/>
    <col min="6962" max="7143" width="9" style="5"/>
    <col min="7144" max="7144" width="4.25" style="5" customWidth="1"/>
    <col min="7145" max="7145" width="16.25" style="5" customWidth="1"/>
    <col min="7146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8.375" style="5" customWidth="1"/>
    <col min="7168" max="7174" width="6.75" style="5" customWidth="1"/>
    <col min="7175" max="7176" width="5.875" style="5" customWidth="1"/>
    <col min="7177" max="7177" width="8.5" style="5" customWidth="1"/>
    <col min="7178" max="7178" width="8" style="5" customWidth="1"/>
    <col min="7179" max="7179" width="9.125" style="5" customWidth="1"/>
    <col min="7180" max="7185" width="8" style="5" customWidth="1"/>
    <col min="7186" max="7186" width="11.75" style="5" customWidth="1"/>
    <col min="7187" max="7187" width="6.875" style="5" customWidth="1"/>
    <col min="7188" max="7188" width="7.625" style="5" customWidth="1"/>
    <col min="7189" max="7192" width="6.75" style="5" customWidth="1"/>
    <col min="7193" max="7193" width="7.625" style="5" customWidth="1"/>
    <col min="7194" max="7198" width="6.75" style="5" customWidth="1"/>
    <col min="7199" max="7199" width="6.625" style="5" customWidth="1"/>
    <col min="7200" max="7200" width="6.25" style="5" customWidth="1"/>
    <col min="7201" max="7201" width="6.625" style="5" customWidth="1"/>
    <col min="7202" max="7202" width="6.25" style="5" customWidth="1"/>
    <col min="7203" max="7203" width="6.5" style="5" customWidth="1"/>
    <col min="7204" max="7204" width="6.625" style="5" customWidth="1"/>
    <col min="7205" max="7205" width="6.875" style="5" customWidth="1"/>
    <col min="7206" max="7206" width="7" style="5" customWidth="1"/>
    <col min="7207" max="7207" width="8.125" style="5" customWidth="1"/>
    <col min="7208" max="7208" width="7.875" style="5" customWidth="1"/>
    <col min="7209" max="7210" width="6.75" style="5" customWidth="1"/>
    <col min="7211" max="7211" width="6.625" style="5" customWidth="1"/>
    <col min="7212" max="7213" width="6.75" style="5" customWidth="1"/>
    <col min="7214" max="7214" width="6.625" style="5" customWidth="1"/>
    <col min="7215" max="7217" width="0" style="5" hidden="1" customWidth="1"/>
    <col min="7218" max="7399" width="9" style="5"/>
    <col min="7400" max="7400" width="4.25" style="5" customWidth="1"/>
    <col min="7401" max="7401" width="16.25" style="5" customWidth="1"/>
    <col min="7402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8.375" style="5" customWidth="1"/>
    <col min="7424" max="7430" width="6.75" style="5" customWidth="1"/>
    <col min="7431" max="7432" width="5.875" style="5" customWidth="1"/>
    <col min="7433" max="7433" width="8.5" style="5" customWidth="1"/>
    <col min="7434" max="7434" width="8" style="5" customWidth="1"/>
    <col min="7435" max="7435" width="9.125" style="5" customWidth="1"/>
    <col min="7436" max="7441" width="8" style="5" customWidth="1"/>
    <col min="7442" max="7442" width="11.75" style="5" customWidth="1"/>
    <col min="7443" max="7443" width="6.875" style="5" customWidth="1"/>
    <col min="7444" max="7444" width="7.625" style="5" customWidth="1"/>
    <col min="7445" max="7448" width="6.75" style="5" customWidth="1"/>
    <col min="7449" max="7449" width="7.625" style="5" customWidth="1"/>
    <col min="7450" max="7454" width="6.75" style="5" customWidth="1"/>
    <col min="7455" max="7455" width="6.625" style="5" customWidth="1"/>
    <col min="7456" max="7456" width="6.25" style="5" customWidth="1"/>
    <col min="7457" max="7457" width="6.625" style="5" customWidth="1"/>
    <col min="7458" max="7458" width="6.25" style="5" customWidth="1"/>
    <col min="7459" max="7459" width="6.5" style="5" customWidth="1"/>
    <col min="7460" max="7460" width="6.625" style="5" customWidth="1"/>
    <col min="7461" max="7461" width="6.875" style="5" customWidth="1"/>
    <col min="7462" max="7462" width="7" style="5" customWidth="1"/>
    <col min="7463" max="7463" width="8.125" style="5" customWidth="1"/>
    <col min="7464" max="7464" width="7.875" style="5" customWidth="1"/>
    <col min="7465" max="7466" width="6.75" style="5" customWidth="1"/>
    <col min="7467" max="7467" width="6.625" style="5" customWidth="1"/>
    <col min="7468" max="7469" width="6.75" style="5" customWidth="1"/>
    <col min="7470" max="7470" width="6.625" style="5" customWidth="1"/>
    <col min="7471" max="7473" width="0" style="5" hidden="1" customWidth="1"/>
    <col min="7474" max="7655" width="9" style="5"/>
    <col min="7656" max="7656" width="4.25" style="5" customWidth="1"/>
    <col min="7657" max="7657" width="16.25" style="5" customWidth="1"/>
    <col min="7658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8.375" style="5" customWidth="1"/>
    <col min="7680" max="7686" width="6.75" style="5" customWidth="1"/>
    <col min="7687" max="7688" width="5.875" style="5" customWidth="1"/>
    <col min="7689" max="7689" width="8.5" style="5" customWidth="1"/>
    <col min="7690" max="7690" width="8" style="5" customWidth="1"/>
    <col min="7691" max="7691" width="9.125" style="5" customWidth="1"/>
    <col min="7692" max="7697" width="8" style="5" customWidth="1"/>
    <col min="7698" max="7698" width="11.75" style="5" customWidth="1"/>
    <col min="7699" max="7699" width="6.875" style="5" customWidth="1"/>
    <col min="7700" max="7700" width="7.625" style="5" customWidth="1"/>
    <col min="7701" max="7704" width="6.75" style="5" customWidth="1"/>
    <col min="7705" max="7705" width="7.625" style="5" customWidth="1"/>
    <col min="7706" max="7710" width="6.75" style="5" customWidth="1"/>
    <col min="7711" max="7711" width="6.625" style="5" customWidth="1"/>
    <col min="7712" max="7712" width="6.25" style="5" customWidth="1"/>
    <col min="7713" max="7713" width="6.625" style="5" customWidth="1"/>
    <col min="7714" max="7714" width="6.25" style="5" customWidth="1"/>
    <col min="7715" max="7715" width="6.5" style="5" customWidth="1"/>
    <col min="7716" max="7716" width="6.625" style="5" customWidth="1"/>
    <col min="7717" max="7717" width="6.875" style="5" customWidth="1"/>
    <col min="7718" max="7718" width="7" style="5" customWidth="1"/>
    <col min="7719" max="7719" width="8.125" style="5" customWidth="1"/>
    <col min="7720" max="7720" width="7.875" style="5" customWidth="1"/>
    <col min="7721" max="7722" width="6.75" style="5" customWidth="1"/>
    <col min="7723" max="7723" width="6.625" style="5" customWidth="1"/>
    <col min="7724" max="7725" width="6.75" style="5" customWidth="1"/>
    <col min="7726" max="7726" width="6.625" style="5" customWidth="1"/>
    <col min="7727" max="7729" width="0" style="5" hidden="1" customWidth="1"/>
    <col min="7730" max="7911" width="9" style="5"/>
    <col min="7912" max="7912" width="4.25" style="5" customWidth="1"/>
    <col min="7913" max="7913" width="16.25" style="5" customWidth="1"/>
    <col min="7914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8.375" style="5" customWidth="1"/>
    <col min="7936" max="7942" width="6.75" style="5" customWidth="1"/>
    <col min="7943" max="7944" width="5.875" style="5" customWidth="1"/>
    <col min="7945" max="7945" width="8.5" style="5" customWidth="1"/>
    <col min="7946" max="7946" width="8" style="5" customWidth="1"/>
    <col min="7947" max="7947" width="9.125" style="5" customWidth="1"/>
    <col min="7948" max="7953" width="8" style="5" customWidth="1"/>
    <col min="7954" max="7954" width="11.75" style="5" customWidth="1"/>
    <col min="7955" max="7955" width="6.875" style="5" customWidth="1"/>
    <col min="7956" max="7956" width="7.625" style="5" customWidth="1"/>
    <col min="7957" max="7960" width="6.75" style="5" customWidth="1"/>
    <col min="7961" max="7961" width="7.625" style="5" customWidth="1"/>
    <col min="7962" max="7966" width="6.75" style="5" customWidth="1"/>
    <col min="7967" max="7967" width="6.625" style="5" customWidth="1"/>
    <col min="7968" max="7968" width="6.25" style="5" customWidth="1"/>
    <col min="7969" max="7969" width="6.625" style="5" customWidth="1"/>
    <col min="7970" max="7970" width="6.25" style="5" customWidth="1"/>
    <col min="7971" max="7971" width="6.5" style="5" customWidth="1"/>
    <col min="7972" max="7972" width="6.625" style="5" customWidth="1"/>
    <col min="7973" max="7973" width="6.875" style="5" customWidth="1"/>
    <col min="7974" max="7974" width="7" style="5" customWidth="1"/>
    <col min="7975" max="7975" width="8.125" style="5" customWidth="1"/>
    <col min="7976" max="7976" width="7.875" style="5" customWidth="1"/>
    <col min="7977" max="7978" width="6.75" style="5" customWidth="1"/>
    <col min="7979" max="7979" width="6.625" style="5" customWidth="1"/>
    <col min="7980" max="7981" width="6.75" style="5" customWidth="1"/>
    <col min="7982" max="7982" width="6.625" style="5" customWidth="1"/>
    <col min="7983" max="7985" width="0" style="5" hidden="1" customWidth="1"/>
    <col min="7986" max="8167" width="9" style="5"/>
    <col min="8168" max="8168" width="4.25" style="5" customWidth="1"/>
    <col min="8169" max="8169" width="16.25" style="5" customWidth="1"/>
    <col min="8170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8.375" style="5" customWidth="1"/>
    <col min="8192" max="8198" width="6.75" style="5" customWidth="1"/>
    <col min="8199" max="8200" width="5.875" style="5" customWidth="1"/>
    <col min="8201" max="8201" width="8.5" style="5" customWidth="1"/>
    <col min="8202" max="8202" width="8" style="5" customWidth="1"/>
    <col min="8203" max="8203" width="9.125" style="5" customWidth="1"/>
    <col min="8204" max="8209" width="8" style="5" customWidth="1"/>
    <col min="8210" max="8210" width="11.75" style="5" customWidth="1"/>
    <col min="8211" max="8211" width="6.875" style="5" customWidth="1"/>
    <col min="8212" max="8212" width="7.625" style="5" customWidth="1"/>
    <col min="8213" max="8216" width="6.75" style="5" customWidth="1"/>
    <col min="8217" max="8217" width="7.625" style="5" customWidth="1"/>
    <col min="8218" max="8222" width="6.75" style="5" customWidth="1"/>
    <col min="8223" max="8223" width="6.625" style="5" customWidth="1"/>
    <col min="8224" max="8224" width="6.25" style="5" customWidth="1"/>
    <col min="8225" max="8225" width="6.625" style="5" customWidth="1"/>
    <col min="8226" max="8226" width="6.25" style="5" customWidth="1"/>
    <col min="8227" max="8227" width="6.5" style="5" customWidth="1"/>
    <col min="8228" max="8228" width="6.625" style="5" customWidth="1"/>
    <col min="8229" max="8229" width="6.875" style="5" customWidth="1"/>
    <col min="8230" max="8230" width="7" style="5" customWidth="1"/>
    <col min="8231" max="8231" width="8.125" style="5" customWidth="1"/>
    <col min="8232" max="8232" width="7.875" style="5" customWidth="1"/>
    <col min="8233" max="8234" width="6.75" style="5" customWidth="1"/>
    <col min="8235" max="8235" width="6.625" style="5" customWidth="1"/>
    <col min="8236" max="8237" width="6.75" style="5" customWidth="1"/>
    <col min="8238" max="8238" width="6.625" style="5" customWidth="1"/>
    <col min="8239" max="8241" width="0" style="5" hidden="1" customWidth="1"/>
    <col min="8242" max="8423" width="9" style="5"/>
    <col min="8424" max="8424" width="4.25" style="5" customWidth="1"/>
    <col min="8425" max="8425" width="16.25" style="5" customWidth="1"/>
    <col min="8426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8.375" style="5" customWidth="1"/>
    <col min="8448" max="8454" width="6.75" style="5" customWidth="1"/>
    <col min="8455" max="8456" width="5.875" style="5" customWidth="1"/>
    <col min="8457" max="8457" width="8.5" style="5" customWidth="1"/>
    <col min="8458" max="8458" width="8" style="5" customWidth="1"/>
    <col min="8459" max="8459" width="9.125" style="5" customWidth="1"/>
    <col min="8460" max="8465" width="8" style="5" customWidth="1"/>
    <col min="8466" max="8466" width="11.75" style="5" customWidth="1"/>
    <col min="8467" max="8467" width="6.875" style="5" customWidth="1"/>
    <col min="8468" max="8468" width="7.625" style="5" customWidth="1"/>
    <col min="8469" max="8472" width="6.75" style="5" customWidth="1"/>
    <col min="8473" max="8473" width="7.625" style="5" customWidth="1"/>
    <col min="8474" max="8478" width="6.75" style="5" customWidth="1"/>
    <col min="8479" max="8479" width="6.625" style="5" customWidth="1"/>
    <col min="8480" max="8480" width="6.25" style="5" customWidth="1"/>
    <col min="8481" max="8481" width="6.625" style="5" customWidth="1"/>
    <col min="8482" max="8482" width="6.25" style="5" customWidth="1"/>
    <col min="8483" max="8483" width="6.5" style="5" customWidth="1"/>
    <col min="8484" max="8484" width="6.625" style="5" customWidth="1"/>
    <col min="8485" max="8485" width="6.875" style="5" customWidth="1"/>
    <col min="8486" max="8486" width="7" style="5" customWidth="1"/>
    <col min="8487" max="8487" width="8.125" style="5" customWidth="1"/>
    <col min="8488" max="8488" width="7.875" style="5" customWidth="1"/>
    <col min="8489" max="8490" width="6.75" style="5" customWidth="1"/>
    <col min="8491" max="8491" width="6.625" style="5" customWidth="1"/>
    <col min="8492" max="8493" width="6.75" style="5" customWidth="1"/>
    <col min="8494" max="8494" width="6.625" style="5" customWidth="1"/>
    <col min="8495" max="8497" width="0" style="5" hidden="1" customWidth="1"/>
    <col min="8498" max="8679" width="9" style="5"/>
    <col min="8680" max="8680" width="4.25" style="5" customWidth="1"/>
    <col min="8681" max="8681" width="16.25" style="5" customWidth="1"/>
    <col min="8682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8.375" style="5" customWidth="1"/>
    <col min="8704" max="8710" width="6.75" style="5" customWidth="1"/>
    <col min="8711" max="8712" width="5.875" style="5" customWidth="1"/>
    <col min="8713" max="8713" width="8.5" style="5" customWidth="1"/>
    <col min="8714" max="8714" width="8" style="5" customWidth="1"/>
    <col min="8715" max="8715" width="9.125" style="5" customWidth="1"/>
    <col min="8716" max="8721" width="8" style="5" customWidth="1"/>
    <col min="8722" max="8722" width="11.75" style="5" customWidth="1"/>
    <col min="8723" max="8723" width="6.875" style="5" customWidth="1"/>
    <col min="8724" max="8724" width="7.625" style="5" customWidth="1"/>
    <col min="8725" max="8728" width="6.75" style="5" customWidth="1"/>
    <col min="8729" max="8729" width="7.625" style="5" customWidth="1"/>
    <col min="8730" max="8734" width="6.75" style="5" customWidth="1"/>
    <col min="8735" max="8735" width="6.625" style="5" customWidth="1"/>
    <col min="8736" max="8736" width="6.25" style="5" customWidth="1"/>
    <col min="8737" max="8737" width="6.625" style="5" customWidth="1"/>
    <col min="8738" max="8738" width="6.25" style="5" customWidth="1"/>
    <col min="8739" max="8739" width="6.5" style="5" customWidth="1"/>
    <col min="8740" max="8740" width="6.625" style="5" customWidth="1"/>
    <col min="8741" max="8741" width="6.875" style="5" customWidth="1"/>
    <col min="8742" max="8742" width="7" style="5" customWidth="1"/>
    <col min="8743" max="8743" width="8.125" style="5" customWidth="1"/>
    <col min="8744" max="8744" width="7.875" style="5" customWidth="1"/>
    <col min="8745" max="8746" width="6.75" style="5" customWidth="1"/>
    <col min="8747" max="8747" width="6.625" style="5" customWidth="1"/>
    <col min="8748" max="8749" width="6.75" style="5" customWidth="1"/>
    <col min="8750" max="8750" width="6.625" style="5" customWidth="1"/>
    <col min="8751" max="8753" width="0" style="5" hidden="1" customWidth="1"/>
    <col min="8754" max="8935" width="9" style="5"/>
    <col min="8936" max="8936" width="4.25" style="5" customWidth="1"/>
    <col min="8937" max="8937" width="16.25" style="5" customWidth="1"/>
    <col min="8938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8.375" style="5" customWidth="1"/>
    <col min="8960" max="8966" width="6.75" style="5" customWidth="1"/>
    <col min="8967" max="8968" width="5.875" style="5" customWidth="1"/>
    <col min="8969" max="8969" width="8.5" style="5" customWidth="1"/>
    <col min="8970" max="8970" width="8" style="5" customWidth="1"/>
    <col min="8971" max="8971" width="9.125" style="5" customWidth="1"/>
    <col min="8972" max="8977" width="8" style="5" customWidth="1"/>
    <col min="8978" max="8978" width="11.75" style="5" customWidth="1"/>
    <col min="8979" max="8979" width="6.875" style="5" customWidth="1"/>
    <col min="8980" max="8980" width="7.625" style="5" customWidth="1"/>
    <col min="8981" max="8984" width="6.75" style="5" customWidth="1"/>
    <col min="8985" max="8985" width="7.625" style="5" customWidth="1"/>
    <col min="8986" max="8990" width="6.75" style="5" customWidth="1"/>
    <col min="8991" max="8991" width="6.625" style="5" customWidth="1"/>
    <col min="8992" max="8992" width="6.25" style="5" customWidth="1"/>
    <col min="8993" max="8993" width="6.625" style="5" customWidth="1"/>
    <col min="8994" max="8994" width="6.25" style="5" customWidth="1"/>
    <col min="8995" max="8995" width="6.5" style="5" customWidth="1"/>
    <col min="8996" max="8996" width="6.625" style="5" customWidth="1"/>
    <col min="8997" max="8997" width="6.875" style="5" customWidth="1"/>
    <col min="8998" max="8998" width="7" style="5" customWidth="1"/>
    <col min="8999" max="8999" width="8.125" style="5" customWidth="1"/>
    <col min="9000" max="9000" width="7.875" style="5" customWidth="1"/>
    <col min="9001" max="9002" width="6.75" style="5" customWidth="1"/>
    <col min="9003" max="9003" width="6.625" style="5" customWidth="1"/>
    <col min="9004" max="9005" width="6.75" style="5" customWidth="1"/>
    <col min="9006" max="9006" width="6.625" style="5" customWidth="1"/>
    <col min="9007" max="9009" width="0" style="5" hidden="1" customWidth="1"/>
    <col min="9010" max="9191" width="9" style="5"/>
    <col min="9192" max="9192" width="4.25" style="5" customWidth="1"/>
    <col min="9193" max="9193" width="16.25" style="5" customWidth="1"/>
    <col min="9194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8.375" style="5" customWidth="1"/>
    <col min="9216" max="9222" width="6.75" style="5" customWidth="1"/>
    <col min="9223" max="9224" width="5.875" style="5" customWidth="1"/>
    <col min="9225" max="9225" width="8.5" style="5" customWidth="1"/>
    <col min="9226" max="9226" width="8" style="5" customWidth="1"/>
    <col min="9227" max="9227" width="9.125" style="5" customWidth="1"/>
    <col min="9228" max="9233" width="8" style="5" customWidth="1"/>
    <col min="9234" max="9234" width="11.75" style="5" customWidth="1"/>
    <col min="9235" max="9235" width="6.875" style="5" customWidth="1"/>
    <col min="9236" max="9236" width="7.625" style="5" customWidth="1"/>
    <col min="9237" max="9240" width="6.75" style="5" customWidth="1"/>
    <col min="9241" max="9241" width="7.625" style="5" customWidth="1"/>
    <col min="9242" max="9246" width="6.75" style="5" customWidth="1"/>
    <col min="9247" max="9247" width="6.625" style="5" customWidth="1"/>
    <col min="9248" max="9248" width="6.25" style="5" customWidth="1"/>
    <col min="9249" max="9249" width="6.625" style="5" customWidth="1"/>
    <col min="9250" max="9250" width="6.25" style="5" customWidth="1"/>
    <col min="9251" max="9251" width="6.5" style="5" customWidth="1"/>
    <col min="9252" max="9252" width="6.625" style="5" customWidth="1"/>
    <col min="9253" max="9253" width="6.875" style="5" customWidth="1"/>
    <col min="9254" max="9254" width="7" style="5" customWidth="1"/>
    <col min="9255" max="9255" width="8.125" style="5" customWidth="1"/>
    <col min="9256" max="9256" width="7.875" style="5" customWidth="1"/>
    <col min="9257" max="9258" width="6.75" style="5" customWidth="1"/>
    <col min="9259" max="9259" width="6.625" style="5" customWidth="1"/>
    <col min="9260" max="9261" width="6.75" style="5" customWidth="1"/>
    <col min="9262" max="9262" width="6.625" style="5" customWidth="1"/>
    <col min="9263" max="9265" width="0" style="5" hidden="1" customWidth="1"/>
    <col min="9266" max="9447" width="9" style="5"/>
    <col min="9448" max="9448" width="4.25" style="5" customWidth="1"/>
    <col min="9449" max="9449" width="16.25" style="5" customWidth="1"/>
    <col min="9450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8.375" style="5" customWidth="1"/>
    <col min="9472" max="9478" width="6.75" style="5" customWidth="1"/>
    <col min="9479" max="9480" width="5.875" style="5" customWidth="1"/>
    <col min="9481" max="9481" width="8.5" style="5" customWidth="1"/>
    <col min="9482" max="9482" width="8" style="5" customWidth="1"/>
    <col min="9483" max="9483" width="9.125" style="5" customWidth="1"/>
    <col min="9484" max="9489" width="8" style="5" customWidth="1"/>
    <col min="9490" max="9490" width="11.75" style="5" customWidth="1"/>
    <col min="9491" max="9491" width="6.875" style="5" customWidth="1"/>
    <col min="9492" max="9492" width="7.625" style="5" customWidth="1"/>
    <col min="9493" max="9496" width="6.75" style="5" customWidth="1"/>
    <col min="9497" max="9497" width="7.625" style="5" customWidth="1"/>
    <col min="9498" max="9502" width="6.75" style="5" customWidth="1"/>
    <col min="9503" max="9503" width="6.625" style="5" customWidth="1"/>
    <col min="9504" max="9504" width="6.25" style="5" customWidth="1"/>
    <col min="9505" max="9505" width="6.625" style="5" customWidth="1"/>
    <col min="9506" max="9506" width="6.25" style="5" customWidth="1"/>
    <col min="9507" max="9507" width="6.5" style="5" customWidth="1"/>
    <col min="9508" max="9508" width="6.625" style="5" customWidth="1"/>
    <col min="9509" max="9509" width="6.875" style="5" customWidth="1"/>
    <col min="9510" max="9510" width="7" style="5" customWidth="1"/>
    <col min="9511" max="9511" width="8.125" style="5" customWidth="1"/>
    <col min="9512" max="9512" width="7.875" style="5" customWidth="1"/>
    <col min="9513" max="9514" width="6.75" style="5" customWidth="1"/>
    <col min="9515" max="9515" width="6.625" style="5" customWidth="1"/>
    <col min="9516" max="9517" width="6.75" style="5" customWidth="1"/>
    <col min="9518" max="9518" width="6.625" style="5" customWidth="1"/>
    <col min="9519" max="9521" width="0" style="5" hidden="1" customWidth="1"/>
    <col min="9522" max="9703" width="9" style="5"/>
    <col min="9704" max="9704" width="4.25" style="5" customWidth="1"/>
    <col min="9705" max="9705" width="16.25" style="5" customWidth="1"/>
    <col min="9706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8.375" style="5" customWidth="1"/>
    <col min="9728" max="9734" width="6.75" style="5" customWidth="1"/>
    <col min="9735" max="9736" width="5.875" style="5" customWidth="1"/>
    <col min="9737" max="9737" width="8.5" style="5" customWidth="1"/>
    <col min="9738" max="9738" width="8" style="5" customWidth="1"/>
    <col min="9739" max="9739" width="9.125" style="5" customWidth="1"/>
    <col min="9740" max="9745" width="8" style="5" customWidth="1"/>
    <col min="9746" max="9746" width="11.75" style="5" customWidth="1"/>
    <col min="9747" max="9747" width="6.875" style="5" customWidth="1"/>
    <col min="9748" max="9748" width="7.625" style="5" customWidth="1"/>
    <col min="9749" max="9752" width="6.75" style="5" customWidth="1"/>
    <col min="9753" max="9753" width="7.625" style="5" customWidth="1"/>
    <col min="9754" max="9758" width="6.75" style="5" customWidth="1"/>
    <col min="9759" max="9759" width="6.625" style="5" customWidth="1"/>
    <col min="9760" max="9760" width="6.25" style="5" customWidth="1"/>
    <col min="9761" max="9761" width="6.625" style="5" customWidth="1"/>
    <col min="9762" max="9762" width="6.25" style="5" customWidth="1"/>
    <col min="9763" max="9763" width="6.5" style="5" customWidth="1"/>
    <col min="9764" max="9764" width="6.625" style="5" customWidth="1"/>
    <col min="9765" max="9765" width="6.875" style="5" customWidth="1"/>
    <col min="9766" max="9766" width="7" style="5" customWidth="1"/>
    <col min="9767" max="9767" width="8.125" style="5" customWidth="1"/>
    <col min="9768" max="9768" width="7.875" style="5" customWidth="1"/>
    <col min="9769" max="9770" width="6.75" style="5" customWidth="1"/>
    <col min="9771" max="9771" width="6.625" style="5" customWidth="1"/>
    <col min="9772" max="9773" width="6.75" style="5" customWidth="1"/>
    <col min="9774" max="9774" width="6.625" style="5" customWidth="1"/>
    <col min="9775" max="9777" width="0" style="5" hidden="1" customWidth="1"/>
    <col min="9778" max="9959" width="9" style="5"/>
    <col min="9960" max="9960" width="4.25" style="5" customWidth="1"/>
    <col min="9961" max="9961" width="16.25" style="5" customWidth="1"/>
    <col min="9962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8.375" style="5" customWidth="1"/>
    <col min="9984" max="9990" width="6.75" style="5" customWidth="1"/>
    <col min="9991" max="9992" width="5.875" style="5" customWidth="1"/>
    <col min="9993" max="9993" width="8.5" style="5" customWidth="1"/>
    <col min="9994" max="9994" width="8" style="5" customWidth="1"/>
    <col min="9995" max="9995" width="9.125" style="5" customWidth="1"/>
    <col min="9996" max="10001" width="8" style="5" customWidth="1"/>
    <col min="10002" max="10002" width="11.75" style="5" customWidth="1"/>
    <col min="10003" max="10003" width="6.875" style="5" customWidth="1"/>
    <col min="10004" max="10004" width="7.625" style="5" customWidth="1"/>
    <col min="10005" max="10008" width="6.75" style="5" customWidth="1"/>
    <col min="10009" max="10009" width="7.625" style="5" customWidth="1"/>
    <col min="10010" max="10014" width="6.75" style="5" customWidth="1"/>
    <col min="10015" max="10015" width="6.625" style="5" customWidth="1"/>
    <col min="10016" max="10016" width="6.25" style="5" customWidth="1"/>
    <col min="10017" max="10017" width="6.625" style="5" customWidth="1"/>
    <col min="10018" max="10018" width="6.25" style="5" customWidth="1"/>
    <col min="10019" max="10019" width="6.5" style="5" customWidth="1"/>
    <col min="10020" max="10020" width="6.625" style="5" customWidth="1"/>
    <col min="10021" max="10021" width="6.875" style="5" customWidth="1"/>
    <col min="10022" max="10022" width="7" style="5" customWidth="1"/>
    <col min="10023" max="10023" width="8.125" style="5" customWidth="1"/>
    <col min="10024" max="10024" width="7.875" style="5" customWidth="1"/>
    <col min="10025" max="10026" width="6.75" style="5" customWidth="1"/>
    <col min="10027" max="10027" width="6.625" style="5" customWidth="1"/>
    <col min="10028" max="10029" width="6.75" style="5" customWidth="1"/>
    <col min="10030" max="10030" width="6.625" style="5" customWidth="1"/>
    <col min="10031" max="10033" width="0" style="5" hidden="1" customWidth="1"/>
    <col min="10034" max="10215" width="9" style="5"/>
    <col min="10216" max="10216" width="4.25" style="5" customWidth="1"/>
    <col min="10217" max="10217" width="16.25" style="5" customWidth="1"/>
    <col min="10218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8.375" style="5" customWidth="1"/>
    <col min="10240" max="10246" width="6.75" style="5" customWidth="1"/>
    <col min="10247" max="10248" width="5.875" style="5" customWidth="1"/>
    <col min="10249" max="10249" width="8.5" style="5" customWidth="1"/>
    <col min="10250" max="10250" width="8" style="5" customWidth="1"/>
    <col min="10251" max="10251" width="9.125" style="5" customWidth="1"/>
    <col min="10252" max="10257" width="8" style="5" customWidth="1"/>
    <col min="10258" max="10258" width="11.75" style="5" customWidth="1"/>
    <col min="10259" max="10259" width="6.875" style="5" customWidth="1"/>
    <col min="10260" max="10260" width="7.625" style="5" customWidth="1"/>
    <col min="10261" max="10264" width="6.75" style="5" customWidth="1"/>
    <col min="10265" max="10265" width="7.625" style="5" customWidth="1"/>
    <col min="10266" max="10270" width="6.75" style="5" customWidth="1"/>
    <col min="10271" max="10271" width="6.625" style="5" customWidth="1"/>
    <col min="10272" max="10272" width="6.25" style="5" customWidth="1"/>
    <col min="10273" max="10273" width="6.625" style="5" customWidth="1"/>
    <col min="10274" max="10274" width="6.25" style="5" customWidth="1"/>
    <col min="10275" max="10275" width="6.5" style="5" customWidth="1"/>
    <col min="10276" max="10276" width="6.625" style="5" customWidth="1"/>
    <col min="10277" max="10277" width="6.875" style="5" customWidth="1"/>
    <col min="10278" max="10278" width="7" style="5" customWidth="1"/>
    <col min="10279" max="10279" width="8.125" style="5" customWidth="1"/>
    <col min="10280" max="10280" width="7.875" style="5" customWidth="1"/>
    <col min="10281" max="10282" width="6.75" style="5" customWidth="1"/>
    <col min="10283" max="10283" width="6.625" style="5" customWidth="1"/>
    <col min="10284" max="10285" width="6.75" style="5" customWidth="1"/>
    <col min="10286" max="10286" width="6.625" style="5" customWidth="1"/>
    <col min="10287" max="10289" width="0" style="5" hidden="1" customWidth="1"/>
    <col min="10290" max="10471" width="9" style="5"/>
    <col min="10472" max="10472" width="4.25" style="5" customWidth="1"/>
    <col min="10473" max="10473" width="16.25" style="5" customWidth="1"/>
    <col min="10474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8.375" style="5" customWidth="1"/>
    <col min="10496" max="10502" width="6.75" style="5" customWidth="1"/>
    <col min="10503" max="10504" width="5.875" style="5" customWidth="1"/>
    <col min="10505" max="10505" width="8.5" style="5" customWidth="1"/>
    <col min="10506" max="10506" width="8" style="5" customWidth="1"/>
    <col min="10507" max="10507" width="9.125" style="5" customWidth="1"/>
    <col min="10508" max="10513" width="8" style="5" customWidth="1"/>
    <col min="10514" max="10514" width="11.75" style="5" customWidth="1"/>
    <col min="10515" max="10515" width="6.875" style="5" customWidth="1"/>
    <col min="10516" max="10516" width="7.625" style="5" customWidth="1"/>
    <col min="10517" max="10520" width="6.75" style="5" customWidth="1"/>
    <col min="10521" max="10521" width="7.625" style="5" customWidth="1"/>
    <col min="10522" max="10526" width="6.75" style="5" customWidth="1"/>
    <col min="10527" max="10527" width="6.625" style="5" customWidth="1"/>
    <col min="10528" max="10528" width="6.25" style="5" customWidth="1"/>
    <col min="10529" max="10529" width="6.625" style="5" customWidth="1"/>
    <col min="10530" max="10530" width="6.25" style="5" customWidth="1"/>
    <col min="10531" max="10531" width="6.5" style="5" customWidth="1"/>
    <col min="10532" max="10532" width="6.625" style="5" customWidth="1"/>
    <col min="10533" max="10533" width="6.875" style="5" customWidth="1"/>
    <col min="10534" max="10534" width="7" style="5" customWidth="1"/>
    <col min="10535" max="10535" width="8.125" style="5" customWidth="1"/>
    <col min="10536" max="10536" width="7.875" style="5" customWidth="1"/>
    <col min="10537" max="10538" width="6.75" style="5" customWidth="1"/>
    <col min="10539" max="10539" width="6.625" style="5" customWidth="1"/>
    <col min="10540" max="10541" width="6.75" style="5" customWidth="1"/>
    <col min="10542" max="10542" width="6.625" style="5" customWidth="1"/>
    <col min="10543" max="10545" width="0" style="5" hidden="1" customWidth="1"/>
    <col min="10546" max="10727" width="9" style="5"/>
    <col min="10728" max="10728" width="4.25" style="5" customWidth="1"/>
    <col min="10729" max="10729" width="16.25" style="5" customWidth="1"/>
    <col min="10730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8.375" style="5" customWidth="1"/>
    <col min="10752" max="10758" width="6.75" style="5" customWidth="1"/>
    <col min="10759" max="10760" width="5.875" style="5" customWidth="1"/>
    <col min="10761" max="10761" width="8.5" style="5" customWidth="1"/>
    <col min="10762" max="10762" width="8" style="5" customWidth="1"/>
    <col min="10763" max="10763" width="9.125" style="5" customWidth="1"/>
    <col min="10764" max="10769" width="8" style="5" customWidth="1"/>
    <col min="10770" max="10770" width="11.75" style="5" customWidth="1"/>
    <col min="10771" max="10771" width="6.875" style="5" customWidth="1"/>
    <col min="10772" max="10772" width="7.625" style="5" customWidth="1"/>
    <col min="10773" max="10776" width="6.75" style="5" customWidth="1"/>
    <col min="10777" max="10777" width="7.625" style="5" customWidth="1"/>
    <col min="10778" max="10782" width="6.75" style="5" customWidth="1"/>
    <col min="10783" max="10783" width="6.625" style="5" customWidth="1"/>
    <col min="10784" max="10784" width="6.25" style="5" customWidth="1"/>
    <col min="10785" max="10785" width="6.625" style="5" customWidth="1"/>
    <col min="10786" max="10786" width="6.25" style="5" customWidth="1"/>
    <col min="10787" max="10787" width="6.5" style="5" customWidth="1"/>
    <col min="10788" max="10788" width="6.625" style="5" customWidth="1"/>
    <col min="10789" max="10789" width="6.875" style="5" customWidth="1"/>
    <col min="10790" max="10790" width="7" style="5" customWidth="1"/>
    <col min="10791" max="10791" width="8.125" style="5" customWidth="1"/>
    <col min="10792" max="10792" width="7.875" style="5" customWidth="1"/>
    <col min="10793" max="10794" width="6.75" style="5" customWidth="1"/>
    <col min="10795" max="10795" width="6.625" style="5" customWidth="1"/>
    <col min="10796" max="10797" width="6.75" style="5" customWidth="1"/>
    <col min="10798" max="10798" width="6.625" style="5" customWidth="1"/>
    <col min="10799" max="10801" width="0" style="5" hidden="1" customWidth="1"/>
    <col min="10802" max="10983" width="9" style="5"/>
    <col min="10984" max="10984" width="4.25" style="5" customWidth="1"/>
    <col min="10985" max="10985" width="16.25" style="5" customWidth="1"/>
    <col min="10986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8.375" style="5" customWidth="1"/>
    <col min="11008" max="11014" width="6.75" style="5" customWidth="1"/>
    <col min="11015" max="11016" width="5.875" style="5" customWidth="1"/>
    <col min="11017" max="11017" width="8.5" style="5" customWidth="1"/>
    <col min="11018" max="11018" width="8" style="5" customWidth="1"/>
    <col min="11019" max="11019" width="9.125" style="5" customWidth="1"/>
    <col min="11020" max="11025" width="8" style="5" customWidth="1"/>
    <col min="11026" max="11026" width="11.75" style="5" customWidth="1"/>
    <col min="11027" max="11027" width="6.875" style="5" customWidth="1"/>
    <col min="11028" max="11028" width="7.625" style="5" customWidth="1"/>
    <col min="11029" max="11032" width="6.75" style="5" customWidth="1"/>
    <col min="11033" max="11033" width="7.625" style="5" customWidth="1"/>
    <col min="11034" max="11038" width="6.75" style="5" customWidth="1"/>
    <col min="11039" max="11039" width="6.625" style="5" customWidth="1"/>
    <col min="11040" max="11040" width="6.25" style="5" customWidth="1"/>
    <col min="11041" max="11041" width="6.625" style="5" customWidth="1"/>
    <col min="11042" max="11042" width="6.25" style="5" customWidth="1"/>
    <col min="11043" max="11043" width="6.5" style="5" customWidth="1"/>
    <col min="11044" max="11044" width="6.625" style="5" customWidth="1"/>
    <col min="11045" max="11045" width="6.875" style="5" customWidth="1"/>
    <col min="11046" max="11046" width="7" style="5" customWidth="1"/>
    <col min="11047" max="11047" width="8.125" style="5" customWidth="1"/>
    <col min="11048" max="11048" width="7.875" style="5" customWidth="1"/>
    <col min="11049" max="11050" width="6.75" style="5" customWidth="1"/>
    <col min="11051" max="11051" width="6.625" style="5" customWidth="1"/>
    <col min="11052" max="11053" width="6.75" style="5" customWidth="1"/>
    <col min="11054" max="11054" width="6.625" style="5" customWidth="1"/>
    <col min="11055" max="11057" width="0" style="5" hidden="1" customWidth="1"/>
    <col min="11058" max="11239" width="9" style="5"/>
    <col min="11240" max="11240" width="4.25" style="5" customWidth="1"/>
    <col min="11241" max="11241" width="16.25" style="5" customWidth="1"/>
    <col min="11242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8.375" style="5" customWidth="1"/>
    <col min="11264" max="11270" width="6.75" style="5" customWidth="1"/>
    <col min="11271" max="11272" width="5.875" style="5" customWidth="1"/>
    <col min="11273" max="11273" width="8.5" style="5" customWidth="1"/>
    <col min="11274" max="11274" width="8" style="5" customWidth="1"/>
    <col min="11275" max="11275" width="9.125" style="5" customWidth="1"/>
    <col min="11276" max="11281" width="8" style="5" customWidth="1"/>
    <col min="11282" max="11282" width="11.75" style="5" customWidth="1"/>
    <col min="11283" max="11283" width="6.875" style="5" customWidth="1"/>
    <col min="11284" max="11284" width="7.625" style="5" customWidth="1"/>
    <col min="11285" max="11288" width="6.75" style="5" customWidth="1"/>
    <col min="11289" max="11289" width="7.625" style="5" customWidth="1"/>
    <col min="11290" max="11294" width="6.75" style="5" customWidth="1"/>
    <col min="11295" max="11295" width="6.625" style="5" customWidth="1"/>
    <col min="11296" max="11296" width="6.25" style="5" customWidth="1"/>
    <col min="11297" max="11297" width="6.625" style="5" customWidth="1"/>
    <col min="11298" max="11298" width="6.25" style="5" customWidth="1"/>
    <col min="11299" max="11299" width="6.5" style="5" customWidth="1"/>
    <col min="11300" max="11300" width="6.625" style="5" customWidth="1"/>
    <col min="11301" max="11301" width="6.875" style="5" customWidth="1"/>
    <col min="11302" max="11302" width="7" style="5" customWidth="1"/>
    <col min="11303" max="11303" width="8.125" style="5" customWidth="1"/>
    <col min="11304" max="11304" width="7.875" style="5" customWidth="1"/>
    <col min="11305" max="11306" width="6.75" style="5" customWidth="1"/>
    <col min="11307" max="11307" width="6.625" style="5" customWidth="1"/>
    <col min="11308" max="11309" width="6.75" style="5" customWidth="1"/>
    <col min="11310" max="11310" width="6.625" style="5" customWidth="1"/>
    <col min="11311" max="11313" width="0" style="5" hidden="1" customWidth="1"/>
    <col min="11314" max="11495" width="9" style="5"/>
    <col min="11496" max="11496" width="4.25" style="5" customWidth="1"/>
    <col min="11497" max="11497" width="16.25" style="5" customWidth="1"/>
    <col min="11498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8.375" style="5" customWidth="1"/>
    <col min="11520" max="11526" width="6.75" style="5" customWidth="1"/>
    <col min="11527" max="11528" width="5.875" style="5" customWidth="1"/>
    <col min="11529" max="11529" width="8.5" style="5" customWidth="1"/>
    <col min="11530" max="11530" width="8" style="5" customWidth="1"/>
    <col min="11531" max="11531" width="9.125" style="5" customWidth="1"/>
    <col min="11532" max="11537" width="8" style="5" customWidth="1"/>
    <col min="11538" max="11538" width="11.75" style="5" customWidth="1"/>
    <col min="11539" max="11539" width="6.875" style="5" customWidth="1"/>
    <col min="11540" max="11540" width="7.625" style="5" customWidth="1"/>
    <col min="11541" max="11544" width="6.75" style="5" customWidth="1"/>
    <col min="11545" max="11545" width="7.625" style="5" customWidth="1"/>
    <col min="11546" max="11550" width="6.75" style="5" customWidth="1"/>
    <col min="11551" max="11551" width="6.625" style="5" customWidth="1"/>
    <col min="11552" max="11552" width="6.25" style="5" customWidth="1"/>
    <col min="11553" max="11553" width="6.625" style="5" customWidth="1"/>
    <col min="11554" max="11554" width="6.25" style="5" customWidth="1"/>
    <col min="11555" max="11555" width="6.5" style="5" customWidth="1"/>
    <col min="11556" max="11556" width="6.625" style="5" customWidth="1"/>
    <col min="11557" max="11557" width="6.875" style="5" customWidth="1"/>
    <col min="11558" max="11558" width="7" style="5" customWidth="1"/>
    <col min="11559" max="11559" width="8.125" style="5" customWidth="1"/>
    <col min="11560" max="11560" width="7.875" style="5" customWidth="1"/>
    <col min="11561" max="11562" width="6.75" style="5" customWidth="1"/>
    <col min="11563" max="11563" width="6.625" style="5" customWidth="1"/>
    <col min="11564" max="11565" width="6.75" style="5" customWidth="1"/>
    <col min="11566" max="11566" width="6.625" style="5" customWidth="1"/>
    <col min="11567" max="11569" width="0" style="5" hidden="1" customWidth="1"/>
    <col min="11570" max="11751" width="9" style="5"/>
    <col min="11752" max="11752" width="4.25" style="5" customWidth="1"/>
    <col min="11753" max="11753" width="16.25" style="5" customWidth="1"/>
    <col min="11754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8.375" style="5" customWidth="1"/>
    <col min="11776" max="11782" width="6.75" style="5" customWidth="1"/>
    <col min="11783" max="11784" width="5.875" style="5" customWidth="1"/>
    <col min="11785" max="11785" width="8.5" style="5" customWidth="1"/>
    <col min="11786" max="11786" width="8" style="5" customWidth="1"/>
    <col min="11787" max="11787" width="9.125" style="5" customWidth="1"/>
    <col min="11788" max="11793" width="8" style="5" customWidth="1"/>
    <col min="11794" max="11794" width="11.75" style="5" customWidth="1"/>
    <col min="11795" max="11795" width="6.875" style="5" customWidth="1"/>
    <col min="11796" max="11796" width="7.625" style="5" customWidth="1"/>
    <col min="11797" max="11800" width="6.75" style="5" customWidth="1"/>
    <col min="11801" max="11801" width="7.625" style="5" customWidth="1"/>
    <col min="11802" max="11806" width="6.75" style="5" customWidth="1"/>
    <col min="11807" max="11807" width="6.625" style="5" customWidth="1"/>
    <col min="11808" max="11808" width="6.25" style="5" customWidth="1"/>
    <col min="11809" max="11809" width="6.625" style="5" customWidth="1"/>
    <col min="11810" max="11810" width="6.25" style="5" customWidth="1"/>
    <col min="11811" max="11811" width="6.5" style="5" customWidth="1"/>
    <col min="11812" max="11812" width="6.625" style="5" customWidth="1"/>
    <col min="11813" max="11813" width="6.875" style="5" customWidth="1"/>
    <col min="11814" max="11814" width="7" style="5" customWidth="1"/>
    <col min="11815" max="11815" width="8.125" style="5" customWidth="1"/>
    <col min="11816" max="11816" width="7.875" style="5" customWidth="1"/>
    <col min="11817" max="11818" width="6.75" style="5" customWidth="1"/>
    <col min="11819" max="11819" width="6.625" style="5" customWidth="1"/>
    <col min="11820" max="11821" width="6.75" style="5" customWidth="1"/>
    <col min="11822" max="11822" width="6.625" style="5" customWidth="1"/>
    <col min="11823" max="11825" width="0" style="5" hidden="1" customWidth="1"/>
    <col min="11826" max="12007" width="9" style="5"/>
    <col min="12008" max="12008" width="4.25" style="5" customWidth="1"/>
    <col min="12009" max="12009" width="16.25" style="5" customWidth="1"/>
    <col min="12010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8.375" style="5" customWidth="1"/>
    <col min="12032" max="12038" width="6.75" style="5" customWidth="1"/>
    <col min="12039" max="12040" width="5.875" style="5" customWidth="1"/>
    <col min="12041" max="12041" width="8.5" style="5" customWidth="1"/>
    <col min="12042" max="12042" width="8" style="5" customWidth="1"/>
    <col min="12043" max="12043" width="9.125" style="5" customWidth="1"/>
    <col min="12044" max="12049" width="8" style="5" customWidth="1"/>
    <col min="12050" max="12050" width="11.75" style="5" customWidth="1"/>
    <col min="12051" max="12051" width="6.875" style="5" customWidth="1"/>
    <col min="12052" max="12052" width="7.625" style="5" customWidth="1"/>
    <col min="12053" max="12056" width="6.75" style="5" customWidth="1"/>
    <col min="12057" max="12057" width="7.625" style="5" customWidth="1"/>
    <col min="12058" max="12062" width="6.75" style="5" customWidth="1"/>
    <col min="12063" max="12063" width="6.625" style="5" customWidth="1"/>
    <col min="12064" max="12064" width="6.25" style="5" customWidth="1"/>
    <col min="12065" max="12065" width="6.625" style="5" customWidth="1"/>
    <col min="12066" max="12066" width="6.25" style="5" customWidth="1"/>
    <col min="12067" max="12067" width="6.5" style="5" customWidth="1"/>
    <col min="12068" max="12068" width="6.625" style="5" customWidth="1"/>
    <col min="12069" max="12069" width="6.875" style="5" customWidth="1"/>
    <col min="12070" max="12070" width="7" style="5" customWidth="1"/>
    <col min="12071" max="12071" width="8.125" style="5" customWidth="1"/>
    <col min="12072" max="12072" width="7.875" style="5" customWidth="1"/>
    <col min="12073" max="12074" width="6.75" style="5" customWidth="1"/>
    <col min="12075" max="12075" width="6.625" style="5" customWidth="1"/>
    <col min="12076" max="12077" width="6.75" style="5" customWidth="1"/>
    <col min="12078" max="12078" width="6.625" style="5" customWidth="1"/>
    <col min="12079" max="12081" width="0" style="5" hidden="1" customWidth="1"/>
    <col min="12082" max="12263" width="9" style="5"/>
    <col min="12264" max="12264" width="4.25" style="5" customWidth="1"/>
    <col min="12265" max="12265" width="16.25" style="5" customWidth="1"/>
    <col min="12266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8.375" style="5" customWidth="1"/>
    <col min="12288" max="12294" width="6.75" style="5" customWidth="1"/>
    <col min="12295" max="12296" width="5.875" style="5" customWidth="1"/>
    <col min="12297" max="12297" width="8.5" style="5" customWidth="1"/>
    <col min="12298" max="12298" width="8" style="5" customWidth="1"/>
    <col min="12299" max="12299" width="9.125" style="5" customWidth="1"/>
    <col min="12300" max="12305" width="8" style="5" customWidth="1"/>
    <col min="12306" max="12306" width="11.75" style="5" customWidth="1"/>
    <col min="12307" max="12307" width="6.875" style="5" customWidth="1"/>
    <col min="12308" max="12308" width="7.625" style="5" customWidth="1"/>
    <col min="12309" max="12312" width="6.75" style="5" customWidth="1"/>
    <col min="12313" max="12313" width="7.625" style="5" customWidth="1"/>
    <col min="12314" max="12318" width="6.75" style="5" customWidth="1"/>
    <col min="12319" max="12319" width="6.625" style="5" customWidth="1"/>
    <col min="12320" max="12320" width="6.25" style="5" customWidth="1"/>
    <col min="12321" max="12321" width="6.625" style="5" customWidth="1"/>
    <col min="12322" max="12322" width="6.25" style="5" customWidth="1"/>
    <col min="12323" max="12323" width="6.5" style="5" customWidth="1"/>
    <col min="12324" max="12324" width="6.625" style="5" customWidth="1"/>
    <col min="12325" max="12325" width="6.875" style="5" customWidth="1"/>
    <col min="12326" max="12326" width="7" style="5" customWidth="1"/>
    <col min="12327" max="12327" width="8.125" style="5" customWidth="1"/>
    <col min="12328" max="12328" width="7.875" style="5" customWidth="1"/>
    <col min="12329" max="12330" width="6.75" style="5" customWidth="1"/>
    <col min="12331" max="12331" width="6.625" style="5" customWidth="1"/>
    <col min="12332" max="12333" width="6.75" style="5" customWidth="1"/>
    <col min="12334" max="12334" width="6.625" style="5" customWidth="1"/>
    <col min="12335" max="12337" width="0" style="5" hidden="1" customWidth="1"/>
    <col min="12338" max="12519" width="9" style="5"/>
    <col min="12520" max="12520" width="4.25" style="5" customWidth="1"/>
    <col min="12521" max="12521" width="16.25" style="5" customWidth="1"/>
    <col min="12522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8.375" style="5" customWidth="1"/>
    <col min="12544" max="12550" width="6.75" style="5" customWidth="1"/>
    <col min="12551" max="12552" width="5.875" style="5" customWidth="1"/>
    <col min="12553" max="12553" width="8.5" style="5" customWidth="1"/>
    <col min="12554" max="12554" width="8" style="5" customWidth="1"/>
    <col min="12555" max="12555" width="9.125" style="5" customWidth="1"/>
    <col min="12556" max="12561" width="8" style="5" customWidth="1"/>
    <col min="12562" max="12562" width="11.75" style="5" customWidth="1"/>
    <col min="12563" max="12563" width="6.875" style="5" customWidth="1"/>
    <col min="12564" max="12564" width="7.625" style="5" customWidth="1"/>
    <col min="12565" max="12568" width="6.75" style="5" customWidth="1"/>
    <col min="12569" max="12569" width="7.625" style="5" customWidth="1"/>
    <col min="12570" max="12574" width="6.75" style="5" customWidth="1"/>
    <col min="12575" max="12575" width="6.625" style="5" customWidth="1"/>
    <col min="12576" max="12576" width="6.25" style="5" customWidth="1"/>
    <col min="12577" max="12577" width="6.625" style="5" customWidth="1"/>
    <col min="12578" max="12578" width="6.25" style="5" customWidth="1"/>
    <col min="12579" max="12579" width="6.5" style="5" customWidth="1"/>
    <col min="12580" max="12580" width="6.625" style="5" customWidth="1"/>
    <col min="12581" max="12581" width="6.875" style="5" customWidth="1"/>
    <col min="12582" max="12582" width="7" style="5" customWidth="1"/>
    <col min="12583" max="12583" width="8.125" style="5" customWidth="1"/>
    <col min="12584" max="12584" width="7.875" style="5" customWidth="1"/>
    <col min="12585" max="12586" width="6.75" style="5" customWidth="1"/>
    <col min="12587" max="12587" width="6.625" style="5" customWidth="1"/>
    <col min="12588" max="12589" width="6.75" style="5" customWidth="1"/>
    <col min="12590" max="12590" width="6.625" style="5" customWidth="1"/>
    <col min="12591" max="12593" width="0" style="5" hidden="1" customWidth="1"/>
    <col min="12594" max="12775" width="9" style="5"/>
    <col min="12776" max="12776" width="4.25" style="5" customWidth="1"/>
    <col min="12777" max="12777" width="16.25" style="5" customWidth="1"/>
    <col min="12778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8.375" style="5" customWidth="1"/>
    <col min="12800" max="12806" width="6.75" style="5" customWidth="1"/>
    <col min="12807" max="12808" width="5.875" style="5" customWidth="1"/>
    <col min="12809" max="12809" width="8.5" style="5" customWidth="1"/>
    <col min="12810" max="12810" width="8" style="5" customWidth="1"/>
    <col min="12811" max="12811" width="9.125" style="5" customWidth="1"/>
    <col min="12812" max="12817" width="8" style="5" customWidth="1"/>
    <col min="12818" max="12818" width="11.75" style="5" customWidth="1"/>
    <col min="12819" max="12819" width="6.875" style="5" customWidth="1"/>
    <col min="12820" max="12820" width="7.625" style="5" customWidth="1"/>
    <col min="12821" max="12824" width="6.75" style="5" customWidth="1"/>
    <col min="12825" max="12825" width="7.625" style="5" customWidth="1"/>
    <col min="12826" max="12830" width="6.75" style="5" customWidth="1"/>
    <col min="12831" max="12831" width="6.625" style="5" customWidth="1"/>
    <col min="12832" max="12832" width="6.25" style="5" customWidth="1"/>
    <col min="12833" max="12833" width="6.625" style="5" customWidth="1"/>
    <col min="12834" max="12834" width="6.25" style="5" customWidth="1"/>
    <col min="12835" max="12835" width="6.5" style="5" customWidth="1"/>
    <col min="12836" max="12836" width="6.625" style="5" customWidth="1"/>
    <col min="12837" max="12837" width="6.875" style="5" customWidth="1"/>
    <col min="12838" max="12838" width="7" style="5" customWidth="1"/>
    <col min="12839" max="12839" width="8.125" style="5" customWidth="1"/>
    <col min="12840" max="12840" width="7.875" style="5" customWidth="1"/>
    <col min="12841" max="12842" width="6.75" style="5" customWidth="1"/>
    <col min="12843" max="12843" width="6.625" style="5" customWidth="1"/>
    <col min="12844" max="12845" width="6.75" style="5" customWidth="1"/>
    <col min="12846" max="12846" width="6.625" style="5" customWidth="1"/>
    <col min="12847" max="12849" width="0" style="5" hidden="1" customWidth="1"/>
    <col min="12850" max="13031" width="9" style="5"/>
    <col min="13032" max="13032" width="4.25" style="5" customWidth="1"/>
    <col min="13033" max="13033" width="16.25" style="5" customWidth="1"/>
    <col min="13034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8.375" style="5" customWidth="1"/>
    <col min="13056" max="13062" width="6.75" style="5" customWidth="1"/>
    <col min="13063" max="13064" width="5.875" style="5" customWidth="1"/>
    <col min="13065" max="13065" width="8.5" style="5" customWidth="1"/>
    <col min="13066" max="13066" width="8" style="5" customWidth="1"/>
    <col min="13067" max="13067" width="9.125" style="5" customWidth="1"/>
    <col min="13068" max="13073" width="8" style="5" customWidth="1"/>
    <col min="13074" max="13074" width="11.75" style="5" customWidth="1"/>
    <col min="13075" max="13075" width="6.875" style="5" customWidth="1"/>
    <col min="13076" max="13076" width="7.625" style="5" customWidth="1"/>
    <col min="13077" max="13080" width="6.75" style="5" customWidth="1"/>
    <col min="13081" max="13081" width="7.625" style="5" customWidth="1"/>
    <col min="13082" max="13086" width="6.75" style="5" customWidth="1"/>
    <col min="13087" max="13087" width="6.625" style="5" customWidth="1"/>
    <col min="13088" max="13088" width="6.25" style="5" customWidth="1"/>
    <col min="13089" max="13089" width="6.625" style="5" customWidth="1"/>
    <col min="13090" max="13090" width="6.25" style="5" customWidth="1"/>
    <col min="13091" max="13091" width="6.5" style="5" customWidth="1"/>
    <col min="13092" max="13092" width="6.625" style="5" customWidth="1"/>
    <col min="13093" max="13093" width="6.875" style="5" customWidth="1"/>
    <col min="13094" max="13094" width="7" style="5" customWidth="1"/>
    <col min="13095" max="13095" width="8.125" style="5" customWidth="1"/>
    <col min="13096" max="13096" width="7.875" style="5" customWidth="1"/>
    <col min="13097" max="13098" width="6.75" style="5" customWidth="1"/>
    <col min="13099" max="13099" width="6.625" style="5" customWidth="1"/>
    <col min="13100" max="13101" width="6.75" style="5" customWidth="1"/>
    <col min="13102" max="13102" width="6.625" style="5" customWidth="1"/>
    <col min="13103" max="13105" width="0" style="5" hidden="1" customWidth="1"/>
    <col min="13106" max="13287" width="9" style="5"/>
    <col min="13288" max="13288" width="4.25" style="5" customWidth="1"/>
    <col min="13289" max="13289" width="16.25" style="5" customWidth="1"/>
    <col min="13290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8.375" style="5" customWidth="1"/>
    <col min="13312" max="13318" width="6.75" style="5" customWidth="1"/>
    <col min="13319" max="13320" width="5.875" style="5" customWidth="1"/>
    <col min="13321" max="13321" width="8.5" style="5" customWidth="1"/>
    <col min="13322" max="13322" width="8" style="5" customWidth="1"/>
    <col min="13323" max="13323" width="9.125" style="5" customWidth="1"/>
    <col min="13324" max="13329" width="8" style="5" customWidth="1"/>
    <col min="13330" max="13330" width="11.75" style="5" customWidth="1"/>
    <col min="13331" max="13331" width="6.875" style="5" customWidth="1"/>
    <col min="13332" max="13332" width="7.625" style="5" customWidth="1"/>
    <col min="13333" max="13336" width="6.75" style="5" customWidth="1"/>
    <col min="13337" max="13337" width="7.625" style="5" customWidth="1"/>
    <col min="13338" max="13342" width="6.75" style="5" customWidth="1"/>
    <col min="13343" max="13343" width="6.625" style="5" customWidth="1"/>
    <col min="13344" max="13344" width="6.25" style="5" customWidth="1"/>
    <col min="13345" max="13345" width="6.625" style="5" customWidth="1"/>
    <col min="13346" max="13346" width="6.25" style="5" customWidth="1"/>
    <col min="13347" max="13347" width="6.5" style="5" customWidth="1"/>
    <col min="13348" max="13348" width="6.625" style="5" customWidth="1"/>
    <col min="13349" max="13349" width="6.875" style="5" customWidth="1"/>
    <col min="13350" max="13350" width="7" style="5" customWidth="1"/>
    <col min="13351" max="13351" width="8.125" style="5" customWidth="1"/>
    <col min="13352" max="13352" width="7.875" style="5" customWidth="1"/>
    <col min="13353" max="13354" width="6.75" style="5" customWidth="1"/>
    <col min="13355" max="13355" width="6.625" style="5" customWidth="1"/>
    <col min="13356" max="13357" width="6.75" style="5" customWidth="1"/>
    <col min="13358" max="13358" width="6.625" style="5" customWidth="1"/>
    <col min="13359" max="13361" width="0" style="5" hidden="1" customWidth="1"/>
    <col min="13362" max="13543" width="9" style="5"/>
    <col min="13544" max="13544" width="4.25" style="5" customWidth="1"/>
    <col min="13545" max="13545" width="16.25" style="5" customWidth="1"/>
    <col min="13546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8.375" style="5" customWidth="1"/>
    <col min="13568" max="13574" width="6.75" style="5" customWidth="1"/>
    <col min="13575" max="13576" width="5.875" style="5" customWidth="1"/>
    <col min="13577" max="13577" width="8.5" style="5" customWidth="1"/>
    <col min="13578" max="13578" width="8" style="5" customWidth="1"/>
    <col min="13579" max="13579" width="9.125" style="5" customWidth="1"/>
    <col min="13580" max="13585" width="8" style="5" customWidth="1"/>
    <col min="13586" max="13586" width="11.75" style="5" customWidth="1"/>
    <col min="13587" max="13587" width="6.875" style="5" customWidth="1"/>
    <col min="13588" max="13588" width="7.625" style="5" customWidth="1"/>
    <col min="13589" max="13592" width="6.75" style="5" customWidth="1"/>
    <col min="13593" max="13593" width="7.625" style="5" customWidth="1"/>
    <col min="13594" max="13598" width="6.75" style="5" customWidth="1"/>
    <col min="13599" max="13599" width="6.625" style="5" customWidth="1"/>
    <col min="13600" max="13600" width="6.25" style="5" customWidth="1"/>
    <col min="13601" max="13601" width="6.625" style="5" customWidth="1"/>
    <col min="13602" max="13602" width="6.25" style="5" customWidth="1"/>
    <col min="13603" max="13603" width="6.5" style="5" customWidth="1"/>
    <col min="13604" max="13604" width="6.625" style="5" customWidth="1"/>
    <col min="13605" max="13605" width="6.875" style="5" customWidth="1"/>
    <col min="13606" max="13606" width="7" style="5" customWidth="1"/>
    <col min="13607" max="13607" width="8.125" style="5" customWidth="1"/>
    <col min="13608" max="13608" width="7.875" style="5" customWidth="1"/>
    <col min="13609" max="13610" width="6.75" style="5" customWidth="1"/>
    <col min="13611" max="13611" width="6.625" style="5" customWidth="1"/>
    <col min="13612" max="13613" width="6.75" style="5" customWidth="1"/>
    <col min="13614" max="13614" width="6.625" style="5" customWidth="1"/>
    <col min="13615" max="13617" width="0" style="5" hidden="1" customWidth="1"/>
    <col min="13618" max="13799" width="9" style="5"/>
    <col min="13800" max="13800" width="4.25" style="5" customWidth="1"/>
    <col min="13801" max="13801" width="16.25" style="5" customWidth="1"/>
    <col min="13802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8.375" style="5" customWidth="1"/>
    <col min="13824" max="13830" width="6.75" style="5" customWidth="1"/>
    <col min="13831" max="13832" width="5.875" style="5" customWidth="1"/>
    <col min="13833" max="13833" width="8.5" style="5" customWidth="1"/>
    <col min="13834" max="13834" width="8" style="5" customWidth="1"/>
    <col min="13835" max="13835" width="9.125" style="5" customWidth="1"/>
    <col min="13836" max="13841" width="8" style="5" customWidth="1"/>
    <col min="13842" max="13842" width="11.75" style="5" customWidth="1"/>
    <col min="13843" max="13843" width="6.875" style="5" customWidth="1"/>
    <col min="13844" max="13844" width="7.625" style="5" customWidth="1"/>
    <col min="13845" max="13848" width="6.75" style="5" customWidth="1"/>
    <col min="13849" max="13849" width="7.625" style="5" customWidth="1"/>
    <col min="13850" max="13854" width="6.75" style="5" customWidth="1"/>
    <col min="13855" max="13855" width="6.625" style="5" customWidth="1"/>
    <col min="13856" max="13856" width="6.25" style="5" customWidth="1"/>
    <col min="13857" max="13857" width="6.625" style="5" customWidth="1"/>
    <col min="13858" max="13858" width="6.25" style="5" customWidth="1"/>
    <col min="13859" max="13859" width="6.5" style="5" customWidth="1"/>
    <col min="13860" max="13860" width="6.625" style="5" customWidth="1"/>
    <col min="13861" max="13861" width="6.875" style="5" customWidth="1"/>
    <col min="13862" max="13862" width="7" style="5" customWidth="1"/>
    <col min="13863" max="13863" width="8.125" style="5" customWidth="1"/>
    <col min="13864" max="13864" width="7.875" style="5" customWidth="1"/>
    <col min="13865" max="13866" width="6.75" style="5" customWidth="1"/>
    <col min="13867" max="13867" width="6.625" style="5" customWidth="1"/>
    <col min="13868" max="13869" width="6.75" style="5" customWidth="1"/>
    <col min="13870" max="13870" width="6.625" style="5" customWidth="1"/>
    <col min="13871" max="13873" width="0" style="5" hidden="1" customWidth="1"/>
    <col min="13874" max="14055" width="9" style="5"/>
    <col min="14056" max="14056" width="4.25" style="5" customWidth="1"/>
    <col min="14057" max="14057" width="16.25" style="5" customWidth="1"/>
    <col min="14058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8.375" style="5" customWidth="1"/>
    <col min="14080" max="14086" width="6.75" style="5" customWidth="1"/>
    <col min="14087" max="14088" width="5.875" style="5" customWidth="1"/>
    <col min="14089" max="14089" width="8.5" style="5" customWidth="1"/>
    <col min="14090" max="14090" width="8" style="5" customWidth="1"/>
    <col min="14091" max="14091" width="9.125" style="5" customWidth="1"/>
    <col min="14092" max="14097" width="8" style="5" customWidth="1"/>
    <col min="14098" max="14098" width="11.75" style="5" customWidth="1"/>
    <col min="14099" max="14099" width="6.875" style="5" customWidth="1"/>
    <col min="14100" max="14100" width="7.625" style="5" customWidth="1"/>
    <col min="14101" max="14104" width="6.75" style="5" customWidth="1"/>
    <col min="14105" max="14105" width="7.625" style="5" customWidth="1"/>
    <col min="14106" max="14110" width="6.75" style="5" customWidth="1"/>
    <col min="14111" max="14111" width="6.625" style="5" customWidth="1"/>
    <col min="14112" max="14112" width="6.25" style="5" customWidth="1"/>
    <col min="14113" max="14113" width="6.625" style="5" customWidth="1"/>
    <col min="14114" max="14114" width="6.25" style="5" customWidth="1"/>
    <col min="14115" max="14115" width="6.5" style="5" customWidth="1"/>
    <col min="14116" max="14116" width="6.625" style="5" customWidth="1"/>
    <col min="14117" max="14117" width="6.875" style="5" customWidth="1"/>
    <col min="14118" max="14118" width="7" style="5" customWidth="1"/>
    <col min="14119" max="14119" width="8.125" style="5" customWidth="1"/>
    <col min="14120" max="14120" width="7.875" style="5" customWidth="1"/>
    <col min="14121" max="14122" width="6.75" style="5" customWidth="1"/>
    <col min="14123" max="14123" width="6.625" style="5" customWidth="1"/>
    <col min="14124" max="14125" width="6.75" style="5" customWidth="1"/>
    <col min="14126" max="14126" width="6.625" style="5" customWidth="1"/>
    <col min="14127" max="14129" width="0" style="5" hidden="1" customWidth="1"/>
    <col min="14130" max="14311" width="9" style="5"/>
    <col min="14312" max="14312" width="4.25" style="5" customWidth="1"/>
    <col min="14313" max="14313" width="16.25" style="5" customWidth="1"/>
    <col min="14314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8.375" style="5" customWidth="1"/>
    <col min="14336" max="14342" width="6.75" style="5" customWidth="1"/>
    <col min="14343" max="14344" width="5.875" style="5" customWidth="1"/>
    <col min="14345" max="14345" width="8.5" style="5" customWidth="1"/>
    <col min="14346" max="14346" width="8" style="5" customWidth="1"/>
    <col min="14347" max="14347" width="9.125" style="5" customWidth="1"/>
    <col min="14348" max="14353" width="8" style="5" customWidth="1"/>
    <col min="14354" max="14354" width="11.75" style="5" customWidth="1"/>
    <col min="14355" max="14355" width="6.875" style="5" customWidth="1"/>
    <col min="14356" max="14356" width="7.625" style="5" customWidth="1"/>
    <col min="14357" max="14360" width="6.75" style="5" customWidth="1"/>
    <col min="14361" max="14361" width="7.625" style="5" customWidth="1"/>
    <col min="14362" max="14366" width="6.75" style="5" customWidth="1"/>
    <col min="14367" max="14367" width="6.625" style="5" customWidth="1"/>
    <col min="14368" max="14368" width="6.25" style="5" customWidth="1"/>
    <col min="14369" max="14369" width="6.625" style="5" customWidth="1"/>
    <col min="14370" max="14370" width="6.25" style="5" customWidth="1"/>
    <col min="14371" max="14371" width="6.5" style="5" customWidth="1"/>
    <col min="14372" max="14372" width="6.625" style="5" customWidth="1"/>
    <col min="14373" max="14373" width="6.875" style="5" customWidth="1"/>
    <col min="14374" max="14374" width="7" style="5" customWidth="1"/>
    <col min="14375" max="14375" width="8.125" style="5" customWidth="1"/>
    <col min="14376" max="14376" width="7.875" style="5" customWidth="1"/>
    <col min="14377" max="14378" width="6.75" style="5" customWidth="1"/>
    <col min="14379" max="14379" width="6.625" style="5" customWidth="1"/>
    <col min="14380" max="14381" width="6.75" style="5" customWidth="1"/>
    <col min="14382" max="14382" width="6.625" style="5" customWidth="1"/>
    <col min="14383" max="14385" width="0" style="5" hidden="1" customWidth="1"/>
    <col min="14386" max="14567" width="9" style="5"/>
    <col min="14568" max="14568" width="4.25" style="5" customWidth="1"/>
    <col min="14569" max="14569" width="16.25" style="5" customWidth="1"/>
    <col min="14570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8.375" style="5" customWidth="1"/>
    <col min="14592" max="14598" width="6.75" style="5" customWidth="1"/>
    <col min="14599" max="14600" width="5.875" style="5" customWidth="1"/>
    <col min="14601" max="14601" width="8.5" style="5" customWidth="1"/>
    <col min="14602" max="14602" width="8" style="5" customWidth="1"/>
    <col min="14603" max="14603" width="9.125" style="5" customWidth="1"/>
    <col min="14604" max="14609" width="8" style="5" customWidth="1"/>
    <col min="14610" max="14610" width="11.75" style="5" customWidth="1"/>
    <col min="14611" max="14611" width="6.875" style="5" customWidth="1"/>
    <col min="14612" max="14612" width="7.625" style="5" customWidth="1"/>
    <col min="14613" max="14616" width="6.75" style="5" customWidth="1"/>
    <col min="14617" max="14617" width="7.625" style="5" customWidth="1"/>
    <col min="14618" max="14622" width="6.75" style="5" customWidth="1"/>
    <col min="14623" max="14623" width="6.625" style="5" customWidth="1"/>
    <col min="14624" max="14624" width="6.25" style="5" customWidth="1"/>
    <col min="14625" max="14625" width="6.625" style="5" customWidth="1"/>
    <col min="14626" max="14626" width="6.25" style="5" customWidth="1"/>
    <col min="14627" max="14627" width="6.5" style="5" customWidth="1"/>
    <col min="14628" max="14628" width="6.625" style="5" customWidth="1"/>
    <col min="14629" max="14629" width="6.875" style="5" customWidth="1"/>
    <col min="14630" max="14630" width="7" style="5" customWidth="1"/>
    <col min="14631" max="14631" width="8.125" style="5" customWidth="1"/>
    <col min="14632" max="14632" width="7.875" style="5" customWidth="1"/>
    <col min="14633" max="14634" width="6.75" style="5" customWidth="1"/>
    <col min="14635" max="14635" width="6.625" style="5" customWidth="1"/>
    <col min="14636" max="14637" width="6.75" style="5" customWidth="1"/>
    <col min="14638" max="14638" width="6.625" style="5" customWidth="1"/>
    <col min="14639" max="14641" width="0" style="5" hidden="1" customWidth="1"/>
    <col min="14642" max="14823" width="9" style="5"/>
    <col min="14824" max="14824" width="4.25" style="5" customWidth="1"/>
    <col min="14825" max="14825" width="16.25" style="5" customWidth="1"/>
    <col min="14826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8.375" style="5" customWidth="1"/>
    <col min="14848" max="14854" width="6.75" style="5" customWidth="1"/>
    <col min="14855" max="14856" width="5.875" style="5" customWidth="1"/>
    <col min="14857" max="14857" width="8.5" style="5" customWidth="1"/>
    <col min="14858" max="14858" width="8" style="5" customWidth="1"/>
    <col min="14859" max="14859" width="9.125" style="5" customWidth="1"/>
    <col min="14860" max="14865" width="8" style="5" customWidth="1"/>
    <col min="14866" max="14866" width="11.75" style="5" customWidth="1"/>
    <col min="14867" max="14867" width="6.875" style="5" customWidth="1"/>
    <col min="14868" max="14868" width="7.625" style="5" customWidth="1"/>
    <col min="14869" max="14872" width="6.75" style="5" customWidth="1"/>
    <col min="14873" max="14873" width="7.625" style="5" customWidth="1"/>
    <col min="14874" max="14878" width="6.75" style="5" customWidth="1"/>
    <col min="14879" max="14879" width="6.625" style="5" customWidth="1"/>
    <col min="14880" max="14880" width="6.25" style="5" customWidth="1"/>
    <col min="14881" max="14881" width="6.625" style="5" customWidth="1"/>
    <col min="14882" max="14882" width="6.25" style="5" customWidth="1"/>
    <col min="14883" max="14883" width="6.5" style="5" customWidth="1"/>
    <col min="14884" max="14884" width="6.625" style="5" customWidth="1"/>
    <col min="14885" max="14885" width="6.875" style="5" customWidth="1"/>
    <col min="14886" max="14886" width="7" style="5" customWidth="1"/>
    <col min="14887" max="14887" width="8.125" style="5" customWidth="1"/>
    <col min="14888" max="14888" width="7.875" style="5" customWidth="1"/>
    <col min="14889" max="14890" width="6.75" style="5" customWidth="1"/>
    <col min="14891" max="14891" width="6.625" style="5" customWidth="1"/>
    <col min="14892" max="14893" width="6.75" style="5" customWidth="1"/>
    <col min="14894" max="14894" width="6.625" style="5" customWidth="1"/>
    <col min="14895" max="14897" width="0" style="5" hidden="1" customWidth="1"/>
    <col min="14898" max="15079" width="9" style="5"/>
    <col min="15080" max="15080" width="4.25" style="5" customWidth="1"/>
    <col min="15081" max="15081" width="16.25" style="5" customWidth="1"/>
    <col min="15082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8.375" style="5" customWidth="1"/>
    <col min="15104" max="15110" width="6.75" style="5" customWidth="1"/>
    <col min="15111" max="15112" width="5.875" style="5" customWidth="1"/>
    <col min="15113" max="15113" width="8.5" style="5" customWidth="1"/>
    <col min="15114" max="15114" width="8" style="5" customWidth="1"/>
    <col min="15115" max="15115" width="9.125" style="5" customWidth="1"/>
    <col min="15116" max="15121" width="8" style="5" customWidth="1"/>
    <col min="15122" max="15122" width="11.75" style="5" customWidth="1"/>
    <col min="15123" max="15123" width="6.875" style="5" customWidth="1"/>
    <col min="15124" max="15124" width="7.625" style="5" customWidth="1"/>
    <col min="15125" max="15128" width="6.75" style="5" customWidth="1"/>
    <col min="15129" max="15129" width="7.625" style="5" customWidth="1"/>
    <col min="15130" max="15134" width="6.75" style="5" customWidth="1"/>
    <col min="15135" max="15135" width="6.625" style="5" customWidth="1"/>
    <col min="15136" max="15136" width="6.25" style="5" customWidth="1"/>
    <col min="15137" max="15137" width="6.625" style="5" customWidth="1"/>
    <col min="15138" max="15138" width="6.25" style="5" customWidth="1"/>
    <col min="15139" max="15139" width="6.5" style="5" customWidth="1"/>
    <col min="15140" max="15140" width="6.625" style="5" customWidth="1"/>
    <col min="15141" max="15141" width="6.875" style="5" customWidth="1"/>
    <col min="15142" max="15142" width="7" style="5" customWidth="1"/>
    <col min="15143" max="15143" width="8.125" style="5" customWidth="1"/>
    <col min="15144" max="15144" width="7.875" style="5" customWidth="1"/>
    <col min="15145" max="15146" width="6.75" style="5" customWidth="1"/>
    <col min="15147" max="15147" width="6.625" style="5" customWidth="1"/>
    <col min="15148" max="15149" width="6.75" style="5" customWidth="1"/>
    <col min="15150" max="15150" width="6.625" style="5" customWidth="1"/>
    <col min="15151" max="15153" width="0" style="5" hidden="1" customWidth="1"/>
    <col min="15154" max="15335" width="9" style="5"/>
    <col min="15336" max="15336" width="4.25" style="5" customWidth="1"/>
    <col min="15337" max="15337" width="16.25" style="5" customWidth="1"/>
    <col min="15338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8.375" style="5" customWidth="1"/>
    <col min="15360" max="15366" width="6.75" style="5" customWidth="1"/>
    <col min="15367" max="15368" width="5.875" style="5" customWidth="1"/>
    <col min="15369" max="15369" width="8.5" style="5" customWidth="1"/>
    <col min="15370" max="15370" width="8" style="5" customWidth="1"/>
    <col min="15371" max="15371" width="9.125" style="5" customWidth="1"/>
    <col min="15372" max="15377" width="8" style="5" customWidth="1"/>
    <col min="15378" max="15378" width="11.75" style="5" customWidth="1"/>
    <col min="15379" max="15379" width="6.875" style="5" customWidth="1"/>
    <col min="15380" max="15380" width="7.625" style="5" customWidth="1"/>
    <col min="15381" max="15384" width="6.75" style="5" customWidth="1"/>
    <col min="15385" max="15385" width="7.625" style="5" customWidth="1"/>
    <col min="15386" max="15390" width="6.75" style="5" customWidth="1"/>
    <col min="15391" max="15391" width="6.625" style="5" customWidth="1"/>
    <col min="15392" max="15392" width="6.25" style="5" customWidth="1"/>
    <col min="15393" max="15393" width="6.625" style="5" customWidth="1"/>
    <col min="15394" max="15394" width="6.25" style="5" customWidth="1"/>
    <col min="15395" max="15395" width="6.5" style="5" customWidth="1"/>
    <col min="15396" max="15396" width="6.625" style="5" customWidth="1"/>
    <col min="15397" max="15397" width="6.875" style="5" customWidth="1"/>
    <col min="15398" max="15398" width="7" style="5" customWidth="1"/>
    <col min="15399" max="15399" width="8.125" style="5" customWidth="1"/>
    <col min="15400" max="15400" width="7.875" style="5" customWidth="1"/>
    <col min="15401" max="15402" width="6.75" style="5" customWidth="1"/>
    <col min="15403" max="15403" width="6.625" style="5" customWidth="1"/>
    <col min="15404" max="15405" width="6.75" style="5" customWidth="1"/>
    <col min="15406" max="15406" width="6.625" style="5" customWidth="1"/>
    <col min="15407" max="15409" width="0" style="5" hidden="1" customWidth="1"/>
    <col min="15410" max="15591" width="9" style="5"/>
    <col min="15592" max="15592" width="4.25" style="5" customWidth="1"/>
    <col min="15593" max="15593" width="16.25" style="5" customWidth="1"/>
    <col min="15594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8.375" style="5" customWidth="1"/>
    <col min="15616" max="15622" width="6.75" style="5" customWidth="1"/>
    <col min="15623" max="15624" width="5.875" style="5" customWidth="1"/>
    <col min="15625" max="15625" width="8.5" style="5" customWidth="1"/>
    <col min="15626" max="15626" width="8" style="5" customWidth="1"/>
    <col min="15627" max="15627" width="9.125" style="5" customWidth="1"/>
    <col min="15628" max="15633" width="8" style="5" customWidth="1"/>
    <col min="15634" max="15634" width="11.75" style="5" customWidth="1"/>
    <col min="15635" max="15635" width="6.875" style="5" customWidth="1"/>
    <col min="15636" max="15636" width="7.625" style="5" customWidth="1"/>
    <col min="15637" max="15640" width="6.75" style="5" customWidth="1"/>
    <col min="15641" max="15641" width="7.625" style="5" customWidth="1"/>
    <col min="15642" max="15646" width="6.75" style="5" customWidth="1"/>
    <col min="15647" max="15647" width="6.625" style="5" customWidth="1"/>
    <col min="15648" max="15648" width="6.25" style="5" customWidth="1"/>
    <col min="15649" max="15649" width="6.625" style="5" customWidth="1"/>
    <col min="15650" max="15650" width="6.25" style="5" customWidth="1"/>
    <col min="15651" max="15651" width="6.5" style="5" customWidth="1"/>
    <col min="15652" max="15652" width="6.625" style="5" customWidth="1"/>
    <col min="15653" max="15653" width="6.875" style="5" customWidth="1"/>
    <col min="15654" max="15654" width="7" style="5" customWidth="1"/>
    <col min="15655" max="15655" width="8.125" style="5" customWidth="1"/>
    <col min="15656" max="15656" width="7.875" style="5" customWidth="1"/>
    <col min="15657" max="15658" width="6.75" style="5" customWidth="1"/>
    <col min="15659" max="15659" width="6.625" style="5" customWidth="1"/>
    <col min="15660" max="15661" width="6.75" style="5" customWidth="1"/>
    <col min="15662" max="15662" width="6.625" style="5" customWidth="1"/>
    <col min="15663" max="15665" width="0" style="5" hidden="1" customWidth="1"/>
    <col min="15666" max="15847" width="9" style="5"/>
    <col min="15848" max="15848" width="4.25" style="5" customWidth="1"/>
    <col min="15849" max="15849" width="16.25" style="5" customWidth="1"/>
    <col min="15850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8.375" style="5" customWidth="1"/>
    <col min="15872" max="15878" width="6.75" style="5" customWidth="1"/>
    <col min="15879" max="15880" width="5.875" style="5" customWidth="1"/>
    <col min="15881" max="15881" width="8.5" style="5" customWidth="1"/>
    <col min="15882" max="15882" width="8" style="5" customWidth="1"/>
    <col min="15883" max="15883" width="9.125" style="5" customWidth="1"/>
    <col min="15884" max="15889" width="8" style="5" customWidth="1"/>
    <col min="15890" max="15890" width="11.75" style="5" customWidth="1"/>
    <col min="15891" max="15891" width="6.875" style="5" customWidth="1"/>
    <col min="15892" max="15892" width="7.625" style="5" customWidth="1"/>
    <col min="15893" max="15896" width="6.75" style="5" customWidth="1"/>
    <col min="15897" max="15897" width="7.625" style="5" customWidth="1"/>
    <col min="15898" max="15902" width="6.75" style="5" customWidth="1"/>
    <col min="15903" max="15903" width="6.625" style="5" customWidth="1"/>
    <col min="15904" max="15904" width="6.25" style="5" customWidth="1"/>
    <col min="15905" max="15905" width="6.625" style="5" customWidth="1"/>
    <col min="15906" max="15906" width="6.25" style="5" customWidth="1"/>
    <col min="15907" max="15907" width="6.5" style="5" customWidth="1"/>
    <col min="15908" max="15908" width="6.625" style="5" customWidth="1"/>
    <col min="15909" max="15909" width="6.875" style="5" customWidth="1"/>
    <col min="15910" max="15910" width="7" style="5" customWidth="1"/>
    <col min="15911" max="15911" width="8.125" style="5" customWidth="1"/>
    <col min="15912" max="15912" width="7.875" style="5" customWidth="1"/>
    <col min="15913" max="15914" width="6.75" style="5" customWidth="1"/>
    <col min="15915" max="15915" width="6.625" style="5" customWidth="1"/>
    <col min="15916" max="15917" width="6.75" style="5" customWidth="1"/>
    <col min="15918" max="15918" width="6.625" style="5" customWidth="1"/>
    <col min="15919" max="15921" width="0" style="5" hidden="1" customWidth="1"/>
    <col min="15922" max="16103" width="9" style="5"/>
    <col min="16104" max="16104" width="4.25" style="5" customWidth="1"/>
    <col min="16105" max="16105" width="16.25" style="5" customWidth="1"/>
    <col min="16106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8.375" style="5" customWidth="1"/>
    <col min="16128" max="16134" width="6.75" style="5" customWidth="1"/>
    <col min="16135" max="16136" width="5.875" style="5" customWidth="1"/>
    <col min="16137" max="16137" width="8.5" style="5" customWidth="1"/>
    <col min="16138" max="16138" width="8" style="5" customWidth="1"/>
    <col min="16139" max="16139" width="9.125" style="5" customWidth="1"/>
    <col min="16140" max="16145" width="8" style="5" customWidth="1"/>
    <col min="16146" max="16146" width="11.75" style="5" customWidth="1"/>
    <col min="16147" max="16147" width="6.875" style="5" customWidth="1"/>
    <col min="16148" max="16148" width="7.625" style="5" customWidth="1"/>
    <col min="16149" max="16152" width="6.75" style="5" customWidth="1"/>
    <col min="16153" max="16153" width="7.625" style="5" customWidth="1"/>
    <col min="16154" max="16158" width="6.75" style="5" customWidth="1"/>
    <col min="16159" max="16159" width="6.625" style="5" customWidth="1"/>
    <col min="16160" max="16160" width="6.25" style="5" customWidth="1"/>
    <col min="16161" max="16161" width="6.625" style="5" customWidth="1"/>
    <col min="16162" max="16162" width="6.25" style="5" customWidth="1"/>
    <col min="16163" max="16163" width="6.5" style="5" customWidth="1"/>
    <col min="16164" max="16164" width="6.625" style="5" customWidth="1"/>
    <col min="16165" max="16165" width="6.875" style="5" customWidth="1"/>
    <col min="16166" max="16166" width="7" style="5" customWidth="1"/>
    <col min="16167" max="16167" width="8.125" style="5" customWidth="1"/>
    <col min="16168" max="16168" width="7.875" style="5" customWidth="1"/>
    <col min="16169" max="16170" width="6.75" style="5" customWidth="1"/>
    <col min="16171" max="16171" width="6.625" style="5" customWidth="1"/>
    <col min="16172" max="16173" width="6.75" style="5" customWidth="1"/>
    <col min="16174" max="16174" width="6.625" style="5" customWidth="1"/>
    <col min="16175" max="16177" width="0" style="5" hidden="1" customWidth="1"/>
    <col min="16178" max="16384" width="9" style="5"/>
  </cols>
  <sheetData>
    <row r="1" spans="1:6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9"/>
      <c r="AG1" s="95"/>
      <c r="AH1" s="2"/>
      <c r="AI1" s="2"/>
      <c r="AJ1" s="2"/>
      <c r="AK1" s="2"/>
      <c r="AL1" s="2"/>
      <c r="AM1" s="2"/>
      <c r="AN1" s="2"/>
      <c r="AO1" s="2"/>
      <c r="AP1" s="88"/>
      <c r="AQ1" s="3"/>
      <c r="AR1" s="3"/>
    </row>
    <row r="2" spans="1:6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9"/>
      <c r="AG2" s="95"/>
      <c r="AH2" s="2"/>
      <c r="AI2" s="2"/>
      <c r="AJ2" s="2"/>
      <c r="AK2" s="2"/>
      <c r="AL2" s="2"/>
      <c r="AM2" s="2"/>
      <c r="AN2" s="2"/>
      <c r="AO2" s="2"/>
      <c r="AP2" s="88"/>
      <c r="AQ2" s="3"/>
      <c r="AR2" s="3"/>
    </row>
    <row r="3" spans="1:62" s="1" customFormat="1" ht="30.75" customHeight="1" x14ac:dyDescent="0.45">
      <c r="A3" s="745" t="s">
        <v>57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50"/>
    </row>
    <row r="4" spans="1:6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4"/>
      <c r="AU4" s="4"/>
      <c r="AV4" s="4"/>
      <c r="AW4" s="4"/>
    </row>
    <row r="5" spans="1:62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BA5" s="735" t="s">
        <v>8</v>
      </c>
      <c r="BB5" s="735"/>
      <c r="BC5" s="735"/>
      <c r="BD5" s="735"/>
      <c r="BG5" s="736" t="s">
        <v>9</v>
      </c>
      <c r="BH5" s="737"/>
      <c r="BI5" s="737"/>
      <c r="BJ5" s="738"/>
    </row>
    <row r="6" spans="1:62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29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52"/>
      <c r="BA6" s="6" t="s">
        <v>22</v>
      </c>
      <c r="BB6" s="7" t="s">
        <v>23</v>
      </c>
      <c r="BC6" s="7" t="s">
        <v>24</v>
      </c>
      <c r="BD6" s="7" t="s">
        <v>25</v>
      </c>
      <c r="BG6" s="6" t="s">
        <v>26</v>
      </c>
      <c r="BH6" s="7" t="s">
        <v>23</v>
      </c>
      <c r="BI6" s="7" t="s">
        <v>24</v>
      </c>
      <c r="BJ6" s="7" t="s">
        <v>25</v>
      </c>
    </row>
    <row r="7" spans="1:62" ht="91.9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28</v>
      </c>
      <c r="AE7" s="73" t="s">
        <v>29</v>
      </c>
      <c r="AF7" s="80" t="s">
        <v>65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29"/>
      <c r="AQ7" s="730"/>
      <c r="AR7" s="732"/>
      <c r="AS7" s="730"/>
      <c r="AT7" s="730"/>
      <c r="AU7" s="732"/>
      <c r="AV7" s="730"/>
      <c r="AW7" s="52"/>
      <c r="BA7" s="6" t="s">
        <v>35</v>
      </c>
      <c r="BB7" s="9">
        <f>ROUNDUP(5*0.18*1000*309/1000*1.025,2)</f>
        <v>285.06</v>
      </c>
      <c r="BC7" s="7">
        <f>ROUND(5*0.18*1000*284/1000*1.025,2)</f>
        <v>261.99</v>
      </c>
      <c r="BD7" s="7">
        <f>+BC7-BB7</f>
        <v>-23.069999999999993</v>
      </c>
      <c r="BG7" s="10" t="s">
        <v>36</v>
      </c>
      <c r="BH7" s="9"/>
      <c r="BI7" s="7"/>
      <c r="BJ7" s="7"/>
    </row>
    <row r="8" spans="1:62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60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53"/>
      <c r="BA8" s="6" t="s">
        <v>37</v>
      </c>
      <c r="BB8" s="7">
        <f>ROUND(3.5*0.16*1000*309/1000*1.025,2)</f>
        <v>177.37</v>
      </c>
      <c r="BC8" s="7">
        <f>ROUND(3.5*0.16*1000*284/1000*1.025,2)</f>
        <v>163.02000000000001</v>
      </c>
      <c r="BD8" s="7">
        <f t="shared" ref="BD8:BD10" si="0">+BC8-BB8</f>
        <v>-14.349999999999994</v>
      </c>
      <c r="BG8" s="12" t="s">
        <v>38</v>
      </c>
      <c r="BH8" s="13">
        <v>85.72</v>
      </c>
      <c r="BI8" s="13">
        <v>79.66</v>
      </c>
      <c r="BJ8" s="13">
        <f>+BI8-BH8</f>
        <v>-6.0600000000000023</v>
      </c>
    </row>
    <row r="9" spans="1:62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82">
        <f t="shared" ref="AF9:AF13" si="1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53"/>
      <c r="BA9" s="6"/>
      <c r="BB9" s="7"/>
      <c r="BC9" s="7"/>
      <c r="BD9" s="7"/>
      <c r="BG9" s="12"/>
      <c r="BH9" s="13"/>
      <c r="BI9" s="13"/>
      <c r="BJ9" s="13"/>
    </row>
    <row r="10" spans="1:62" ht="15.75" thickBot="1" x14ac:dyDescent="0.45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2">SUM(X10:AA10)</f>
        <v>3.1409999999999996</v>
      </c>
      <c r="X10" s="22">
        <v>0</v>
      </c>
      <c r="Y10" s="22">
        <v>0.21</v>
      </c>
      <c r="Z10" s="22">
        <v>2.7159999999999997</v>
      </c>
      <c r="AA10" s="22">
        <v>0.215</v>
      </c>
      <c r="AB10" s="102">
        <f>SUM(AC10:AE10)</f>
        <v>0</v>
      </c>
      <c r="AC10" s="75"/>
      <c r="AD10" s="75"/>
      <c r="AE10" s="75"/>
      <c r="AF10" s="82">
        <f t="shared" si="1"/>
        <v>0</v>
      </c>
      <c r="AG10" s="96">
        <f>+SUM(AH10:AO10)</f>
        <v>2.64</v>
      </c>
      <c r="AH10" s="22">
        <v>0</v>
      </c>
      <c r="AI10" s="22">
        <v>0</v>
      </c>
      <c r="AJ10" s="22">
        <v>0</v>
      </c>
      <c r="AK10" s="22">
        <v>0.8</v>
      </c>
      <c r="AL10" s="22">
        <v>0</v>
      </c>
      <c r="AM10" s="22">
        <v>0</v>
      </c>
      <c r="AN10" s="22">
        <v>0.14000000000000001</v>
      </c>
      <c r="AO10" s="22">
        <v>1.7</v>
      </c>
      <c r="AP10" s="90">
        <v>428</v>
      </c>
      <c r="AQ10" s="18">
        <f>$W10/C10</f>
        <v>5.3775038520801219E-2</v>
      </c>
      <c r="AR10" s="19">
        <f>IF(H10=0,"-",AB10/H10)</f>
        <v>0</v>
      </c>
      <c r="AS10" s="19">
        <f>AG10/M10</f>
        <v>4.601708209865784E-2</v>
      </c>
      <c r="AT10" s="17">
        <f>W10-'[1]10-12'!W9</f>
        <v>-36.529499999999999</v>
      </c>
      <c r="AU10" s="17">
        <f>AB10-'[1]10-12'!AB9</f>
        <v>-0.92</v>
      </c>
      <c r="AV10" s="17">
        <f>AG10-'[1]10-12'!AG9</f>
        <v>-36.439</v>
      </c>
      <c r="AW10" s="54"/>
      <c r="AX10" s="49">
        <v>7013</v>
      </c>
      <c r="AY10" s="46">
        <v>3258</v>
      </c>
      <c r="AZ10" s="20">
        <f>+AX10+AY10</f>
        <v>10271</v>
      </c>
      <c r="BA10" s="6" t="s">
        <v>40</v>
      </c>
      <c r="BB10" s="7">
        <f>ROUND(3*0.14*1000*266/1000*1.025,2)</f>
        <v>114.51</v>
      </c>
      <c r="BC10" s="7">
        <f>ROUND(3*0.14*1000*244/1000*1.025,2)</f>
        <v>105.04</v>
      </c>
      <c r="BD10" s="7">
        <f t="shared" si="0"/>
        <v>-9.4699999999999989</v>
      </c>
      <c r="BG10" s="12" t="s">
        <v>41</v>
      </c>
      <c r="BH10" s="13">
        <v>71.650000000000006</v>
      </c>
      <c r="BI10" s="13">
        <v>66.73</v>
      </c>
      <c r="BJ10" s="13">
        <f t="shared" ref="BJ10:BJ12" si="3">+BI10-BH10</f>
        <v>-4.9200000000000017</v>
      </c>
    </row>
    <row r="11" spans="1:62" ht="15.75" thickBot="1" x14ac:dyDescent="0.45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4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2"/>
        <v>0</v>
      </c>
      <c r="X11" s="21"/>
      <c r="Y11" s="21"/>
      <c r="Z11" s="21"/>
      <c r="AA11" s="21"/>
      <c r="AB11" s="102">
        <f>SUM(AC11:AE11)</f>
        <v>0</v>
      </c>
      <c r="AC11" s="71"/>
      <c r="AD11" s="71"/>
      <c r="AE11" s="71"/>
      <c r="AF11" s="82">
        <f t="shared" si="1"/>
        <v>0</v>
      </c>
      <c r="AG11" s="96">
        <f t="shared" ref="AG11:AG23" si="5">+SUM(AH11:AO11)</f>
        <v>0</v>
      </c>
      <c r="AH11" s="22"/>
      <c r="AI11" s="22"/>
      <c r="AJ11" s="22"/>
      <c r="AK11" s="22"/>
      <c r="AL11" s="22"/>
      <c r="AM11" s="22"/>
      <c r="AN11" s="22"/>
      <c r="AO11" s="22"/>
      <c r="AP11" s="90"/>
      <c r="AQ11" s="18">
        <f>$W11/C11</f>
        <v>0</v>
      </c>
      <c r="AR11" s="19">
        <f>IF(H11=0,"-",AB11/H11)</f>
        <v>0</v>
      </c>
      <c r="AS11" s="19">
        <f>AG11/M11</f>
        <v>0</v>
      </c>
      <c r="AT11" s="17">
        <f>W11-'[1]10-12'!W10</f>
        <v>-52.709999999999994</v>
      </c>
      <c r="AU11" s="17">
        <f>AB11-'[1]10-12'!AB10</f>
        <v>-1.65</v>
      </c>
      <c r="AV11" s="17">
        <f>AG11-'[1]10-12'!AG10</f>
        <v>-9.1610000000000014</v>
      </c>
      <c r="AW11" s="54"/>
      <c r="AX11" s="49">
        <v>3316</v>
      </c>
      <c r="AY11" s="47">
        <v>806</v>
      </c>
      <c r="AZ11" s="20">
        <f t="shared" ref="AZ11:AZ23" si="6">+AX11+AY11</f>
        <v>4122</v>
      </c>
      <c r="BG11" s="12" t="s">
        <v>43</v>
      </c>
      <c r="BH11" s="23">
        <v>87</v>
      </c>
      <c r="BI11" s="23">
        <v>81.34</v>
      </c>
      <c r="BJ11" s="13">
        <f t="shared" si="3"/>
        <v>-5.6599999999999966</v>
      </c>
    </row>
    <row r="12" spans="1:62" ht="15.75" thickBot="1" x14ac:dyDescent="0.45">
      <c r="A12" s="14">
        <v>3</v>
      </c>
      <c r="B12" s="15" t="s">
        <v>53</v>
      </c>
      <c r="C12" s="61">
        <f t="shared" ref="C12:C23" si="7">SUM(D12:G12)</f>
        <v>83.710000000000008</v>
      </c>
      <c r="D12" s="64">
        <v>0.36</v>
      </c>
      <c r="E12" s="64">
        <v>13.42</v>
      </c>
      <c r="F12" s="64">
        <v>53.2</v>
      </c>
      <c r="G12" s="64">
        <v>16.73</v>
      </c>
      <c r="H12" s="61">
        <f t="shared" si="4"/>
        <v>1.5</v>
      </c>
      <c r="I12" s="65">
        <v>1.5</v>
      </c>
      <c r="J12" s="65" t="s">
        <v>64</v>
      </c>
      <c r="K12" s="65" t="s">
        <v>64</v>
      </c>
      <c r="L12" s="65"/>
      <c r="M12" s="61">
        <f t="shared" ref="M12:M23" si="8">SUM(N12:U12)</f>
        <v>17.11</v>
      </c>
      <c r="N12" s="66">
        <v>0.79</v>
      </c>
      <c r="O12" s="66">
        <v>1.83</v>
      </c>
      <c r="P12" s="66">
        <v>2.15</v>
      </c>
      <c r="Q12" s="66">
        <v>0.35</v>
      </c>
      <c r="R12" s="66">
        <v>0.52</v>
      </c>
      <c r="S12" s="66">
        <v>11.22</v>
      </c>
      <c r="T12" s="66">
        <v>0</v>
      </c>
      <c r="U12" s="66">
        <v>0.25</v>
      </c>
      <c r="V12" s="66">
        <v>10689</v>
      </c>
      <c r="W12" s="102">
        <f t="shared" si="2"/>
        <v>0</v>
      </c>
      <c r="X12" s="24"/>
      <c r="Y12" s="24"/>
      <c r="Z12" s="24"/>
      <c r="AA12" s="24"/>
      <c r="AB12" s="102">
        <f>SUM(AC12:AE12)</f>
        <v>0</v>
      </c>
      <c r="AC12" s="71"/>
      <c r="AD12" s="71"/>
      <c r="AE12" s="71"/>
      <c r="AF12" s="82">
        <f t="shared" si="1"/>
        <v>0</v>
      </c>
      <c r="AG12" s="96">
        <f t="shared" si="5"/>
        <v>0</v>
      </c>
      <c r="AH12" s="22"/>
      <c r="AI12" s="22"/>
      <c r="AJ12" s="22"/>
      <c r="AK12" s="22"/>
      <c r="AL12" s="22"/>
      <c r="AM12" s="22"/>
      <c r="AN12" s="22"/>
      <c r="AO12" s="22"/>
      <c r="AP12" s="90"/>
      <c r="AQ12" s="18">
        <f>$W12/C12</f>
        <v>0</v>
      </c>
      <c r="AR12" s="19">
        <f>IF(H12=0,"-",AB12/H12)</f>
        <v>0</v>
      </c>
      <c r="AS12" s="19">
        <f>AG12/M12</f>
        <v>0</v>
      </c>
      <c r="AT12" s="17">
        <f>W12-'[1]10-12'!W11</f>
        <v>-12.382</v>
      </c>
      <c r="AU12" s="17">
        <f>AB12-'[1]10-12'!AB11</f>
        <v>-6.4</v>
      </c>
      <c r="AV12" s="17">
        <f>AG12-'[1]10-12'!AG11</f>
        <v>-5.4320000000000004</v>
      </c>
      <c r="AW12" s="54"/>
      <c r="AX12" s="49">
        <v>9627</v>
      </c>
      <c r="AY12" s="46">
        <v>1062</v>
      </c>
      <c r="AZ12" s="20">
        <f t="shared" si="6"/>
        <v>10689</v>
      </c>
      <c r="BG12" s="12" t="s">
        <v>44</v>
      </c>
      <c r="BH12" s="23">
        <v>58.26</v>
      </c>
      <c r="BI12" s="23">
        <v>55.2</v>
      </c>
      <c r="BJ12" s="13">
        <f t="shared" si="3"/>
        <v>-3.0599999999999952</v>
      </c>
    </row>
    <row r="13" spans="1:62" ht="15.75" thickBot="1" x14ac:dyDescent="0.45">
      <c r="A13" s="14">
        <v>4</v>
      </c>
      <c r="B13" s="15" t="s">
        <v>54</v>
      </c>
      <c r="C13" s="61">
        <f t="shared" si="7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4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8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63">
        <v>1727</v>
      </c>
      <c r="W13" s="102">
        <f t="shared" si="2"/>
        <v>0</v>
      </c>
      <c r="X13" s="25"/>
      <c r="Y13" s="25"/>
      <c r="Z13" s="25"/>
      <c r="AA13" s="25"/>
      <c r="AB13" s="102">
        <f>SUM(AC13:AE13)</f>
        <v>0.33</v>
      </c>
      <c r="AC13" s="71"/>
      <c r="AD13" s="71">
        <v>0.33</v>
      </c>
      <c r="AE13" s="71"/>
      <c r="AF13" s="82">
        <f t="shared" si="1"/>
        <v>1155</v>
      </c>
      <c r="AG13" s="96">
        <f t="shared" si="5"/>
        <v>0</v>
      </c>
      <c r="AH13" s="22"/>
      <c r="AI13" s="22"/>
      <c r="AJ13" s="22"/>
      <c r="AK13" s="22"/>
      <c r="AL13" s="22"/>
      <c r="AM13" s="22"/>
      <c r="AN13" s="22"/>
      <c r="AO13" s="22"/>
      <c r="AP13" s="90"/>
      <c r="AQ13" s="18">
        <f>$W13/C13</f>
        <v>0</v>
      </c>
      <c r="AR13" s="19">
        <f>IF(H13=0,"-",AB13/H13)</f>
        <v>0.3666666666666667</v>
      </c>
      <c r="AS13" s="19">
        <f>AG13/M13</f>
        <v>0</v>
      </c>
      <c r="AT13" s="17">
        <f>W13-'[1]10-12'!W12</f>
        <v>-91.965999999999994</v>
      </c>
      <c r="AU13" s="17">
        <f>AB13-'[1]10-12'!AB12</f>
        <v>-14.066000000000001</v>
      </c>
      <c r="AV13" s="17">
        <f>AG13-'[1]10-12'!AG12</f>
        <v>-8.6290000000000013</v>
      </c>
      <c r="AW13" s="54"/>
      <c r="AX13" s="49">
        <v>1657</v>
      </c>
      <c r="AY13" s="47">
        <v>70</v>
      </c>
      <c r="AZ13" s="20">
        <f t="shared" si="6"/>
        <v>1727</v>
      </c>
      <c r="BG13" s="10" t="s">
        <v>46</v>
      </c>
      <c r="BH13" s="26"/>
      <c r="BI13" s="26"/>
      <c r="BJ13" s="26"/>
    </row>
    <row r="14" spans="1:62" s="43" customFormat="1" x14ac:dyDescent="0.4">
      <c r="A14" s="38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40"/>
      <c r="Y14" s="40"/>
      <c r="Z14" s="40"/>
      <c r="AA14" s="40"/>
      <c r="AB14" s="102"/>
      <c r="AC14" s="76"/>
      <c r="AD14" s="76"/>
      <c r="AE14" s="76"/>
      <c r="AF14" s="83"/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6"/>
      <c r="AU14" s="16"/>
      <c r="AV14" s="16"/>
      <c r="AW14" s="55"/>
      <c r="AZ14" s="20"/>
      <c r="BG14" s="10"/>
      <c r="BH14" s="44"/>
      <c r="BI14" s="44"/>
      <c r="BJ14" s="44"/>
    </row>
    <row r="15" spans="1:62" ht="15.75" thickBot="1" x14ac:dyDescent="0.45">
      <c r="A15" s="14">
        <v>1</v>
      </c>
      <c r="B15" s="15" t="s">
        <v>52</v>
      </c>
      <c r="C15" s="61">
        <f t="shared" si="7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4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8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2"/>
        <v>0</v>
      </c>
      <c r="X15" s="22"/>
      <c r="Y15" s="22"/>
      <c r="Z15" s="22"/>
      <c r="AA15" s="22"/>
      <c r="AB15" s="102">
        <f t="shared" ref="AB15:AB20" si="9">SUM(AC15:AE15)</f>
        <v>0</v>
      </c>
      <c r="AC15" s="75"/>
      <c r="AD15" s="75"/>
      <c r="AE15" s="75"/>
      <c r="AF15" s="82">
        <f t="shared" ref="AF15:AF17" si="10">(AC15*5+AD15*3.5)*1000</f>
        <v>0</v>
      </c>
      <c r="AG15" s="96">
        <f t="shared" si="5"/>
        <v>0</v>
      </c>
      <c r="AH15" s="22"/>
      <c r="AI15" s="22"/>
      <c r="AJ15" s="22"/>
      <c r="AK15" s="22"/>
      <c r="AL15" s="22"/>
      <c r="AM15" s="22"/>
      <c r="AN15" s="22"/>
      <c r="AO15" s="22"/>
      <c r="AP15" s="90"/>
      <c r="AQ15" s="18">
        <f t="shared" ref="AQ15:AQ24" si="11">$W15/C15</f>
        <v>0</v>
      </c>
      <c r="AR15" s="19">
        <f>IF(H15=0,"-",AB15/H15)</f>
        <v>0</v>
      </c>
      <c r="AS15" s="19">
        <f t="shared" ref="AS15:AS24" si="12">AG15/M15</f>
        <v>0</v>
      </c>
      <c r="AT15" s="17">
        <f>W15-'[1]10-12'!W13</f>
        <v>-37.302999999999997</v>
      </c>
      <c r="AU15" s="17">
        <f>AB15-'[1]10-12'!AB13</f>
        <v>-10</v>
      </c>
      <c r="AV15" s="17">
        <f>AG15-'[1]10-12'!AG13</f>
        <v>-13.837999999999999</v>
      </c>
      <c r="AW15" s="54"/>
      <c r="AX15" s="49">
        <v>2000</v>
      </c>
      <c r="AY15" s="47">
        <v>541</v>
      </c>
      <c r="AZ15" s="20">
        <f t="shared" si="6"/>
        <v>2541</v>
      </c>
      <c r="BG15" s="12" t="s">
        <v>38</v>
      </c>
      <c r="BH15" s="23">
        <v>72.16</v>
      </c>
      <c r="BI15" s="23">
        <v>67.06</v>
      </c>
      <c r="BJ15" s="13">
        <f>+BI15-BH15</f>
        <v>-5.0999999999999943</v>
      </c>
    </row>
    <row r="16" spans="1:62" ht="15.75" thickBot="1" x14ac:dyDescent="0.45">
      <c r="A16" s="14">
        <v>2</v>
      </c>
      <c r="B16" s="15" t="s">
        <v>42</v>
      </c>
      <c r="C16" s="61">
        <f t="shared" si="7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4"/>
        <v>12.4</v>
      </c>
      <c r="I16" s="63">
        <v>4.5</v>
      </c>
      <c r="J16" s="63">
        <v>5.9</v>
      </c>
      <c r="K16" s="63">
        <v>2</v>
      </c>
      <c r="L16" s="63"/>
      <c r="M16" s="61">
        <f t="shared" si="8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2"/>
        <v>5.25</v>
      </c>
      <c r="X16" s="27"/>
      <c r="Y16" s="27">
        <v>1.45</v>
      </c>
      <c r="Z16" s="27">
        <v>3.3</v>
      </c>
      <c r="AA16" s="27">
        <v>0.5</v>
      </c>
      <c r="AB16" s="102">
        <f t="shared" si="9"/>
        <v>0</v>
      </c>
      <c r="AC16" s="75"/>
      <c r="AD16" s="75"/>
      <c r="AE16" s="75"/>
      <c r="AF16" s="82">
        <f t="shared" si="10"/>
        <v>0</v>
      </c>
      <c r="AG16" s="96">
        <f t="shared" si="5"/>
        <v>1.75</v>
      </c>
      <c r="AH16" s="22">
        <v>1.1000000000000001</v>
      </c>
      <c r="AI16" s="22"/>
      <c r="AJ16" s="22"/>
      <c r="AK16" s="22"/>
      <c r="AL16" s="22">
        <v>0.65</v>
      </c>
      <c r="AM16" s="22"/>
      <c r="AN16" s="22"/>
      <c r="AO16" s="22"/>
      <c r="AP16" s="90"/>
      <c r="AQ16" s="18">
        <f t="shared" si="11"/>
        <v>6.5616797900262466E-2</v>
      </c>
      <c r="AR16" s="19"/>
      <c r="AS16" s="19">
        <f t="shared" si="12"/>
        <v>0.23178807947019872</v>
      </c>
      <c r="AT16" s="17">
        <f>W16-'[1]10-12'!W14</f>
        <v>-7.0780000000000012</v>
      </c>
      <c r="AU16" s="17">
        <f>AB16-'[1]10-12'!AB14</f>
        <v>0</v>
      </c>
      <c r="AV16" s="17">
        <f>AG16-'[1]10-12'!AG14</f>
        <v>-0.56599999999999984</v>
      </c>
      <c r="AW16" s="54"/>
      <c r="AX16" s="49">
        <v>10165</v>
      </c>
      <c r="AY16" s="47">
        <v>506</v>
      </c>
      <c r="AZ16" s="20">
        <f t="shared" si="6"/>
        <v>10671</v>
      </c>
      <c r="BG16" s="12" t="s">
        <v>41</v>
      </c>
      <c r="BH16" s="23">
        <v>60.9</v>
      </c>
      <c r="BI16" s="23">
        <v>56.72</v>
      </c>
      <c r="BJ16" s="13">
        <f t="shared" ref="BJ16:BJ18" si="13">+BI16-BH16</f>
        <v>-4.18</v>
      </c>
    </row>
    <row r="17" spans="1:62" ht="15.75" thickBot="1" x14ac:dyDescent="0.45">
      <c r="A17" s="14">
        <v>3</v>
      </c>
      <c r="B17" s="15" t="s">
        <v>56</v>
      </c>
      <c r="C17" s="61">
        <f t="shared" si="7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4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8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63">
        <v>2394</v>
      </c>
      <c r="W17" s="102">
        <f t="shared" si="2"/>
        <v>0.95</v>
      </c>
      <c r="X17" s="27"/>
      <c r="Y17" s="85">
        <v>0.19</v>
      </c>
      <c r="Z17" s="85">
        <v>0.76</v>
      </c>
      <c r="AA17" s="85"/>
      <c r="AB17" s="102">
        <f t="shared" si="9"/>
        <v>2.91</v>
      </c>
      <c r="AC17" s="75"/>
      <c r="AD17" s="75"/>
      <c r="AE17" s="75">
        <v>2.91</v>
      </c>
      <c r="AF17" s="82">
        <f t="shared" si="10"/>
        <v>0</v>
      </c>
      <c r="AG17" s="96">
        <f t="shared" si="5"/>
        <v>0.26</v>
      </c>
      <c r="AH17" s="22"/>
      <c r="AI17" s="22"/>
      <c r="AJ17" s="22"/>
      <c r="AK17" s="22"/>
      <c r="AL17" s="22">
        <v>0.26</v>
      </c>
      <c r="AM17" s="22"/>
      <c r="AN17" s="22"/>
      <c r="AO17" s="22"/>
      <c r="AP17" s="90">
        <v>294</v>
      </c>
      <c r="AQ17" s="18">
        <f t="shared" si="11"/>
        <v>6.2132112491824723E-2</v>
      </c>
      <c r="AR17" s="19">
        <f>IF(H17=0,"-",AB17/H17)</f>
        <v>0.22913385826771657</v>
      </c>
      <c r="AS17" s="19">
        <f t="shared" si="12"/>
        <v>3.7410071942446041E-2</v>
      </c>
      <c r="AT17" s="17">
        <f>W17-'[1]10-12'!W15</f>
        <v>-17.510000000000005</v>
      </c>
      <c r="AU17" s="17">
        <f>AB17-'[1]10-12'!AB15</f>
        <v>2.91</v>
      </c>
      <c r="AV17" s="17">
        <f>AG17-'[1]10-12'!AG15</f>
        <v>-0.78</v>
      </c>
      <c r="AW17" s="54"/>
      <c r="AX17" s="49">
        <v>1848</v>
      </c>
      <c r="AY17" s="47">
        <v>546</v>
      </c>
      <c r="AZ17" s="20">
        <f t="shared" si="6"/>
        <v>2394</v>
      </c>
      <c r="BG17" s="12" t="s">
        <v>43</v>
      </c>
      <c r="BH17" s="23">
        <v>76.52</v>
      </c>
      <c r="BI17" s="23">
        <v>71.44</v>
      </c>
      <c r="BJ17" s="13">
        <f t="shared" si="13"/>
        <v>-5.0799999999999983</v>
      </c>
    </row>
    <row r="18" spans="1:62" ht="15.75" thickBot="1" x14ac:dyDescent="0.45">
      <c r="A18" s="14">
        <v>4</v>
      </c>
      <c r="B18" s="15" t="s">
        <v>45</v>
      </c>
      <c r="C18" s="61">
        <f t="shared" si="7"/>
        <v>97.59</v>
      </c>
      <c r="D18" s="63">
        <v>8.17</v>
      </c>
      <c r="E18" s="63">
        <v>7.68</v>
      </c>
      <c r="F18" s="63">
        <v>40.79</v>
      </c>
      <c r="G18" s="63">
        <v>40.950000000000003</v>
      </c>
      <c r="H18" s="61">
        <f t="shared" si="4"/>
        <v>30.290000000000003</v>
      </c>
      <c r="I18" s="63">
        <v>8.3000000000000007</v>
      </c>
      <c r="J18" s="63">
        <v>17.8</v>
      </c>
      <c r="K18" s="63">
        <v>4.1900000000000004</v>
      </c>
      <c r="L18" s="63"/>
      <c r="M18" s="61">
        <f t="shared" si="8"/>
        <v>7.4499999999999993</v>
      </c>
      <c r="N18" s="63">
        <v>0.9</v>
      </c>
      <c r="O18" s="63">
        <v>0.42</v>
      </c>
      <c r="P18" s="63">
        <v>0</v>
      </c>
      <c r="Q18" s="63">
        <v>0.35</v>
      </c>
      <c r="R18" s="63">
        <v>1.88</v>
      </c>
      <c r="S18" s="63">
        <v>3.4</v>
      </c>
      <c r="T18" s="63">
        <v>0.1</v>
      </c>
      <c r="U18" s="63">
        <v>0.4</v>
      </c>
      <c r="V18" s="63">
        <v>12442</v>
      </c>
      <c r="W18" s="102">
        <f t="shared" si="2"/>
        <v>11.714</v>
      </c>
      <c r="X18" s="27">
        <v>0</v>
      </c>
      <c r="Y18" s="27">
        <v>1.64</v>
      </c>
      <c r="Z18" s="27">
        <v>7.0540000000000003</v>
      </c>
      <c r="AA18" s="27">
        <v>3.02</v>
      </c>
      <c r="AB18" s="102">
        <f>SUM(AC18:AE18)</f>
        <v>6.218</v>
      </c>
      <c r="AC18" s="75">
        <v>1.5</v>
      </c>
      <c r="AD18" s="75">
        <v>4.718</v>
      </c>
      <c r="AE18" s="75">
        <v>0</v>
      </c>
      <c r="AF18" s="82">
        <f>(AC18*5+AD18*3.5)*1000</f>
        <v>24012.999999999996</v>
      </c>
      <c r="AG18" s="96">
        <f t="shared" si="5"/>
        <v>1.01</v>
      </c>
      <c r="AH18" s="22">
        <v>0</v>
      </c>
      <c r="AI18" s="22">
        <v>0.19</v>
      </c>
      <c r="AJ18" s="22">
        <v>0</v>
      </c>
      <c r="AK18" s="22">
        <v>0</v>
      </c>
      <c r="AL18" s="22">
        <v>0.29000000000000004</v>
      </c>
      <c r="AM18" s="22">
        <v>0.35</v>
      </c>
      <c r="AN18" s="22">
        <v>0.18</v>
      </c>
      <c r="AO18" s="22">
        <v>0</v>
      </c>
      <c r="AP18" s="90">
        <v>1642</v>
      </c>
      <c r="AQ18" s="18">
        <f t="shared" si="11"/>
        <v>0.12003279024490214</v>
      </c>
      <c r="AR18" s="19"/>
      <c r="AS18" s="19">
        <f t="shared" si="12"/>
        <v>0.13557046979865772</v>
      </c>
      <c r="AT18" s="17">
        <f>W18-'[1]10-12'!W16</f>
        <v>-46.655999999999999</v>
      </c>
      <c r="AU18" s="17">
        <f>AB18-'[1]10-12'!AB16</f>
        <v>6.218</v>
      </c>
      <c r="AV18" s="17">
        <f>AG18-'[1]10-12'!AG16</f>
        <v>-43.7</v>
      </c>
      <c r="AW18" s="54"/>
      <c r="AX18" s="49">
        <v>11978</v>
      </c>
      <c r="AY18" s="47">
        <v>464</v>
      </c>
      <c r="AZ18" s="20">
        <f t="shared" si="6"/>
        <v>12442</v>
      </c>
      <c r="BG18" s="12" t="s">
        <v>44</v>
      </c>
      <c r="BH18" s="23">
        <v>50.58</v>
      </c>
      <c r="BI18" s="23">
        <v>47.89</v>
      </c>
      <c r="BJ18" s="13">
        <f t="shared" si="13"/>
        <v>-2.6899999999999977</v>
      </c>
    </row>
    <row r="19" spans="1:62" ht="14.25" thickBot="1" x14ac:dyDescent="0.45">
      <c r="A19" s="14">
        <v>5</v>
      </c>
      <c r="B19" s="15" t="s">
        <v>47</v>
      </c>
      <c r="C19" s="61">
        <f t="shared" si="7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4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8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63">
        <v>12033</v>
      </c>
      <c r="W19" s="102">
        <f t="shared" si="2"/>
        <v>4.5599999999999996</v>
      </c>
      <c r="X19" s="27">
        <v>0</v>
      </c>
      <c r="Y19" s="27">
        <v>2.73</v>
      </c>
      <c r="Z19" s="27">
        <v>1.8299999999999998</v>
      </c>
      <c r="AA19" s="27">
        <v>0</v>
      </c>
      <c r="AB19" s="102">
        <f>SUM(AC19:AE19)</f>
        <v>4.1260000000000003</v>
      </c>
      <c r="AC19" s="75"/>
      <c r="AD19" s="75">
        <v>4.1260000000000003</v>
      </c>
      <c r="AE19" s="75"/>
      <c r="AF19" s="82">
        <f t="shared" ref="AF19:AF23" si="14">(AC19*5+AD19*3.5)*1000</f>
        <v>14441</v>
      </c>
      <c r="AG19" s="96">
        <f t="shared" si="5"/>
        <v>1.665</v>
      </c>
      <c r="AH19" s="22"/>
      <c r="AI19" s="22"/>
      <c r="AJ19" s="22"/>
      <c r="AK19" s="22"/>
      <c r="AL19" s="22"/>
      <c r="AM19" s="22"/>
      <c r="AN19" s="22">
        <v>1.665</v>
      </c>
      <c r="AO19" s="22"/>
      <c r="AP19" s="90">
        <v>804</v>
      </c>
      <c r="AQ19" s="18">
        <f t="shared" si="11"/>
        <v>5.2649809490820917E-2</v>
      </c>
      <c r="AR19" s="19">
        <f t="shared" ref="AR19:AR24" si="15">IF(H19=0,"-",AB19/H19)</f>
        <v>0.14286703601108036</v>
      </c>
      <c r="AS19" s="19">
        <f t="shared" si="12"/>
        <v>5.8277913895694783E-2</v>
      </c>
      <c r="AT19" s="17">
        <f>W19-'[1]10-12'!W17</f>
        <v>-13.169000000000004</v>
      </c>
      <c r="AU19" s="17">
        <f>AB19-'[1]10-12'!AB17</f>
        <v>-7.1769999999999969</v>
      </c>
      <c r="AV19" s="17">
        <f>AG19-'[1]10-12'!AG17</f>
        <v>-2.0549999999999997</v>
      </c>
      <c r="AW19" s="54"/>
      <c r="AX19" s="49">
        <v>10007</v>
      </c>
      <c r="AY19" s="46">
        <v>2026</v>
      </c>
      <c r="AZ19" s="20">
        <f t="shared" si="6"/>
        <v>12033</v>
      </c>
    </row>
    <row r="20" spans="1:62" ht="14.25" thickBot="1" x14ac:dyDescent="0.45">
      <c r="A20" s="14">
        <v>6</v>
      </c>
      <c r="B20" s="15" t="s">
        <v>49</v>
      </c>
      <c r="C20" s="61">
        <f t="shared" si="7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4"/>
        <v>10.08</v>
      </c>
      <c r="I20" s="63">
        <v>4</v>
      </c>
      <c r="J20" s="63">
        <v>3.95</v>
      </c>
      <c r="K20" s="63">
        <v>2.13</v>
      </c>
      <c r="L20" s="63"/>
      <c r="M20" s="61">
        <f t="shared" si="8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2"/>
        <v>4.09</v>
      </c>
      <c r="X20" s="86">
        <v>0.5</v>
      </c>
      <c r="Y20" s="86">
        <v>0</v>
      </c>
      <c r="Z20" s="86">
        <v>3.5900000000000003</v>
      </c>
      <c r="AA20" s="86"/>
      <c r="AB20" s="102">
        <f t="shared" si="9"/>
        <v>0</v>
      </c>
      <c r="AC20" s="75"/>
      <c r="AD20" s="75"/>
      <c r="AE20" s="75"/>
      <c r="AF20" s="82">
        <f t="shared" si="14"/>
        <v>0</v>
      </c>
      <c r="AG20" s="96">
        <f t="shared" si="5"/>
        <v>0</v>
      </c>
      <c r="AH20" s="87"/>
      <c r="AI20" s="22"/>
      <c r="AJ20" s="22"/>
      <c r="AK20" s="22"/>
      <c r="AL20" s="87"/>
      <c r="AM20" s="87"/>
      <c r="AN20" s="87"/>
      <c r="AO20" s="87"/>
      <c r="AP20" s="90">
        <v>547</v>
      </c>
      <c r="AQ20" s="18">
        <f t="shared" si="11"/>
        <v>0.14401408450704226</v>
      </c>
      <c r="AR20" s="19">
        <f t="shared" si="15"/>
        <v>0</v>
      </c>
      <c r="AS20" s="19">
        <f t="shared" si="12"/>
        <v>0</v>
      </c>
      <c r="AT20" s="17">
        <f>W20-'[1]10-12'!W18</f>
        <v>-8.4209999999999994</v>
      </c>
      <c r="AU20" s="17">
        <f>AB20-'[1]10-12'!AB18</f>
        <v>0</v>
      </c>
      <c r="AV20" s="17">
        <f>AG20-'[1]10-12'!AG18</f>
        <v>-5.0369999999999999</v>
      </c>
      <c r="AW20" s="54"/>
      <c r="AX20" s="49">
        <v>3122</v>
      </c>
      <c r="AY20" s="48">
        <v>208</v>
      </c>
      <c r="AZ20" s="20">
        <f t="shared" si="6"/>
        <v>3330</v>
      </c>
    </row>
    <row r="21" spans="1:62" ht="14.25" thickBot="1" x14ac:dyDescent="0.45">
      <c r="A21" s="14">
        <v>7</v>
      </c>
      <c r="B21" s="15" t="s">
        <v>48</v>
      </c>
      <c r="C21" s="61">
        <f t="shared" si="7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4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8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63">
        <v>2421</v>
      </c>
      <c r="W21" s="102">
        <f t="shared" si="2"/>
        <v>0</v>
      </c>
      <c r="X21" s="22"/>
      <c r="Y21" s="22"/>
      <c r="Z21" s="22"/>
      <c r="AA21" s="22"/>
      <c r="AB21" s="102">
        <f>SUM(AC21:AE21)</f>
        <v>0.156</v>
      </c>
      <c r="AC21" s="71"/>
      <c r="AD21" s="71">
        <v>0.156</v>
      </c>
      <c r="AE21" s="71"/>
      <c r="AF21" s="82">
        <f t="shared" si="14"/>
        <v>546</v>
      </c>
      <c r="AG21" s="96">
        <f t="shared" si="5"/>
        <v>0</v>
      </c>
      <c r="AH21" s="22"/>
      <c r="AI21" s="22"/>
      <c r="AJ21" s="22"/>
      <c r="AK21" s="22"/>
      <c r="AL21" s="22"/>
      <c r="AM21" s="22"/>
      <c r="AN21" s="22"/>
      <c r="AO21" s="22"/>
      <c r="AP21" s="90"/>
      <c r="AQ21" s="18">
        <f t="shared" si="11"/>
        <v>0</v>
      </c>
      <c r="AR21" s="19">
        <f t="shared" si="15"/>
        <v>5.1485148514851482E-2</v>
      </c>
      <c r="AS21" s="19">
        <f t="shared" si="12"/>
        <v>0</v>
      </c>
      <c r="AT21" s="17">
        <f>W21-'[1]10-12'!W19</f>
        <v>-3.4989999999999997</v>
      </c>
      <c r="AU21" s="17">
        <f>AB21-'[1]10-12'!AB19</f>
        <v>-0.624</v>
      </c>
      <c r="AV21" s="17">
        <f>AG21-'[1]10-12'!AG19</f>
        <v>-6.2789999999999999</v>
      </c>
      <c r="AW21" s="54"/>
      <c r="AX21" s="49">
        <v>2079</v>
      </c>
      <c r="AY21" s="48">
        <v>342</v>
      </c>
      <c r="AZ21" s="20">
        <f t="shared" si="6"/>
        <v>2421</v>
      </c>
    </row>
    <row r="22" spans="1:62" ht="14.25" thickBot="1" x14ac:dyDescent="0.45">
      <c r="A22" s="14">
        <v>8</v>
      </c>
      <c r="B22" s="15" t="s">
        <v>62</v>
      </c>
      <c r="C22" s="61">
        <f t="shared" si="7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4"/>
        <v>6</v>
      </c>
      <c r="I22" s="63">
        <v>0.7</v>
      </c>
      <c r="J22" s="63">
        <v>5.3</v>
      </c>
      <c r="K22" s="63" t="s">
        <v>64</v>
      </c>
      <c r="L22" s="63"/>
      <c r="M22" s="61">
        <f t="shared" si="8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2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82">
        <f t="shared" si="14"/>
        <v>0</v>
      </c>
      <c r="AG22" s="96">
        <f t="shared" si="5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90"/>
      <c r="AQ22" s="18">
        <f t="shared" si="11"/>
        <v>0.16284501061571124</v>
      </c>
      <c r="AR22" s="19">
        <f t="shared" si="15"/>
        <v>0</v>
      </c>
      <c r="AS22" s="19">
        <f t="shared" si="12"/>
        <v>0.13341478313989008</v>
      </c>
      <c r="AT22" s="17">
        <f>W22-'[1]10-12'!W20</f>
        <v>-30.370000000000005</v>
      </c>
      <c r="AU22" s="17">
        <f>AB22-'[1]10-12'!AB20</f>
        <v>0</v>
      </c>
      <c r="AV22" s="17">
        <f>AG22-'[1]10-12'!AG20</f>
        <v>-6.1030000000000006</v>
      </c>
      <c r="AW22" s="54"/>
      <c r="AX22" s="49">
        <v>1487</v>
      </c>
      <c r="AY22" s="49">
        <v>1135</v>
      </c>
      <c r="AZ22" s="20">
        <f t="shared" si="6"/>
        <v>2622</v>
      </c>
    </row>
    <row r="23" spans="1:62" ht="14.25" thickBot="1" x14ac:dyDescent="0.45">
      <c r="A23" s="14">
        <v>9</v>
      </c>
      <c r="B23" s="15" t="s">
        <v>51</v>
      </c>
      <c r="C23" s="61">
        <f t="shared" si="7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4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8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2"/>
        <v>0</v>
      </c>
      <c r="X23" s="22"/>
      <c r="Y23" s="22"/>
      <c r="Z23" s="22"/>
      <c r="AA23" s="22"/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82">
        <f t="shared" si="14"/>
        <v>13750</v>
      </c>
      <c r="AG23" s="96">
        <f t="shared" si="5"/>
        <v>0</v>
      </c>
      <c r="AH23" s="22"/>
      <c r="AI23" s="22"/>
      <c r="AJ23" s="22"/>
      <c r="AK23" s="22"/>
      <c r="AL23" s="22"/>
      <c r="AM23" s="22"/>
      <c r="AN23" s="22"/>
      <c r="AO23" s="22"/>
      <c r="AP23" s="90"/>
      <c r="AQ23" s="18">
        <f t="shared" si="11"/>
        <v>0</v>
      </c>
      <c r="AR23" s="19">
        <f t="shared" si="15"/>
        <v>0.14049844236760126</v>
      </c>
      <c r="AS23" s="19">
        <f t="shared" si="12"/>
        <v>0</v>
      </c>
      <c r="AT23" s="17">
        <f>W23-'[1]10-12'!W21</f>
        <v>-6.7949999999999999</v>
      </c>
      <c r="AU23" s="17">
        <f>AB23-'[1]10-12'!AB21</f>
        <v>4.51</v>
      </c>
      <c r="AV23" s="17">
        <f>AG23-'[1]10-12'!AG21</f>
        <v>-1.17</v>
      </c>
      <c r="AW23" s="54"/>
      <c r="AX23" s="49">
        <v>2791</v>
      </c>
      <c r="AY23" s="48">
        <v>641</v>
      </c>
      <c r="AZ23" s="20">
        <f t="shared" si="6"/>
        <v>3432</v>
      </c>
    </row>
    <row r="24" spans="1:62" s="34" customFormat="1" ht="13.15" x14ac:dyDescent="0.4">
      <c r="A24" s="29"/>
      <c r="B24" s="30" t="s">
        <v>55</v>
      </c>
      <c r="C24" s="68">
        <f t="shared" ref="C24:AP24" si="16">SUM(C10:C23)</f>
        <v>560.53</v>
      </c>
      <c r="D24" s="69">
        <f t="shared" si="16"/>
        <v>14.819999999999999</v>
      </c>
      <c r="E24" s="69">
        <f t="shared" si="16"/>
        <v>101.57000000000001</v>
      </c>
      <c r="F24" s="69">
        <f t="shared" si="16"/>
        <v>322.25</v>
      </c>
      <c r="G24" s="69">
        <f t="shared" si="16"/>
        <v>121.89</v>
      </c>
      <c r="H24" s="68">
        <f t="shared" si="16"/>
        <v>150</v>
      </c>
      <c r="I24" s="69">
        <f t="shared" si="16"/>
        <v>33.4</v>
      </c>
      <c r="J24" s="69">
        <f t="shared" si="16"/>
        <v>95.399999999999991</v>
      </c>
      <c r="K24" s="69">
        <f t="shared" si="16"/>
        <v>21.2</v>
      </c>
      <c r="L24" s="69">
        <f t="shared" si="16"/>
        <v>0</v>
      </c>
      <c r="M24" s="68">
        <f t="shared" si="16"/>
        <v>183.06</v>
      </c>
      <c r="N24" s="69">
        <f t="shared" si="16"/>
        <v>12.89</v>
      </c>
      <c r="O24" s="69">
        <f t="shared" si="16"/>
        <v>10.63</v>
      </c>
      <c r="P24" s="69">
        <f t="shared" si="16"/>
        <v>7.13</v>
      </c>
      <c r="Q24" s="69">
        <f t="shared" si="16"/>
        <v>4.08</v>
      </c>
      <c r="R24" s="69">
        <f t="shared" si="16"/>
        <v>33.6</v>
      </c>
      <c r="S24" s="69">
        <f t="shared" si="16"/>
        <v>50.779999999999994</v>
      </c>
      <c r="T24" s="69">
        <f t="shared" si="16"/>
        <v>36.910000000000004</v>
      </c>
      <c r="U24" s="69">
        <f t="shared" si="16"/>
        <v>27.04</v>
      </c>
      <c r="V24" s="68">
        <f t="shared" si="16"/>
        <v>78695</v>
      </c>
      <c r="W24" s="97">
        <f>SUM(W10:W23)</f>
        <v>31.238999999999997</v>
      </c>
      <c r="X24" s="32">
        <f>SUM(X10:X23)</f>
        <v>0.5</v>
      </c>
      <c r="Y24" s="32">
        <f>SUM(Y10:Y23)</f>
        <v>7.7539999999999996</v>
      </c>
      <c r="Z24" s="32">
        <f>SUM(Z10:Z23)</f>
        <v>19.25</v>
      </c>
      <c r="AA24" s="32">
        <f t="shared" si="16"/>
        <v>3.7349999999999999</v>
      </c>
      <c r="AB24" s="103">
        <f>SUM(AB10:AB23)</f>
        <v>18.25</v>
      </c>
      <c r="AC24" s="77">
        <f>SUM(AC10:AC23)</f>
        <v>3.41</v>
      </c>
      <c r="AD24" s="77">
        <f t="shared" si="16"/>
        <v>10.53</v>
      </c>
      <c r="AE24" s="77">
        <f t="shared" si="16"/>
        <v>4.3100000000000005</v>
      </c>
      <c r="AF24" s="84">
        <f t="shared" si="16"/>
        <v>53905</v>
      </c>
      <c r="AG24" s="97">
        <f>SUM(AG10:AG23)</f>
        <v>9.5090000000000003</v>
      </c>
      <c r="AH24" s="32">
        <f t="shared" si="16"/>
        <v>1.1000000000000001</v>
      </c>
      <c r="AI24" s="32">
        <f t="shared" si="16"/>
        <v>0.19</v>
      </c>
      <c r="AJ24" s="32">
        <f t="shared" si="16"/>
        <v>0</v>
      </c>
      <c r="AK24" s="32">
        <f t="shared" si="16"/>
        <v>0.8</v>
      </c>
      <c r="AL24" s="32">
        <f t="shared" si="16"/>
        <v>3.3840000000000003</v>
      </c>
      <c r="AM24" s="32">
        <f t="shared" si="16"/>
        <v>0.35</v>
      </c>
      <c r="AN24" s="32">
        <f t="shared" si="16"/>
        <v>1.9850000000000001</v>
      </c>
      <c r="AO24" s="32">
        <f t="shared" si="16"/>
        <v>1.7</v>
      </c>
      <c r="AP24" s="92">
        <f t="shared" si="16"/>
        <v>3715</v>
      </c>
      <c r="AQ24" s="33">
        <f t="shared" si="11"/>
        <v>5.5731182987529659E-2</v>
      </c>
      <c r="AR24" s="33">
        <f t="shared" si="15"/>
        <v>0.12166666666666667</v>
      </c>
      <c r="AS24" s="33">
        <f t="shared" si="12"/>
        <v>5.1944717578935866E-2</v>
      </c>
      <c r="AT24" s="31">
        <f t="shared" ref="AT24:AV24" si="17">SUM(AT10:AT23)</f>
        <v>-364.38850000000002</v>
      </c>
      <c r="AU24" s="31">
        <f t="shared" si="17"/>
        <v>-27.198999999999998</v>
      </c>
      <c r="AV24" s="31">
        <f t="shared" si="17"/>
        <v>-139.18899999999999</v>
      </c>
      <c r="AW24" s="56"/>
      <c r="AZ24" s="35"/>
    </row>
    <row r="25" spans="1:6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57"/>
      <c r="AX25" s="58">
        <f>+SUM(AX10:AX23)</f>
        <v>67090</v>
      </c>
      <c r="AY25" s="58">
        <f>+SUM(AY10:AY23)</f>
        <v>11605</v>
      </c>
      <c r="AZ25" s="58">
        <f>+SUM(AZ10:AZ23)</f>
        <v>78695</v>
      </c>
    </row>
    <row r="26" spans="1:62" ht="15" customHeight="1" x14ac:dyDescent="0.4">
      <c r="AP26" s="93">
        <f>+AP24/V24</f>
        <v>4.7207573543427153E-2</v>
      </c>
    </row>
    <row r="27" spans="1:62" ht="15" customHeight="1" x14ac:dyDescent="0.4">
      <c r="W27" s="99"/>
      <c r="AG27" s="99"/>
    </row>
    <row r="30" spans="1:62" ht="15" customHeight="1" x14ac:dyDescent="0.4">
      <c r="AR30" s="37"/>
      <c r="AS30" s="37"/>
    </row>
    <row r="41" spans="52:52" ht="15" customHeight="1" x14ac:dyDescent="0.4">
      <c r="AZ41" s="5">
        <f>11+7+5+1</f>
        <v>24</v>
      </c>
    </row>
  </sheetData>
  <mergeCells count="35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BA5:BD5"/>
    <mergeCell ref="BG5:BJ5"/>
    <mergeCell ref="C6:C7"/>
    <mergeCell ref="D6:G6"/>
    <mergeCell ref="H6:H7"/>
    <mergeCell ref="I6:L6"/>
    <mergeCell ref="M6:M7"/>
    <mergeCell ref="N6:Q6"/>
    <mergeCell ref="R6:U6"/>
    <mergeCell ref="V6:V7"/>
    <mergeCell ref="AU6:AU7"/>
    <mergeCell ref="AV6:AV7"/>
    <mergeCell ref="A25:AV25"/>
    <mergeCell ref="AC6:AF6"/>
    <mergeCell ref="AL6:AO6"/>
    <mergeCell ref="AP6:AP7"/>
    <mergeCell ref="AQ6:AQ7"/>
    <mergeCell ref="AR6:AR7"/>
    <mergeCell ref="AS6:AS7"/>
    <mergeCell ref="AT6:AT7"/>
    <mergeCell ref="W6:W7"/>
    <mergeCell ref="X6:AA6"/>
    <mergeCell ref="AB6:AB7"/>
    <mergeCell ref="AG6:AG7"/>
    <mergeCell ref="AH6:AK6"/>
  </mergeCells>
  <printOptions horizontalCentered="1"/>
  <pageMargins left="0" right="0" top="0.35433070866141703" bottom="0.15748031496063" header="0.31496062992126" footer="0.118110236220472"/>
  <pageSetup paperSize="9" orientation="landscape" r:id="rId1"/>
  <colBreaks count="1" manualBreakCount="1">
    <brk id="45" max="1048575" man="1"/>
  </colBreaks>
  <ignoredErrors>
    <ignoredError sqref="M10:M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"/>
  <sheetViews>
    <sheetView view="pageBreakPreview" topLeftCell="A6" zoomScale="85" zoomScaleNormal="85" zoomScaleSheetLayoutView="85" workbookViewId="0">
      <selection activeCell="AC10" sqref="AC10:AE23"/>
    </sheetView>
  </sheetViews>
  <sheetFormatPr defaultRowHeight="15" customHeight="1" x14ac:dyDescent="0.4"/>
  <cols>
    <col min="1" max="1" width="4.25" style="5" customWidth="1"/>
    <col min="2" max="2" width="16.25" style="5" bestFit="1" customWidth="1"/>
    <col min="3" max="3" width="6.75" style="70" customWidth="1"/>
    <col min="4" max="4" width="6.375" style="70" hidden="1" customWidth="1"/>
    <col min="5" max="6" width="7.25" style="70" hidden="1" customWidth="1"/>
    <col min="7" max="7" width="6.125" style="70" hidden="1" customWidth="1"/>
    <col min="8" max="8" width="6.375" style="70" customWidth="1"/>
    <col min="9" max="9" width="6.375" style="70" hidden="1" customWidth="1"/>
    <col min="10" max="11" width="7.25" style="70" hidden="1" customWidth="1"/>
    <col min="12" max="12" width="5.875" style="70" hidden="1" customWidth="1"/>
    <col min="13" max="13" width="6.5" style="70" customWidth="1"/>
    <col min="14" max="14" width="5.875" style="70" hidden="1" customWidth="1"/>
    <col min="15" max="15" width="8.625" style="70" hidden="1" customWidth="1"/>
    <col min="16" max="16" width="6.875" style="70" hidden="1" customWidth="1"/>
    <col min="17" max="17" width="5.75" style="70" hidden="1" customWidth="1"/>
    <col min="18" max="19" width="5.875" style="70" hidden="1" customWidth="1"/>
    <col min="20" max="20" width="6.875" style="70" hidden="1" customWidth="1"/>
    <col min="21" max="21" width="5.625" style="70" hidden="1" customWidth="1"/>
    <col min="22" max="22" width="8.25" style="70" bestFit="1" customWidth="1"/>
    <col min="23" max="23" width="7.625" style="98" customWidth="1"/>
    <col min="24" max="25" width="6.75" style="5" customWidth="1"/>
    <col min="26" max="26" width="7.875" style="5" customWidth="1"/>
    <col min="27" max="27" width="6.75" style="5" customWidth="1"/>
    <col min="28" max="28" width="6.875" style="104" customWidth="1"/>
    <col min="29" max="31" width="6.75" style="78" customWidth="1"/>
    <col min="32" max="32" width="9.875" style="81" customWidth="1"/>
    <col min="33" max="33" width="8.625" style="98" customWidth="1"/>
    <col min="34" max="34" width="6.625" style="5" customWidth="1"/>
    <col min="35" max="35" width="6.25" style="5" customWidth="1"/>
    <col min="36" max="36" width="6.625" style="5" customWidth="1"/>
    <col min="37" max="37" width="6.25" style="5" customWidth="1"/>
    <col min="38" max="38" width="6.5" style="5" customWidth="1"/>
    <col min="39" max="39" width="6.625" style="5" customWidth="1"/>
    <col min="40" max="40" width="6.875" style="5" customWidth="1"/>
    <col min="41" max="41" width="7" style="5" customWidth="1"/>
    <col min="42" max="42" width="8.125" style="94" customWidth="1"/>
    <col min="43" max="44" width="6.75" style="5" customWidth="1"/>
    <col min="45" max="49" width="6.625" style="5" customWidth="1"/>
    <col min="50" max="50" width="10.375" style="5" customWidth="1"/>
    <col min="51" max="52" width="8" style="5" customWidth="1"/>
    <col min="53" max="53" width="10.5" style="5" hidden="1" customWidth="1"/>
    <col min="54" max="54" width="9.75" style="5" hidden="1" customWidth="1"/>
    <col min="55" max="55" width="11" style="5" hidden="1" customWidth="1"/>
    <col min="56" max="56" width="6.75" style="5" hidden="1" customWidth="1"/>
    <col min="57" max="58" width="8" style="5" hidden="1" customWidth="1"/>
    <col min="59" max="59" width="24.625" style="5" hidden="1" customWidth="1"/>
    <col min="60" max="60" width="9.75" style="5" hidden="1" customWidth="1"/>
    <col min="61" max="61" width="11" style="5" hidden="1" customWidth="1"/>
    <col min="62" max="62" width="6.5" style="5" hidden="1" customWidth="1"/>
    <col min="63" max="69" width="8" style="5" hidden="1" customWidth="1"/>
    <col min="70" max="77" width="8" style="5" customWidth="1"/>
    <col min="78" max="231" width="9" style="5"/>
    <col min="232" max="232" width="4.25" style="5" customWidth="1"/>
    <col min="233" max="233" width="16.25" style="5" customWidth="1"/>
    <col min="234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8.375" style="5" customWidth="1"/>
    <col min="256" max="262" width="6.75" style="5" customWidth="1"/>
    <col min="263" max="264" width="5.875" style="5" customWidth="1"/>
    <col min="265" max="265" width="8.5" style="5" customWidth="1"/>
    <col min="266" max="266" width="8" style="5" customWidth="1"/>
    <col min="267" max="267" width="9.125" style="5" customWidth="1"/>
    <col min="268" max="273" width="8" style="5" customWidth="1"/>
    <col min="274" max="274" width="11.75" style="5" customWidth="1"/>
    <col min="275" max="275" width="6.875" style="5" customWidth="1"/>
    <col min="276" max="276" width="7.625" style="5" customWidth="1"/>
    <col min="277" max="280" width="6.75" style="5" customWidth="1"/>
    <col min="281" max="281" width="7.625" style="5" customWidth="1"/>
    <col min="282" max="286" width="6.75" style="5" customWidth="1"/>
    <col min="287" max="287" width="6.625" style="5" customWidth="1"/>
    <col min="288" max="288" width="6.25" style="5" customWidth="1"/>
    <col min="289" max="289" width="6.625" style="5" customWidth="1"/>
    <col min="290" max="290" width="6.25" style="5" customWidth="1"/>
    <col min="291" max="291" width="6.5" style="5" customWidth="1"/>
    <col min="292" max="292" width="6.625" style="5" customWidth="1"/>
    <col min="293" max="293" width="6.875" style="5" customWidth="1"/>
    <col min="294" max="294" width="7" style="5" customWidth="1"/>
    <col min="295" max="295" width="8.125" style="5" customWidth="1"/>
    <col min="296" max="296" width="7.875" style="5" customWidth="1"/>
    <col min="297" max="298" width="6.75" style="5" customWidth="1"/>
    <col min="299" max="299" width="6.625" style="5" customWidth="1"/>
    <col min="300" max="301" width="6.75" style="5" customWidth="1"/>
    <col min="302" max="302" width="6.625" style="5" customWidth="1"/>
    <col min="303" max="305" width="0" style="5" hidden="1" customWidth="1"/>
    <col min="306" max="487" width="9" style="5"/>
    <col min="488" max="488" width="4.25" style="5" customWidth="1"/>
    <col min="489" max="489" width="16.25" style="5" customWidth="1"/>
    <col min="490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8.375" style="5" customWidth="1"/>
    <col min="512" max="518" width="6.75" style="5" customWidth="1"/>
    <col min="519" max="520" width="5.875" style="5" customWidth="1"/>
    <col min="521" max="521" width="8.5" style="5" customWidth="1"/>
    <col min="522" max="522" width="8" style="5" customWidth="1"/>
    <col min="523" max="523" width="9.125" style="5" customWidth="1"/>
    <col min="524" max="529" width="8" style="5" customWidth="1"/>
    <col min="530" max="530" width="11.75" style="5" customWidth="1"/>
    <col min="531" max="531" width="6.875" style="5" customWidth="1"/>
    <col min="532" max="532" width="7.625" style="5" customWidth="1"/>
    <col min="533" max="536" width="6.75" style="5" customWidth="1"/>
    <col min="537" max="537" width="7.625" style="5" customWidth="1"/>
    <col min="538" max="542" width="6.75" style="5" customWidth="1"/>
    <col min="543" max="543" width="6.625" style="5" customWidth="1"/>
    <col min="544" max="544" width="6.25" style="5" customWidth="1"/>
    <col min="545" max="545" width="6.625" style="5" customWidth="1"/>
    <col min="546" max="546" width="6.25" style="5" customWidth="1"/>
    <col min="547" max="547" width="6.5" style="5" customWidth="1"/>
    <col min="548" max="548" width="6.625" style="5" customWidth="1"/>
    <col min="549" max="549" width="6.875" style="5" customWidth="1"/>
    <col min="550" max="550" width="7" style="5" customWidth="1"/>
    <col min="551" max="551" width="8.125" style="5" customWidth="1"/>
    <col min="552" max="552" width="7.875" style="5" customWidth="1"/>
    <col min="553" max="554" width="6.75" style="5" customWidth="1"/>
    <col min="555" max="555" width="6.625" style="5" customWidth="1"/>
    <col min="556" max="557" width="6.75" style="5" customWidth="1"/>
    <col min="558" max="558" width="6.625" style="5" customWidth="1"/>
    <col min="559" max="561" width="0" style="5" hidden="1" customWidth="1"/>
    <col min="562" max="743" width="9" style="5"/>
    <col min="744" max="744" width="4.25" style="5" customWidth="1"/>
    <col min="745" max="745" width="16.25" style="5" customWidth="1"/>
    <col min="746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8.375" style="5" customWidth="1"/>
    <col min="768" max="774" width="6.75" style="5" customWidth="1"/>
    <col min="775" max="776" width="5.875" style="5" customWidth="1"/>
    <col min="777" max="777" width="8.5" style="5" customWidth="1"/>
    <col min="778" max="778" width="8" style="5" customWidth="1"/>
    <col min="779" max="779" width="9.125" style="5" customWidth="1"/>
    <col min="780" max="785" width="8" style="5" customWidth="1"/>
    <col min="786" max="786" width="11.75" style="5" customWidth="1"/>
    <col min="787" max="787" width="6.875" style="5" customWidth="1"/>
    <col min="788" max="788" width="7.625" style="5" customWidth="1"/>
    <col min="789" max="792" width="6.75" style="5" customWidth="1"/>
    <col min="793" max="793" width="7.625" style="5" customWidth="1"/>
    <col min="794" max="798" width="6.75" style="5" customWidth="1"/>
    <col min="799" max="799" width="6.625" style="5" customWidth="1"/>
    <col min="800" max="800" width="6.25" style="5" customWidth="1"/>
    <col min="801" max="801" width="6.625" style="5" customWidth="1"/>
    <col min="802" max="802" width="6.25" style="5" customWidth="1"/>
    <col min="803" max="803" width="6.5" style="5" customWidth="1"/>
    <col min="804" max="804" width="6.625" style="5" customWidth="1"/>
    <col min="805" max="805" width="6.875" style="5" customWidth="1"/>
    <col min="806" max="806" width="7" style="5" customWidth="1"/>
    <col min="807" max="807" width="8.125" style="5" customWidth="1"/>
    <col min="808" max="808" width="7.875" style="5" customWidth="1"/>
    <col min="809" max="810" width="6.75" style="5" customWidth="1"/>
    <col min="811" max="811" width="6.625" style="5" customWidth="1"/>
    <col min="812" max="813" width="6.75" style="5" customWidth="1"/>
    <col min="814" max="814" width="6.625" style="5" customWidth="1"/>
    <col min="815" max="817" width="0" style="5" hidden="1" customWidth="1"/>
    <col min="818" max="999" width="9" style="5"/>
    <col min="1000" max="1000" width="4.25" style="5" customWidth="1"/>
    <col min="1001" max="1001" width="16.25" style="5" customWidth="1"/>
    <col min="1002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8.375" style="5" customWidth="1"/>
    <col min="1024" max="1030" width="6.75" style="5" customWidth="1"/>
    <col min="1031" max="1032" width="5.875" style="5" customWidth="1"/>
    <col min="1033" max="1033" width="8.5" style="5" customWidth="1"/>
    <col min="1034" max="1034" width="8" style="5" customWidth="1"/>
    <col min="1035" max="1035" width="9.125" style="5" customWidth="1"/>
    <col min="1036" max="1041" width="8" style="5" customWidth="1"/>
    <col min="1042" max="1042" width="11.75" style="5" customWidth="1"/>
    <col min="1043" max="1043" width="6.875" style="5" customWidth="1"/>
    <col min="1044" max="1044" width="7.625" style="5" customWidth="1"/>
    <col min="1045" max="1048" width="6.75" style="5" customWidth="1"/>
    <col min="1049" max="1049" width="7.625" style="5" customWidth="1"/>
    <col min="1050" max="1054" width="6.75" style="5" customWidth="1"/>
    <col min="1055" max="1055" width="6.625" style="5" customWidth="1"/>
    <col min="1056" max="1056" width="6.25" style="5" customWidth="1"/>
    <col min="1057" max="1057" width="6.625" style="5" customWidth="1"/>
    <col min="1058" max="1058" width="6.25" style="5" customWidth="1"/>
    <col min="1059" max="1059" width="6.5" style="5" customWidth="1"/>
    <col min="1060" max="1060" width="6.625" style="5" customWidth="1"/>
    <col min="1061" max="1061" width="6.875" style="5" customWidth="1"/>
    <col min="1062" max="1062" width="7" style="5" customWidth="1"/>
    <col min="1063" max="1063" width="8.125" style="5" customWidth="1"/>
    <col min="1064" max="1064" width="7.875" style="5" customWidth="1"/>
    <col min="1065" max="1066" width="6.75" style="5" customWidth="1"/>
    <col min="1067" max="1067" width="6.625" style="5" customWidth="1"/>
    <col min="1068" max="1069" width="6.75" style="5" customWidth="1"/>
    <col min="1070" max="1070" width="6.625" style="5" customWidth="1"/>
    <col min="1071" max="1073" width="0" style="5" hidden="1" customWidth="1"/>
    <col min="1074" max="1255" width="9" style="5"/>
    <col min="1256" max="1256" width="4.25" style="5" customWidth="1"/>
    <col min="1257" max="1257" width="16.25" style="5" customWidth="1"/>
    <col min="1258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8.375" style="5" customWidth="1"/>
    <col min="1280" max="1286" width="6.75" style="5" customWidth="1"/>
    <col min="1287" max="1288" width="5.875" style="5" customWidth="1"/>
    <col min="1289" max="1289" width="8.5" style="5" customWidth="1"/>
    <col min="1290" max="1290" width="8" style="5" customWidth="1"/>
    <col min="1291" max="1291" width="9.125" style="5" customWidth="1"/>
    <col min="1292" max="1297" width="8" style="5" customWidth="1"/>
    <col min="1298" max="1298" width="11.75" style="5" customWidth="1"/>
    <col min="1299" max="1299" width="6.875" style="5" customWidth="1"/>
    <col min="1300" max="1300" width="7.625" style="5" customWidth="1"/>
    <col min="1301" max="1304" width="6.75" style="5" customWidth="1"/>
    <col min="1305" max="1305" width="7.625" style="5" customWidth="1"/>
    <col min="1306" max="1310" width="6.75" style="5" customWidth="1"/>
    <col min="1311" max="1311" width="6.625" style="5" customWidth="1"/>
    <col min="1312" max="1312" width="6.25" style="5" customWidth="1"/>
    <col min="1313" max="1313" width="6.625" style="5" customWidth="1"/>
    <col min="1314" max="1314" width="6.25" style="5" customWidth="1"/>
    <col min="1315" max="1315" width="6.5" style="5" customWidth="1"/>
    <col min="1316" max="1316" width="6.625" style="5" customWidth="1"/>
    <col min="1317" max="1317" width="6.875" style="5" customWidth="1"/>
    <col min="1318" max="1318" width="7" style="5" customWidth="1"/>
    <col min="1319" max="1319" width="8.125" style="5" customWidth="1"/>
    <col min="1320" max="1320" width="7.875" style="5" customWidth="1"/>
    <col min="1321" max="1322" width="6.75" style="5" customWidth="1"/>
    <col min="1323" max="1323" width="6.625" style="5" customWidth="1"/>
    <col min="1324" max="1325" width="6.75" style="5" customWidth="1"/>
    <col min="1326" max="1326" width="6.625" style="5" customWidth="1"/>
    <col min="1327" max="1329" width="0" style="5" hidden="1" customWidth="1"/>
    <col min="1330" max="1511" width="9" style="5"/>
    <col min="1512" max="1512" width="4.25" style="5" customWidth="1"/>
    <col min="1513" max="1513" width="16.25" style="5" customWidth="1"/>
    <col min="1514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8.375" style="5" customWidth="1"/>
    <col min="1536" max="1542" width="6.75" style="5" customWidth="1"/>
    <col min="1543" max="1544" width="5.875" style="5" customWidth="1"/>
    <col min="1545" max="1545" width="8.5" style="5" customWidth="1"/>
    <col min="1546" max="1546" width="8" style="5" customWidth="1"/>
    <col min="1547" max="1547" width="9.125" style="5" customWidth="1"/>
    <col min="1548" max="1553" width="8" style="5" customWidth="1"/>
    <col min="1554" max="1554" width="11.75" style="5" customWidth="1"/>
    <col min="1555" max="1555" width="6.875" style="5" customWidth="1"/>
    <col min="1556" max="1556" width="7.625" style="5" customWidth="1"/>
    <col min="1557" max="1560" width="6.75" style="5" customWidth="1"/>
    <col min="1561" max="1561" width="7.625" style="5" customWidth="1"/>
    <col min="1562" max="1566" width="6.75" style="5" customWidth="1"/>
    <col min="1567" max="1567" width="6.625" style="5" customWidth="1"/>
    <col min="1568" max="1568" width="6.25" style="5" customWidth="1"/>
    <col min="1569" max="1569" width="6.625" style="5" customWidth="1"/>
    <col min="1570" max="1570" width="6.25" style="5" customWidth="1"/>
    <col min="1571" max="1571" width="6.5" style="5" customWidth="1"/>
    <col min="1572" max="1572" width="6.625" style="5" customWidth="1"/>
    <col min="1573" max="1573" width="6.875" style="5" customWidth="1"/>
    <col min="1574" max="1574" width="7" style="5" customWidth="1"/>
    <col min="1575" max="1575" width="8.125" style="5" customWidth="1"/>
    <col min="1576" max="1576" width="7.875" style="5" customWidth="1"/>
    <col min="1577" max="1578" width="6.75" style="5" customWidth="1"/>
    <col min="1579" max="1579" width="6.625" style="5" customWidth="1"/>
    <col min="1580" max="1581" width="6.75" style="5" customWidth="1"/>
    <col min="1582" max="1582" width="6.625" style="5" customWidth="1"/>
    <col min="1583" max="1585" width="0" style="5" hidden="1" customWidth="1"/>
    <col min="1586" max="1767" width="9" style="5"/>
    <col min="1768" max="1768" width="4.25" style="5" customWidth="1"/>
    <col min="1769" max="1769" width="16.25" style="5" customWidth="1"/>
    <col min="1770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8.375" style="5" customWidth="1"/>
    <col min="1792" max="1798" width="6.75" style="5" customWidth="1"/>
    <col min="1799" max="1800" width="5.875" style="5" customWidth="1"/>
    <col min="1801" max="1801" width="8.5" style="5" customWidth="1"/>
    <col min="1802" max="1802" width="8" style="5" customWidth="1"/>
    <col min="1803" max="1803" width="9.125" style="5" customWidth="1"/>
    <col min="1804" max="1809" width="8" style="5" customWidth="1"/>
    <col min="1810" max="1810" width="11.75" style="5" customWidth="1"/>
    <col min="1811" max="1811" width="6.875" style="5" customWidth="1"/>
    <col min="1812" max="1812" width="7.625" style="5" customWidth="1"/>
    <col min="1813" max="1816" width="6.75" style="5" customWidth="1"/>
    <col min="1817" max="1817" width="7.625" style="5" customWidth="1"/>
    <col min="1818" max="1822" width="6.75" style="5" customWidth="1"/>
    <col min="1823" max="1823" width="6.625" style="5" customWidth="1"/>
    <col min="1824" max="1824" width="6.25" style="5" customWidth="1"/>
    <col min="1825" max="1825" width="6.625" style="5" customWidth="1"/>
    <col min="1826" max="1826" width="6.25" style="5" customWidth="1"/>
    <col min="1827" max="1827" width="6.5" style="5" customWidth="1"/>
    <col min="1828" max="1828" width="6.625" style="5" customWidth="1"/>
    <col min="1829" max="1829" width="6.875" style="5" customWidth="1"/>
    <col min="1830" max="1830" width="7" style="5" customWidth="1"/>
    <col min="1831" max="1831" width="8.125" style="5" customWidth="1"/>
    <col min="1832" max="1832" width="7.875" style="5" customWidth="1"/>
    <col min="1833" max="1834" width="6.75" style="5" customWidth="1"/>
    <col min="1835" max="1835" width="6.625" style="5" customWidth="1"/>
    <col min="1836" max="1837" width="6.75" style="5" customWidth="1"/>
    <col min="1838" max="1838" width="6.625" style="5" customWidth="1"/>
    <col min="1839" max="1841" width="0" style="5" hidden="1" customWidth="1"/>
    <col min="1842" max="2023" width="9" style="5"/>
    <col min="2024" max="2024" width="4.25" style="5" customWidth="1"/>
    <col min="2025" max="2025" width="16.25" style="5" customWidth="1"/>
    <col min="2026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8.375" style="5" customWidth="1"/>
    <col min="2048" max="2054" width="6.75" style="5" customWidth="1"/>
    <col min="2055" max="2056" width="5.875" style="5" customWidth="1"/>
    <col min="2057" max="2057" width="8.5" style="5" customWidth="1"/>
    <col min="2058" max="2058" width="8" style="5" customWidth="1"/>
    <col min="2059" max="2059" width="9.125" style="5" customWidth="1"/>
    <col min="2060" max="2065" width="8" style="5" customWidth="1"/>
    <col min="2066" max="2066" width="11.75" style="5" customWidth="1"/>
    <col min="2067" max="2067" width="6.875" style="5" customWidth="1"/>
    <col min="2068" max="2068" width="7.625" style="5" customWidth="1"/>
    <col min="2069" max="2072" width="6.75" style="5" customWidth="1"/>
    <col min="2073" max="2073" width="7.625" style="5" customWidth="1"/>
    <col min="2074" max="2078" width="6.75" style="5" customWidth="1"/>
    <col min="2079" max="2079" width="6.625" style="5" customWidth="1"/>
    <col min="2080" max="2080" width="6.25" style="5" customWidth="1"/>
    <col min="2081" max="2081" width="6.625" style="5" customWidth="1"/>
    <col min="2082" max="2082" width="6.25" style="5" customWidth="1"/>
    <col min="2083" max="2083" width="6.5" style="5" customWidth="1"/>
    <col min="2084" max="2084" width="6.625" style="5" customWidth="1"/>
    <col min="2085" max="2085" width="6.875" style="5" customWidth="1"/>
    <col min="2086" max="2086" width="7" style="5" customWidth="1"/>
    <col min="2087" max="2087" width="8.125" style="5" customWidth="1"/>
    <col min="2088" max="2088" width="7.875" style="5" customWidth="1"/>
    <col min="2089" max="2090" width="6.75" style="5" customWidth="1"/>
    <col min="2091" max="2091" width="6.625" style="5" customWidth="1"/>
    <col min="2092" max="2093" width="6.75" style="5" customWidth="1"/>
    <col min="2094" max="2094" width="6.625" style="5" customWidth="1"/>
    <col min="2095" max="2097" width="0" style="5" hidden="1" customWidth="1"/>
    <col min="2098" max="2279" width="9" style="5"/>
    <col min="2280" max="2280" width="4.25" style="5" customWidth="1"/>
    <col min="2281" max="2281" width="16.25" style="5" customWidth="1"/>
    <col min="2282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8.375" style="5" customWidth="1"/>
    <col min="2304" max="2310" width="6.75" style="5" customWidth="1"/>
    <col min="2311" max="2312" width="5.875" style="5" customWidth="1"/>
    <col min="2313" max="2313" width="8.5" style="5" customWidth="1"/>
    <col min="2314" max="2314" width="8" style="5" customWidth="1"/>
    <col min="2315" max="2315" width="9.125" style="5" customWidth="1"/>
    <col min="2316" max="2321" width="8" style="5" customWidth="1"/>
    <col min="2322" max="2322" width="11.75" style="5" customWidth="1"/>
    <col min="2323" max="2323" width="6.875" style="5" customWidth="1"/>
    <col min="2324" max="2324" width="7.625" style="5" customWidth="1"/>
    <col min="2325" max="2328" width="6.75" style="5" customWidth="1"/>
    <col min="2329" max="2329" width="7.625" style="5" customWidth="1"/>
    <col min="2330" max="2334" width="6.75" style="5" customWidth="1"/>
    <col min="2335" max="2335" width="6.625" style="5" customWidth="1"/>
    <col min="2336" max="2336" width="6.25" style="5" customWidth="1"/>
    <col min="2337" max="2337" width="6.625" style="5" customWidth="1"/>
    <col min="2338" max="2338" width="6.25" style="5" customWidth="1"/>
    <col min="2339" max="2339" width="6.5" style="5" customWidth="1"/>
    <col min="2340" max="2340" width="6.625" style="5" customWidth="1"/>
    <col min="2341" max="2341" width="6.875" style="5" customWidth="1"/>
    <col min="2342" max="2342" width="7" style="5" customWidth="1"/>
    <col min="2343" max="2343" width="8.125" style="5" customWidth="1"/>
    <col min="2344" max="2344" width="7.875" style="5" customWidth="1"/>
    <col min="2345" max="2346" width="6.75" style="5" customWidth="1"/>
    <col min="2347" max="2347" width="6.625" style="5" customWidth="1"/>
    <col min="2348" max="2349" width="6.75" style="5" customWidth="1"/>
    <col min="2350" max="2350" width="6.625" style="5" customWidth="1"/>
    <col min="2351" max="2353" width="0" style="5" hidden="1" customWidth="1"/>
    <col min="2354" max="2535" width="9" style="5"/>
    <col min="2536" max="2536" width="4.25" style="5" customWidth="1"/>
    <col min="2537" max="2537" width="16.25" style="5" customWidth="1"/>
    <col min="2538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8.375" style="5" customWidth="1"/>
    <col min="2560" max="2566" width="6.75" style="5" customWidth="1"/>
    <col min="2567" max="2568" width="5.875" style="5" customWidth="1"/>
    <col min="2569" max="2569" width="8.5" style="5" customWidth="1"/>
    <col min="2570" max="2570" width="8" style="5" customWidth="1"/>
    <col min="2571" max="2571" width="9.125" style="5" customWidth="1"/>
    <col min="2572" max="2577" width="8" style="5" customWidth="1"/>
    <col min="2578" max="2578" width="11.75" style="5" customWidth="1"/>
    <col min="2579" max="2579" width="6.875" style="5" customWidth="1"/>
    <col min="2580" max="2580" width="7.625" style="5" customWidth="1"/>
    <col min="2581" max="2584" width="6.75" style="5" customWidth="1"/>
    <col min="2585" max="2585" width="7.625" style="5" customWidth="1"/>
    <col min="2586" max="2590" width="6.75" style="5" customWidth="1"/>
    <col min="2591" max="2591" width="6.625" style="5" customWidth="1"/>
    <col min="2592" max="2592" width="6.25" style="5" customWidth="1"/>
    <col min="2593" max="2593" width="6.625" style="5" customWidth="1"/>
    <col min="2594" max="2594" width="6.25" style="5" customWidth="1"/>
    <col min="2595" max="2595" width="6.5" style="5" customWidth="1"/>
    <col min="2596" max="2596" width="6.625" style="5" customWidth="1"/>
    <col min="2597" max="2597" width="6.875" style="5" customWidth="1"/>
    <col min="2598" max="2598" width="7" style="5" customWidth="1"/>
    <col min="2599" max="2599" width="8.125" style="5" customWidth="1"/>
    <col min="2600" max="2600" width="7.875" style="5" customWidth="1"/>
    <col min="2601" max="2602" width="6.75" style="5" customWidth="1"/>
    <col min="2603" max="2603" width="6.625" style="5" customWidth="1"/>
    <col min="2604" max="2605" width="6.75" style="5" customWidth="1"/>
    <col min="2606" max="2606" width="6.625" style="5" customWidth="1"/>
    <col min="2607" max="2609" width="0" style="5" hidden="1" customWidth="1"/>
    <col min="2610" max="2791" width="9" style="5"/>
    <col min="2792" max="2792" width="4.25" style="5" customWidth="1"/>
    <col min="2793" max="2793" width="16.25" style="5" customWidth="1"/>
    <col min="2794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8.375" style="5" customWidth="1"/>
    <col min="2816" max="2822" width="6.75" style="5" customWidth="1"/>
    <col min="2823" max="2824" width="5.875" style="5" customWidth="1"/>
    <col min="2825" max="2825" width="8.5" style="5" customWidth="1"/>
    <col min="2826" max="2826" width="8" style="5" customWidth="1"/>
    <col min="2827" max="2827" width="9.125" style="5" customWidth="1"/>
    <col min="2828" max="2833" width="8" style="5" customWidth="1"/>
    <col min="2834" max="2834" width="11.75" style="5" customWidth="1"/>
    <col min="2835" max="2835" width="6.875" style="5" customWidth="1"/>
    <col min="2836" max="2836" width="7.625" style="5" customWidth="1"/>
    <col min="2837" max="2840" width="6.75" style="5" customWidth="1"/>
    <col min="2841" max="2841" width="7.625" style="5" customWidth="1"/>
    <col min="2842" max="2846" width="6.75" style="5" customWidth="1"/>
    <col min="2847" max="2847" width="6.625" style="5" customWidth="1"/>
    <col min="2848" max="2848" width="6.25" style="5" customWidth="1"/>
    <col min="2849" max="2849" width="6.625" style="5" customWidth="1"/>
    <col min="2850" max="2850" width="6.25" style="5" customWidth="1"/>
    <col min="2851" max="2851" width="6.5" style="5" customWidth="1"/>
    <col min="2852" max="2852" width="6.625" style="5" customWidth="1"/>
    <col min="2853" max="2853" width="6.875" style="5" customWidth="1"/>
    <col min="2854" max="2854" width="7" style="5" customWidth="1"/>
    <col min="2855" max="2855" width="8.125" style="5" customWidth="1"/>
    <col min="2856" max="2856" width="7.875" style="5" customWidth="1"/>
    <col min="2857" max="2858" width="6.75" style="5" customWidth="1"/>
    <col min="2859" max="2859" width="6.625" style="5" customWidth="1"/>
    <col min="2860" max="2861" width="6.75" style="5" customWidth="1"/>
    <col min="2862" max="2862" width="6.625" style="5" customWidth="1"/>
    <col min="2863" max="2865" width="0" style="5" hidden="1" customWidth="1"/>
    <col min="2866" max="3047" width="9" style="5"/>
    <col min="3048" max="3048" width="4.25" style="5" customWidth="1"/>
    <col min="3049" max="3049" width="16.25" style="5" customWidth="1"/>
    <col min="3050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8.375" style="5" customWidth="1"/>
    <col min="3072" max="3078" width="6.75" style="5" customWidth="1"/>
    <col min="3079" max="3080" width="5.875" style="5" customWidth="1"/>
    <col min="3081" max="3081" width="8.5" style="5" customWidth="1"/>
    <col min="3082" max="3082" width="8" style="5" customWidth="1"/>
    <col min="3083" max="3083" width="9.125" style="5" customWidth="1"/>
    <col min="3084" max="3089" width="8" style="5" customWidth="1"/>
    <col min="3090" max="3090" width="11.75" style="5" customWidth="1"/>
    <col min="3091" max="3091" width="6.875" style="5" customWidth="1"/>
    <col min="3092" max="3092" width="7.625" style="5" customWidth="1"/>
    <col min="3093" max="3096" width="6.75" style="5" customWidth="1"/>
    <col min="3097" max="3097" width="7.625" style="5" customWidth="1"/>
    <col min="3098" max="3102" width="6.75" style="5" customWidth="1"/>
    <col min="3103" max="3103" width="6.625" style="5" customWidth="1"/>
    <col min="3104" max="3104" width="6.25" style="5" customWidth="1"/>
    <col min="3105" max="3105" width="6.625" style="5" customWidth="1"/>
    <col min="3106" max="3106" width="6.25" style="5" customWidth="1"/>
    <col min="3107" max="3107" width="6.5" style="5" customWidth="1"/>
    <col min="3108" max="3108" width="6.625" style="5" customWidth="1"/>
    <col min="3109" max="3109" width="6.875" style="5" customWidth="1"/>
    <col min="3110" max="3110" width="7" style="5" customWidth="1"/>
    <col min="3111" max="3111" width="8.125" style="5" customWidth="1"/>
    <col min="3112" max="3112" width="7.875" style="5" customWidth="1"/>
    <col min="3113" max="3114" width="6.75" style="5" customWidth="1"/>
    <col min="3115" max="3115" width="6.625" style="5" customWidth="1"/>
    <col min="3116" max="3117" width="6.75" style="5" customWidth="1"/>
    <col min="3118" max="3118" width="6.625" style="5" customWidth="1"/>
    <col min="3119" max="3121" width="0" style="5" hidden="1" customWidth="1"/>
    <col min="3122" max="3303" width="9" style="5"/>
    <col min="3304" max="3304" width="4.25" style="5" customWidth="1"/>
    <col min="3305" max="3305" width="16.25" style="5" customWidth="1"/>
    <col min="3306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8.375" style="5" customWidth="1"/>
    <col min="3328" max="3334" width="6.75" style="5" customWidth="1"/>
    <col min="3335" max="3336" width="5.875" style="5" customWidth="1"/>
    <col min="3337" max="3337" width="8.5" style="5" customWidth="1"/>
    <col min="3338" max="3338" width="8" style="5" customWidth="1"/>
    <col min="3339" max="3339" width="9.125" style="5" customWidth="1"/>
    <col min="3340" max="3345" width="8" style="5" customWidth="1"/>
    <col min="3346" max="3346" width="11.75" style="5" customWidth="1"/>
    <col min="3347" max="3347" width="6.875" style="5" customWidth="1"/>
    <col min="3348" max="3348" width="7.625" style="5" customWidth="1"/>
    <col min="3349" max="3352" width="6.75" style="5" customWidth="1"/>
    <col min="3353" max="3353" width="7.625" style="5" customWidth="1"/>
    <col min="3354" max="3358" width="6.75" style="5" customWidth="1"/>
    <col min="3359" max="3359" width="6.625" style="5" customWidth="1"/>
    <col min="3360" max="3360" width="6.25" style="5" customWidth="1"/>
    <col min="3361" max="3361" width="6.625" style="5" customWidth="1"/>
    <col min="3362" max="3362" width="6.25" style="5" customWidth="1"/>
    <col min="3363" max="3363" width="6.5" style="5" customWidth="1"/>
    <col min="3364" max="3364" width="6.625" style="5" customWidth="1"/>
    <col min="3365" max="3365" width="6.875" style="5" customWidth="1"/>
    <col min="3366" max="3366" width="7" style="5" customWidth="1"/>
    <col min="3367" max="3367" width="8.125" style="5" customWidth="1"/>
    <col min="3368" max="3368" width="7.875" style="5" customWidth="1"/>
    <col min="3369" max="3370" width="6.75" style="5" customWidth="1"/>
    <col min="3371" max="3371" width="6.625" style="5" customWidth="1"/>
    <col min="3372" max="3373" width="6.75" style="5" customWidth="1"/>
    <col min="3374" max="3374" width="6.625" style="5" customWidth="1"/>
    <col min="3375" max="3377" width="0" style="5" hidden="1" customWidth="1"/>
    <col min="3378" max="3559" width="9" style="5"/>
    <col min="3560" max="3560" width="4.25" style="5" customWidth="1"/>
    <col min="3561" max="3561" width="16.25" style="5" customWidth="1"/>
    <col min="3562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8.375" style="5" customWidth="1"/>
    <col min="3584" max="3590" width="6.75" style="5" customWidth="1"/>
    <col min="3591" max="3592" width="5.875" style="5" customWidth="1"/>
    <col min="3593" max="3593" width="8.5" style="5" customWidth="1"/>
    <col min="3594" max="3594" width="8" style="5" customWidth="1"/>
    <col min="3595" max="3595" width="9.125" style="5" customWidth="1"/>
    <col min="3596" max="3601" width="8" style="5" customWidth="1"/>
    <col min="3602" max="3602" width="11.75" style="5" customWidth="1"/>
    <col min="3603" max="3603" width="6.875" style="5" customWidth="1"/>
    <col min="3604" max="3604" width="7.625" style="5" customWidth="1"/>
    <col min="3605" max="3608" width="6.75" style="5" customWidth="1"/>
    <col min="3609" max="3609" width="7.625" style="5" customWidth="1"/>
    <col min="3610" max="3614" width="6.75" style="5" customWidth="1"/>
    <col min="3615" max="3615" width="6.625" style="5" customWidth="1"/>
    <col min="3616" max="3616" width="6.25" style="5" customWidth="1"/>
    <col min="3617" max="3617" width="6.625" style="5" customWidth="1"/>
    <col min="3618" max="3618" width="6.25" style="5" customWidth="1"/>
    <col min="3619" max="3619" width="6.5" style="5" customWidth="1"/>
    <col min="3620" max="3620" width="6.625" style="5" customWidth="1"/>
    <col min="3621" max="3621" width="6.875" style="5" customWidth="1"/>
    <col min="3622" max="3622" width="7" style="5" customWidth="1"/>
    <col min="3623" max="3623" width="8.125" style="5" customWidth="1"/>
    <col min="3624" max="3624" width="7.875" style="5" customWidth="1"/>
    <col min="3625" max="3626" width="6.75" style="5" customWidth="1"/>
    <col min="3627" max="3627" width="6.625" style="5" customWidth="1"/>
    <col min="3628" max="3629" width="6.75" style="5" customWidth="1"/>
    <col min="3630" max="3630" width="6.625" style="5" customWidth="1"/>
    <col min="3631" max="3633" width="0" style="5" hidden="1" customWidth="1"/>
    <col min="3634" max="3815" width="9" style="5"/>
    <col min="3816" max="3816" width="4.25" style="5" customWidth="1"/>
    <col min="3817" max="3817" width="16.25" style="5" customWidth="1"/>
    <col min="3818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8.375" style="5" customWidth="1"/>
    <col min="3840" max="3846" width="6.75" style="5" customWidth="1"/>
    <col min="3847" max="3848" width="5.875" style="5" customWidth="1"/>
    <col min="3849" max="3849" width="8.5" style="5" customWidth="1"/>
    <col min="3850" max="3850" width="8" style="5" customWidth="1"/>
    <col min="3851" max="3851" width="9.125" style="5" customWidth="1"/>
    <col min="3852" max="3857" width="8" style="5" customWidth="1"/>
    <col min="3858" max="3858" width="11.75" style="5" customWidth="1"/>
    <col min="3859" max="3859" width="6.875" style="5" customWidth="1"/>
    <col min="3860" max="3860" width="7.625" style="5" customWidth="1"/>
    <col min="3861" max="3864" width="6.75" style="5" customWidth="1"/>
    <col min="3865" max="3865" width="7.625" style="5" customWidth="1"/>
    <col min="3866" max="3870" width="6.75" style="5" customWidth="1"/>
    <col min="3871" max="3871" width="6.625" style="5" customWidth="1"/>
    <col min="3872" max="3872" width="6.25" style="5" customWidth="1"/>
    <col min="3873" max="3873" width="6.625" style="5" customWidth="1"/>
    <col min="3874" max="3874" width="6.25" style="5" customWidth="1"/>
    <col min="3875" max="3875" width="6.5" style="5" customWidth="1"/>
    <col min="3876" max="3876" width="6.625" style="5" customWidth="1"/>
    <col min="3877" max="3877" width="6.875" style="5" customWidth="1"/>
    <col min="3878" max="3878" width="7" style="5" customWidth="1"/>
    <col min="3879" max="3879" width="8.125" style="5" customWidth="1"/>
    <col min="3880" max="3880" width="7.875" style="5" customWidth="1"/>
    <col min="3881" max="3882" width="6.75" style="5" customWidth="1"/>
    <col min="3883" max="3883" width="6.625" style="5" customWidth="1"/>
    <col min="3884" max="3885" width="6.75" style="5" customWidth="1"/>
    <col min="3886" max="3886" width="6.625" style="5" customWidth="1"/>
    <col min="3887" max="3889" width="0" style="5" hidden="1" customWidth="1"/>
    <col min="3890" max="4071" width="9" style="5"/>
    <col min="4072" max="4072" width="4.25" style="5" customWidth="1"/>
    <col min="4073" max="4073" width="16.25" style="5" customWidth="1"/>
    <col min="4074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8.375" style="5" customWidth="1"/>
    <col min="4096" max="4102" width="6.75" style="5" customWidth="1"/>
    <col min="4103" max="4104" width="5.875" style="5" customWidth="1"/>
    <col min="4105" max="4105" width="8.5" style="5" customWidth="1"/>
    <col min="4106" max="4106" width="8" style="5" customWidth="1"/>
    <col min="4107" max="4107" width="9.125" style="5" customWidth="1"/>
    <col min="4108" max="4113" width="8" style="5" customWidth="1"/>
    <col min="4114" max="4114" width="11.75" style="5" customWidth="1"/>
    <col min="4115" max="4115" width="6.875" style="5" customWidth="1"/>
    <col min="4116" max="4116" width="7.625" style="5" customWidth="1"/>
    <col min="4117" max="4120" width="6.75" style="5" customWidth="1"/>
    <col min="4121" max="4121" width="7.625" style="5" customWidth="1"/>
    <col min="4122" max="4126" width="6.75" style="5" customWidth="1"/>
    <col min="4127" max="4127" width="6.625" style="5" customWidth="1"/>
    <col min="4128" max="4128" width="6.25" style="5" customWidth="1"/>
    <col min="4129" max="4129" width="6.625" style="5" customWidth="1"/>
    <col min="4130" max="4130" width="6.25" style="5" customWidth="1"/>
    <col min="4131" max="4131" width="6.5" style="5" customWidth="1"/>
    <col min="4132" max="4132" width="6.625" style="5" customWidth="1"/>
    <col min="4133" max="4133" width="6.875" style="5" customWidth="1"/>
    <col min="4134" max="4134" width="7" style="5" customWidth="1"/>
    <col min="4135" max="4135" width="8.125" style="5" customWidth="1"/>
    <col min="4136" max="4136" width="7.875" style="5" customWidth="1"/>
    <col min="4137" max="4138" width="6.75" style="5" customWidth="1"/>
    <col min="4139" max="4139" width="6.625" style="5" customWidth="1"/>
    <col min="4140" max="4141" width="6.75" style="5" customWidth="1"/>
    <col min="4142" max="4142" width="6.625" style="5" customWidth="1"/>
    <col min="4143" max="4145" width="0" style="5" hidden="1" customWidth="1"/>
    <col min="4146" max="4327" width="9" style="5"/>
    <col min="4328" max="4328" width="4.25" style="5" customWidth="1"/>
    <col min="4329" max="4329" width="16.25" style="5" customWidth="1"/>
    <col min="4330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8.375" style="5" customWidth="1"/>
    <col min="4352" max="4358" width="6.75" style="5" customWidth="1"/>
    <col min="4359" max="4360" width="5.875" style="5" customWidth="1"/>
    <col min="4361" max="4361" width="8.5" style="5" customWidth="1"/>
    <col min="4362" max="4362" width="8" style="5" customWidth="1"/>
    <col min="4363" max="4363" width="9.125" style="5" customWidth="1"/>
    <col min="4364" max="4369" width="8" style="5" customWidth="1"/>
    <col min="4370" max="4370" width="11.75" style="5" customWidth="1"/>
    <col min="4371" max="4371" width="6.875" style="5" customWidth="1"/>
    <col min="4372" max="4372" width="7.625" style="5" customWidth="1"/>
    <col min="4373" max="4376" width="6.75" style="5" customWidth="1"/>
    <col min="4377" max="4377" width="7.625" style="5" customWidth="1"/>
    <col min="4378" max="4382" width="6.75" style="5" customWidth="1"/>
    <col min="4383" max="4383" width="6.625" style="5" customWidth="1"/>
    <col min="4384" max="4384" width="6.25" style="5" customWidth="1"/>
    <col min="4385" max="4385" width="6.625" style="5" customWidth="1"/>
    <col min="4386" max="4386" width="6.25" style="5" customWidth="1"/>
    <col min="4387" max="4387" width="6.5" style="5" customWidth="1"/>
    <col min="4388" max="4388" width="6.625" style="5" customWidth="1"/>
    <col min="4389" max="4389" width="6.875" style="5" customWidth="1"/>
    <col min="4390" max="4390" width="7" style="5" customWidth="1"/>
    <col min="4391" max="4391" width="8.125" style="5" customWidth="1"/>
    <col min="4392" max="4392" width="7.875" style="5" customWidth="1"/>
    <col min="4393" max="4394" width="6.75" style="5" customWidth="1"/>
    <col min="4395" max="4395" width="6.625" style="5" customWidth="1"/>
    <col min="4396" max="4397" width="6.75" style="5" customWidth="1"/>
    <col min="4398" max="4398" width="6.625" style="5" customWidth="1"/>
    <col min="4399" max="4401" width="0" style="5" hidden="1" customWidth="1"/>
    <col min="4402" max="4583" width="9" style="5"/>
    <col min="4584" max="4584" width="4.25" style="5" customWidth="1"/>
    <col min="4585" max="4585" width="16.25" style="5" customWidth="1"/>
    <col min="4586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8.375" style="5" customWidth="1"/>
    <col min="4608" max="4614" width="6.75" style="5" customWidth="1"/>
    <col min="4615" max="4616" width="5.875" style="5" customWidth="1"/>
    <col min="4617" max="4617" width="8.5" style="5" customWidth="1"/>
    <col min="4618" max="4618" width="8" style="5" customWidth="1"/>
    <col min="4619" max="4619" width="9.125" style="5" customWidth="1"/>
    <col min="4620" max="4625" width="8" style="5" customWidth="1"/>
    <col min="4626" max="4626" width="11.75" style="5" customWidth="1"/>
    <col min="4627" max="4627" width="6.875" style="5" customWidth="1"/>
    <col min="4628" max="4628" width="7.625" style="5" customWidth="1"/>
    <col min="4629" max="4632" width="6.75" style="5" customWidth="1"/>
    <col min="4633" max="4633" width="7.625" style="5" customWidth="1"/>
    <col min="4634" max="4638" width="6.75" style="5" customWidth="1"/>
    <col min="4639" max="4639" width="6.625" style="5" customWidth="1"/>
    <col min="4640" max="4640" width="6.25" style="5" customWidth="1"/>
    <col min="4641" max="4641" width="6.625" style="5" customWidth="1"/>
    <col min="4642" max="4642" width="6.25" style="5" customWidth="1"/>
    <col min="4643" max="4643" width="6.5" style="5" customWidth="1"/>
    <col min="4644" max="4644" width="6.625" style="5" customWidth="1"/>
    <col min="4645" max="4645" width="6.875" style="5" customWidth="1"/>
    <col min="4646" max="4646" width="7" style="5" customWidth="1"/>
    <col min="4647" max="4647" width="8.125" style="5" customWidth="1"/>
    <col min="4648" max="4648" width="7.875" style="5" customWidth="1"/>
    <col min="4649" max="4650" width="6.75" style="5" customWidth="1"/>
    <col min="4651" max="4651" width="6.625" style="5" customWidth="1"/>
    <col min="4652" max="4653" width="6.75" style="5" customWidth="1"/>
    <col min="4654" max="4654" width="6.625" style="5" customWidth="1"/>
    <col min="4655" max="4657" width="0" style="5" hidden="1" customWidth="1"/>
    <col min="4658" max="4839" width="9" style="5"/>
    <col min="4840" max="4840" width="4.25" style="5" customWidth="1"/>
    <col min="4841" max="4841" width="16.25" style="5" customWidth="1"/>
    <col min="4842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8.375" style="5" customWidth="1"/>
    <col min="4864" max="4870" width="6.75" style="5" customWidth="1"/>
    <col min="4871" max="4872" width="5.875" style="5" customWidth="1"/>
    <col min="4873" max="4873" width="8.5" style="5" customWidth="1"/>
    <col min="4874" max="4874" width="8" style="5" customWidth="1"/>
    <col min="4875" max="4875" width="9.125" style="5" customWidth="1"/>
    <col min="4876" max="4881" width="8" style="5" customWidth="1"/>
    <col min="4882" max="4882" width="11.75" style="5" customWidth="1"/>
    <col min="4883" max="4883" width="6.875" style="5" customWidth="1"/>
    <col min="4884" max="4884" width="7.625" style="5" customWidth="1"/>
    <col min="4885" max="4888" width="6.75" style="5" customWidth="1"/>
    <col min="4889" max="4889" width="7.625" style="5" customWidth="1"/>
    <col min="4890" max="4894" width="6.75" style="5" customWidth="1"/>
    <col min="4895" max="4895" width="6.625" style="5" customWidth="1"/>
    <col min="4896" max="4896" width="6.25" style="5" customWidth="1"/>
    <col min="4897" max="4897" width="6.625" style="5" customWidth="1"/>
    <col min="4898" max="4898" width="6.25" style="5" customWidth="1"/>
    <col min="4899" max="4899" width="6.5" style="5" customWidth="1"/>
    <col min="4900" max="4900" width="6.625" style="5" customWidth="1"/>
    <col min="4901" max="4901" width="6.875" style="5" customWidth="1"/>
    <col min="4902" max="4902" width="7" style="5" customWidth="1"/>
    <col min="4903" max="4903" width="8.125" style="5" customWidth="1"/>
    <col min="4904" max="4904" width="7.875" style="5" customWidth="1"/>
    <col min="4905" max="4906" width="6.75" style="5" customWidth="1"/>
    <col min="4907" max="4907" width="6.625" style="5" customWidth="1"/>
    <col min="4908" max="4909" width="6.75" style="5" customWidth="1"/>
    <col min="4910" max="4910" width="6.625" style="5" customWidth="1"/>
    <col min="4911" max="4913" width="0" style="5" hidden="1" customWidth="1"/>
    <col min="4914" max="5095" width="9" style="5"/>
    <col min="5096" max="5096" width="4.25" style="5" customWidth="1"/>
    <col min="5097" max="5097" width="16.25" style="5" customWidth="1"/>
    <col min="5098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8.375" style="5" customWidth="1"/>
    <col min="5120" max="5126" width="6.75" style="5" customWidth="1"/>
    <col min="5127" max="5128" width="5.875" style="5" customWidth="1"/>
    <col min="5129" max="5129" width="8.5" style="5" customWidth="1"/>
    <col min="5130" max="5130" width="8" style="5" customWidth="1"/>
    <col min="5131" max="5131" width="9.125" style="5" customWidth="1"/>
    <col min="5132" max="5137" width="8" style="5" customWidth="1"/>
    <col min="5138" max="5138" width="11.75" style="5" customWidth="1"/>
    <col min="5139" max="5139" width="6.875" style="5" customWidth="1"/>
    <col min="5140" max="5140" width="7.625" style="5" customWidth="1"/>
    <col min="5141" max="5144" width="6.75" style="5" customWidth="1"/>
    <col min="5145" max="5145" width="7.625" style="5" customWidth="1"/>
    <col min="5146" max="5150" width="6.75" style="5" customWidth="1"/>
    <col min="5151" max="5151" width="6.625" style="5" customWidth="1"/>
    <col min="5152" max="5152" width="6.25" style="5" customWidth="1"/>
    <col min="5153" max="5153" width="6.625" style="5" customWidth="1"/>
    <col min="5154" max="5154" width="6.25" style="5" customWidth="1"/>
    <col min="5155" max="5155" width="6.5" style="5" customWidth="1"/>
    <col min="5156" max="5156" width="6.625" style="5" customWidth="1"/>
    <col min="5157" max="5157" width="6.875" style="5" customWidth="1"/>
    <col min="5158" max="5158" width="7" style="5" customWidth="1"/>
    <col min="5159" max="5159" width="8.125" style="5" customWidth="1"/>
    <col min="5160" max="5160" width="7.875" style="5" customWidth="1"/>
    <col min="5161" max="5162" width="6.75" style="5" customWidth="1"/>
    <col min="5163" max="5163" width="6.625" style="5" customWidth="1"/>
    <col min="5164" max="5165" width="6.75" style="5" customWidth="1"/>
    <col min="5166" max="5166" width="6.625" style="5" customWidth="1"/>
    <col min="5167" max="5169" width="0" style="5" hidden="1" customWidth="1"/>
    <col min="5170" max="5351" width="9" style="5"/>
    <col min="5352" max="5352" width="4.25" style="5" customWidth="1"/>
    <col min="5353" max="5353" width="16.25" style="5" customWidth="1"/>
    <col min="5354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8.375" style="5" customWidth="1"/>
    <col min="5376" max="5382" width="6.75" style="5" customWidth="1"/>
    <col min="5383" max="5384" width="5.875" style="5" customWidth="1"/>
    <col min="5385" max="5385" width="8.5" style="5" customWidth="1"/>
    <col min="5386" max="5386" width="8" style="5" customWidth="1"/>
    <col min="5387" max="5387" width="9.125" style="5" customWidth="1"/>
    <col min="5388" max="5393" width="8" style="5" customWidth="1"/>
    <col min="5394" max="5394" width="11.75" style="5" customWidth="1"/>
    <col min="5395" max="5395" width="6.875" style="5" customWidth="1"/>
    <col min="5396" max="5396" width="7.625" style="5" customWidth="1"/>
    <col min="5397" max="5400" width="6.75" style="5" customWidth="1"/>
    <col min="5401" max="5401" width="7.625" style="5" customWidth="1"/>
    <col min="5402" max="5406" width="6.75" style="5" customWidth="1"/>
    <col min="5407" max="5407" width="6.625" style="5" customWidth="1"/>
    <col min="5408" max="5408" width="6.25" style="5" customWidth="1"/>
    <col min="5409" max="5409" width="6.625" style="5" customWidth="1"/>
    <col min="5410" max="5410" width="6.25" style="5" customWidth="1"/>
    <col min="5411" max="5411" width="6.5" style="5" customWidth="1"/>
    <col min="5412" max="5412" width="6.625" style="5" customWidth="1"/>
    <col min="5413" max="5413" width="6.875" style="5" customWidth="1"/>
    <col min="5414" max="5414" width="7" style="5" customWidth="1"/>
    <col min="5415" max="5415" width="8.125" style="5" customWidth="1"/>
    <col min="5416" max="5416" width="7.875" style="5" customWidth="1"/>
    <col min="5417" max="5418" width="6.75" style="5" customWidth="1"/>
    <col min="5419" max="5419" width="6.625" style="5" customWidth="1"/>
    <col min="5420" max="5421" width="6.75" style="5" customWidth="1"/>
    <col min="5422" max="5422" width="6.625" style="5" customWidth="1"/>
    <col min="5423" max="5425" width="0" style="5" hidden="1" customWidth="1"/>
    <col min="5426" max="5607" width="9" style="5"/>
    <col min="5608" max="5608" width="4.25" style="5" customWidth="1"/>
    <col min="5609" max="5609" width="16.25" style="5" customWidth="1"/>
    <col min="5610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8.375" style="5" customWidth="1"/>
    <col min="5632" max="5638" width="6.75" style="5" customWidth="1"/>
    <col min="5639" max="5640" width="5.875" style="5" customWidth="1"/>
    <col min="5641" max="5641" width="8.5" style="5" customWidth="1"/>
    <col min="5642" max="5642" width="8" style="5" customWidth="1"/>
    <col min="5643" max="5643" width="9.125" style="5" customWidth="1"/>
    <col min="5644" max="5649" width="8" style="5" customWidth="1"/>
    <col min="5650" max="5650" width="11.75" style="5" customWidth="1"/>
    <col min="5651" max="5651" width="6.875" style="5" customWidth="1"/>
    <col min="5652" max="5652" width="7.625" style="5" customWidth="1"/>
    <col min="5653" max="5656" width="6.75" style="5" customWidth="1"/>
    <col min="5657" max="5657" width="7.625" style="5" customWidth="1"/>
    <col min="5658" max="5662" width="6.75" style="5" customWidth="1"/>
    <col min="5663" max="5663" width="6.625" style="5" customWidth="1"/>
    <col min="5664" max="5664" width="6.25" style="5" customWidth="1"/>
    <col min="5665" max="5665" width="6.625" style="5" customWidth="1"/>
    <col min="5666" max="5666" width="6.25" style="5" customWidth="1"/>
    <col min="5667" max="5667" width="6.5" style="5" customWidth="1"/>
    <col min="5668" max="5668" width="6.625" style="5" customWidth="1"/>
    <col min="5669" max="5669" width="6.875" style="5" customWidth="1"/>
    <col min="5670" max="5670" width="7" style="5" customWidth="1"/>
    <col min="5671" max="5671" width="8.125" style="5" customWidth="1"/>
    <col min="5672" max="5672" width="7.875" style="5" customWidth="1"/>
    <col min="5673" max="5674" width="6.75" style="5" customWidth="1"/>
    <col min="5675" max="5675" width="6.625" style="5" customWidth="1"/>
    <col min="5676" max="5677" width="6.75" style="5" customWidth="1"/>
    <col min="5678" max="5678" width="6.625" style="5" customWidth="1"/>
    <col min="5679" max="5681" width="0" style="5" hidden="1" customWidth="1"/>
    <col min="5682" max="5863" width="9" style="5"/>
    <col min="5864" max="5864" width="4.25" style="5" customWidth="1"/>
    <col min="5865" max="5865" width="16.25" style="5" customWidth="1"/>
    <col min="5866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8.375" style="5" customWidth="1"/>
    <col min="5888" max="5894" width="6.75" style="5" customWidth="1"/>
    <col min="5895" max="5896" width="5.875" style="5" customWidth="1"/>
    <col min="5897" max="5897" width="8.5" style="5" customWidth="1"/>
    <col min="5898" max="5898" width="8" style="5" customWidth="1"/>
    <col min="5899" max="5899" width="9.125" style="5" customWidth="1"/>
    <col min="5900" max="5905" width="8" style="5" customWidth="1"/>
    <col min="5906" max="5906" width="11.75" style="5" customWidth="1"/>
    <col min="5907" max="5907" width="6.875" style="5" customWidth="1"/>
    <col min="5908" max="5908" width="7.625" style="5" customWidth="1"/>
    <col min="5909" max="5912" width="6.75" style="5" customWidth="1"/>
    <col min="5913" max="5913" width="7.625" style="5" customWidth="1"/>
    <col min="5914" max="5918" width="6.75" style="5" customWidth="1"/>
    <col min="5919" max="5919" width="6.625" style="5" customWidth="1"/>
    <col min="5920" max="5920" width="6.25" style="5" customWidth="1"/>
    <col min="5921" max="5921" width="6.625" style="5" customWidth="1"/>
    <col min="5922" max="5922" width="6.25" style="5" customWidth="1"/>
    <col min="5923" max="5923" width="6.5" style="5" customWidth="1"/>
    <col min="5924" max="5924" width="6.625" style="5" customWidth="1"/>
    <col min="5925" max="5925" width="6.875" style="5" customWidth="1"/>
    <col min="5926" max="5926" width="7" style="5" customWidth="1"/>
    <col min="5927" max="5927" width="8.125" style="5" customWidth="1"/>
    <col min="5928" max="5928" width="7.875" style="5" customWidth="1"/>
    <col min="5929" max="5930" width="6.75" style="5" customWidth="1"/>
    <col min="5931" max="5931" width="6.625" style="5" customWidth="1"/>
    <col min="5932" max="5933" width="6.75" style="5" customWidth="1"/>
    <col min="5934" max="5934" width="6.625" style="5" customWidth="1"/>
    <col min="5935" max="5937" width="0" style="5" hidden="1" customWidth="1"/>
    <col min="5938" max="6119" width="9" style="5"/>
    <col min="6120" max="6120" width="4.25" style="5" customWidth="1"/>
    <col min="6121" max="6121" width="16.25" style="5" customWidth="1"/>
    <col min="6122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8.375" style="5" customWidth="1"/>
    <col min="6144" max="6150" width="6.75" style="5" customWidth="1"/>
    <col min="6151" max="6152" width="5.875" style="5" customWidth="1"/>
    <col min="6153" max="6153" width="8.5" style="5" customWidth="1"/>
    <col min="6154" max="6154" width="8" style="5" customWidth="1"/>
    <col min="6155" max="6155" width="9.125" style="5" customWidth="1"/>
    <col min="6156" max="6161" width="8" style="5" customWidth="1"/>
    <col min="6162" max="6162" width="11.75" style="5" customWidth="1"/>
    <col min="6163" max="6163" width="6.875" style="5" customWidth="1"/>
    <col min="6164" max="6164" width="7.625" style="5" customWidth="1"/>
    <col min="6165" max="6168" width="6.75" style="5" customWidth="1"/>
    <col min="6169" max="6169" width="7.625" style="5" customWidth="1"/>
    <col min="6170" max="6174" width="6.75" style="5" customWidth="1"/>
    <col min="6175" max="6175" width="6.625" style="5" customWidth="1"/>
    <col min="6176" max="6176" width="6.25" style="5" customWidth="1"/>
    <col min="6177" max="6177" width="6.625" style="5" customWidth="1"/>
    <col min="6178" max="6178" width="6.25" style="5" customWidth="1"/>
    <col min="6179" max="6179" width="6.5" style="5" customWidth="1"/>
    <col min="6180" max="6180" width="6.625" style="5" customWidth="1"/>
    <col min="6181" max="6181" width="6.875" style="5" customWidth="1"/>
    <col min="6182" max="6182" width="7" style="5" customWidth="1"/>
    <col min="6183" max="6183" width="8.125" style="5" customWidth="1"/>
    <col min="6184" max="6184" width="7.875" style="5" customWidth="1"/>
    <col min="6185" max="6186" width="6.75" style="5" customWidth="1"/>
    <col min="6187" max="6187" width="6.625" style="5" customWidth="1"/>
    <col min="6188" max="6189" width="6.75" style="5" customWidth="1"/>
    <col min="6190" max="6190" width="6.625" style="5" customWidth="1"/>
    <col min="6191" max="6193" width="0" style="5" hidden="1" customWidth="1"/>
    <col min="6194" max="6375" width="9" style="5"/>
    <col min="6376" max="6376" width="4.25" style="5" customWidth="1"/>
    <col min="6377" max="6377" width="16.25" style="5" customWidth="1"/>
    <col min="6378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8.375" style="5" customWidth="1"/>
    <col min="6400" max="6406" width="6.75" style="5" customWidth="1"/>
    <col min="6407" max="6408" width="5.875" style="5" customWidth="1"/>
    <col min="6409" max="6409" width="8.5" style="5" customWidth="1"/>
    <col min="6410" max="6410" width="8" style="5" customWidth="1"/>
    <col min="6411" max="6411" width="9.125" style="5" customWidth="1"/>
    <col min="6412" max="6417" width="8" style="5" customWidth="1"/>
    <col min="6418" max="6418" width="11.75" style="5" customWidth="1"/>
    <col min="6419" max="6419" width="6.875" style="5" customWidth="1"/>
    <col min="6420" max="6420" width="7.625" style="5" customWidth="1"/>
    <col min="6421" max="6424" width="6.75" style="5" customWidth="1"/>
    <col min="6425" max="6425" width="7.625" style="5" customWidth="1"/>
    <col min="6426" max="6430" width="6.75" style="5" customWidth="1"/>
    <col min="6431" max="6431" width="6.625" style="5" customWidth="1"/>
    <col min="6432" max="6432" width="6.25" style="5" customWidth="1"/>
    <col min="6433" max="6433" width="6.625" style="5" customWidth="1"/>
    <col min="6434" max="6434" width="6.25" style="5" customWidth="1"/>
    <col min="6435" max="6435" width="6.5" style="5" customWidth="1"/>
    <col min="6436" max="6436" width="6.625" style="5" customWidth="1"/>
    <col min="6437" max="6437" width="6.875" style="5" customWidth="1"/>
    <col min="6438" max="6438" width="7" style="5" customWidth="1"/>
    <col min="6439" max="6439" width="8.125" style="5" customWidth="1"/>
    <col min="6440" max="6440" width="7.875" style="5" customWidth="1"/>
    <col min="6441" max="6442" width="6.75" style="5" customWidth="1"/>
    <col min="6443" max="6443" width="6.625" style="5" customWidth="1"/>
    <col min="6444" max="6445" width="6.75" style="5" customWidth="1"/>
    <col min="6446" max="6446" width="6.625" style="5" customWidth="1"/>
    <col min="6447" max="6449" width="0" style="5" hidden="1" customWidth="1"/>
    <col min="6450" max="6631" width="9" style="5"/>
    <col min="6632" max="6632" width="4.25" style="5" customWidth="1"/>
    <col min="6633" max="6633" width="16.25" style="5" customWidth="1"/>
    <col min="6634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8.375" style="5" customWidth="1"/>
    <col min="6656" max="6662" width="6.75" style="5" customWidth="1"/>
    <col min="6663" max="6664" width="5.875" style="5" customWidth="1"/>
    <col min="6665" max="6665" width="8.5" style="5" customWidth="1"/>
    <col min="6666" max="6666" width="8" style="5" customWidth="1"/>
    <col min="6667" max="6667" width="9.125" style="5" customWidth="1"/>
    <col min="6668" max="6673" width="8" style="5" customWidth="1"/>
    <col min="6674" max="6674" width="11.75" style="5" customWidth="1"/>
    <col min="6675" max="6675" width="6.875" style="5" customWidth="1"/>
    <col min="6676" max="6676" width="7.625" style="5" customWidth="1"/>
    <col min="6677" max="6680" width="6.75" style="5" customWidth="1"/>
    <col min="6681" max="6681" width="7.625" style="5" customWidth="1"/>
    <col min="6682" max="6686" width="6.75" style="5" customWidth="1"/>
    <col min="6687" max="6687" width="6.625" style="5" customWidth="1"/>
    <col min="6688" max="6688" width="6.25" style="5" customWidth="1"/>
    <col min="6689" max="6689" width="6.625" style="5" customWidth="1"/>
    <col min="6690" max="6690" width="6.25" style="5" customWidth="1"/>
    <col min="6691" max="6691" width="6.5" style="5" customWidth="1"/>
    <col min="6692" max="6692" width="6.625" style="5" customWidth="1"/>
    <col min="6693" max="6693" width="6.875" style="5" customWidth="1"/>
    <col min="6694" max="6694" width="7" style="5" customWidth="1"/>
    <col min="6695" max="6695" width="8.125" style="5" customWidth="1"/>
    <col min="6696" max="6696" width="7.875" style="5" customWidth="1"/>
    <col min="6697" max="6698" width="6.75" style="5" customWidth="1"/>
    <col min="6699" max="6699" width="6.625" style="5" customWidth="1"/>
    <col min="6700" max="6701" width="6.75" style="5" customWidth="1"/>
    <col min="6702" max="6702" width="6.625" style="5" customWidth="1"/>
    <col min="6703" max="6705" width="0" style="5" hidden="1" customWidth="1"/>
    <col min="6706" max="6887" width="9" style="5"/>
    <col min="6888" max="6888" width="4.25" style="5" customWidth="1"/>
    <col min="6889" max="6889" width="16.25" style="5" customWidth="1"/>
    <col min="6890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8.375" style="5" customWidth="1"/>
    <col min="6912" max="6918" width="6.75" style="5" customWidth="1"/>
    <col min="6919" max="6920" width="5.875" style="5" customWidth="1"/>
    <col min="6921" max="6921" width="8.5" style="5" customWidth="1"/>
    <col min="6922" max="6922" width="8" style="5" customWidth="1"/>
    <col min="6923" max="6923" width="9.125" style="5" customWidth="1"/>
    <col min="6924" max="6929" width="8" style="5" customWidth="1"/>
    <col min="6930" max="6930" width="11.75" style="5" customWidth="1"/>
    <col min="6931" max="6931" width="6.875" style="5" customWidth="1"/>
    <col min="6932" max="6932" width="7.625" style="5" customWidth="1"/>
    <col min="6933" max="6936" width="6.75" style="5" customWidth="1"/>
    <col min="6937" max="6937" width="7.625" style="5" customWidth="1"/>
    <col min="6938" max="6942" width="6.75" style="5" customWidth="1"/>
    <col min="6943" max="6943" width="6.625" style="5" customWidth="1"/>
    <col min="6944" max="6944" width="6.25" style="5" customWidth="1"/>
    <col min="6945" max="6945" width="6.625" style="5" customWidth="1"/>
    <col min="6946" max="6946" width="6.25" style="5" customWidth="1"/>
    <col min="6947" max="6947" width="6.5" style="5" customWidth="1"/>
    <col min="6948" max="6948" width="6.625" style="5" customWidth="1"/>
    <col min="6949" max="6949" width="6.875" style="5" customWidth="1"/>
    <col min="6950" max="6950" width="7" style="5" customWidth="1"/>
    <col min="6951" max="6951" width="8.125" style="5" customWidth="1"/>
    <col min="6952" max="6952" width="7.875" style="5" customWidth="1"/>
    <col min="6953" max="6954" width="6.75" style="5" customWidth="1"/>
    <col min="6955" max="6955" width="6.625" style="5" customWidth="1"/>
    <col min="6956" max="6957" width="6.75" style="5" customWidth="1"/>
    <col min="6958" max="6958" width="6.625" style="5" customWidth="1"/>
    <col min="6959" max="6961" width="0" style="5" hidden="1" customWidth="1"/>
    <col min="6962" max="7143" width="9" style="5"/>
    <col min="7144" max="7144" width="4.25" style="5" customWidth="1"/>
    <col min="7145" max="7145" width="16.25" style="5" customWidth="1"/>
    <col min="7146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8.375" style="5" customWidth="1"/>
    <col min="7168" max="7174" width="6.75" style="5" customWidth="1"/>
    <col min="7175" max="7176" width="5.875" style="5" customWidth="1"/>
    <col min="7177" max="7177" width="8.5" style="5" customWidth="1"/>
    <col min="7178" max="7178" width="8" style="5" customWidth="1"/>
    <col min="7179" max="7179" width="9.125" style="5" customWidth="1"/>
    <col min="7180" max="7185" width="8" style="5" customWidth="1"/>
    <col min="7186" max="7186" width="11.75" style="5" customWidth="1"/>
    <col min="7187" max="7187" width="6.875" style="5" customWidth="1"/>
    <col min="7188" max="7188" width="7.625" style="5" customWidth="1"/>
    <col min="7189" max="7192" width="6.75" style="5" customWidth="1"/>
    <col min="7193" max="7193" width="7.625" style="5" customWidth="1"/>
    <col min="7194" max="7198" width="6.75" style="5" customWidth="1"/>
    <col min="7199" max="7199" width="6.625" style="5" customWidth="1"/>
    <col min="7200" max="7200" width="6.25" style="5" customWidth="1"/>
    <col min="7201" max="7201" width="6.625" style="5" customWidth="1"/>
    <col min="7202" max="7202" width="6.25" style="5" customWidth="1"/>
    <col min="7203" max="7203" width="6.5" style="5" customWidth="1"/>
    <col min="7204" max="7204" width="6.625" style="5" customWidth="1"/>
    <col min="7205" max="7205" width="6.875" style="5" customWidth="1"/>
    <col min="7206" max="7206" width="7" style="5" customWidth="1"/>
    <col min="7207" max="7207" width="8.125" style="5" customWidth="1"/>
    <col min="7208" max="7208" width="7.875" style="5" customWidth="1"/>
    <col min="7209" max="7210" width="6.75" style="5" customWidth="1"/>
    <col min="7211" max="7211" width="6.625" style="5" customWidth="1"/>
    <col min="7212" max="7213" width="6.75" style="5" customWidth="1"/>
    <col min="7214" max="7214" width="6.625" style="5" customWidth="1"/>
    <col min="7215" max="7217" width="0" style="5" hidden="1" customWidth="1"/>
    <col min="7218" max="7399" width="9" style="5"/>
    <col min="7400" max="7400" width="4.25" style="5" customWidth="1"/>
    <col min="7401" max="7401" width="16.25" style="5" customWidth="1"/>
    <col min="7402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8.375" style="5" customWidth="1"/>
    <col min="7424" max="7430" width="6.75" style="5" customWidth="1"/>
    <col min="7431" max="7432" width="5.875" style="5" customWidth="1"/>
    <col min="7433" max="7433" width="8.5" style="5" customWidth="1"/>
    <col min="7434" max="7434" width="8" style="5" customWidth="1"/>
    <col min="7435" max="7435" width="9.125" style="5" customWidth="1"/>
    <col min="7436" max="7441" width="8" style="5" customWidth="1"/>
    <col min="7442" max="7442" width="11.75" style="5" customWidth="1"/>
    <col min="7443" max="7443" width="6.875" style="5" customWidth="1"/>
    <col min="7444" max="7444" width="7.625" style="5" customWidth="1"/>
    <col min="7445" max="7448" width="6.75" style="5" customWidth="1"/>
    <col min="7449" max="7449" width="7.625" style="5" customWidth="1"/>
    <col min="7450" max="7454" width="6.75" style="5" customWidth="1"/>
    <col min="7455" max="7455" width="6.625" style="5" customWidth="1"/>
    <col min="7456" max="7456" width="6.25" style="5" customWidth="1"/>
    <col min="7457" max="7457" width="6.625" style="5" customWidth="1"/>
    <col min="7458" max="7458" width="6.25" style="5" customWidth="1"/>
    <col min="7459" max="7459" width="6.5" style="5" customWidth="1"/>
    <col min="7460" max="7460" width="6.625" style="5" customWidth="1"/>
    <col min="7461" max="7461" width="6.875" style="5" customWidth="1"/>
    <col min="7462" max="7462" width="7" style="5" customWidth="1"/>
    <col min="7463" max="7463" width="8.125" style="5" customWidth="1"/>
    <col min="7464" max="7464" width="7.875" style="5" customWidth="1"/>
    <col min="7465" max="7466" width="6.75" style="5" customWidth="1"/>
    <col min="7467" max="7467" width="6.625" style="5" customWidth="1"/>
    <col min="7468" max="7469" width="6.75" style="5" customWidth="1"/>
    <col min="7470" max="7470" width="6.625" style="5" customWidth="1"/>
    <col min="7471" max="7473" width="0" style="5" hidden="1" customWidth="1"/>
    <col min="7474" max="7655" width="9" style="5"/>
    <col min="7656" max="7656" width="4.25" style="5" customWidth="1"/>
    <col min="7657" max="7657" width="16.25" style="5" customWidth="1"/>
    <col min="7658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8.375" style="5" customWidth="1"/>
    <col min="7680" max="7686" width="6.75" style="5" customWidth="1"/>
    <col min="7687" max="7688" width="5.875" style="5" customWidth="1"/>
    <col min="7689" max="7689" width="8.5" style="5" customWidth="1"/>
    <col min="7690" max="7690" width="8" style="5" customWidth="1"/>
    <col min="7691" max="7691" width="9.125" style="5" customWidth="1"/>
    <col min="7692" max="7697" width="8" style="5" customWidth="1"/>
    <col min="7698" max="7698" width="11.75" style="5" customWidth="1"/>
    <col min="7699" max="7699" width="6.875" style="5" customWidth="1"/>
    <col min="7700" max="7700" width="7.625" style="5" customWidth="1"/>
    <col min="7701" max="7704" width="6.75" style="5" customWidth="1"/>
    <col min="7705" max="7705" width="7.625" style="5" customWidth="1"/>
    <col min="7706" max="7710" width="6.75" style="5" customWidth="1"/>
    <col min="7711" max="7711" width="6.625" style="5" customWidth="1"/>
    <col min="7712" max="7712" width="6.25" style="5" customWidth="1"/>
    <col min="7713" max="7713" width="6.625" style="5" customWidth="1"/>
    <col min="7714" max="7714" width="6.25" style="5" customWidth="1"/>
    <col min="7715" max="7715" width="6.5" style="5" customWidth="1"/>
    <col min="7716" max="7716" width="6.625" style="5" customWidth="1"/>
    <col min="7717" max="7717" width="6.875" style="5" customWidth="1"/>
    <col min="7718" max="7718" width="7" style="5" customWidth="1"/>
    <col min="7719" max="7719" width="8.125" style="5" customWidth="1"/>
    <col min="7720" max="7720" width="7.875" style="5" customWidth="1"/>
    <col min="7721" max="7722" width="6.75" style="5" customWidth="1"/>
    <col min="7723" max="7723" width="6.625" style="5" customWidth="1"/>
    <col min="7724" max="7725" width="6.75" style="5" customWidth="1"/>
    <col min="7726" max="7726" width="6.625" style="5" customWidth="1"/>
    <col min="7727" max="7729" width="0" style="5" hidden="1" customWidth="1"/>
    <col min="7730" max="7911" width="9" style="5"/>
    <col min="7912" max="7912" width="4.25" style="5" customWidth="1"/>
    <col min="7913" max="7913" width="16.25" style="5" customWidth="1"/>
    <col min="7914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8.375" style="5" customWidth="1"/>
    <col min="7936" max="7942" width="6.75" style="5" customWidth="1"/>
    <col min="7943" max="7944" width="5.875" style="5" customWidth="1"/>
    <col min="7945" max="7945" width="8.5" style="5" customWidth="1"/>
    <col min="7946" max="7946" width="8" style="5" customWidth="1"/>
    <col min="7947" max="7947" width="9.125" style="5" customWidth="1"/>
    <col min="7948" max="7953" width="8" style="5" customWidth="1"/>
    <col min="7954" max="7954" width="11.75" style="5" customWidth="1"/>
    <col min="7955" max="7955" width="6.875" style="5" customWidth="1"/>
    <col min="7956" max="7956" width="7.625" style="5" customWidth="1"/>
    <col min="7957" max="7960" width="6.75" style="5" customWidth="1"/>
    <col min="7961" max="7961" width="7.625" style="5" customWidth="1"/>
    <col min="7962" max="7966" width="6.75" style="5" customWidth="1"/>
    <col min="7967" max="7967" width="6.625" style="5" customWidth="1"/>
    <col min="7968" max="7968" width="6.25" style="5" customWidth="1"/>
    <col min="7969" max="7969" width="6.625" style="5" customWidth="1"/>
    <col min="7970" max="7970" width="6.25" style="5" customWidth="1"/>
    <col min="7971" max="7971" width="6.5" style="5" customWidth="1"/>
    <col min="7972" max="7972" width="6.625" style="5" customWidth="1"/>
    <col min="7973" max="7973" width="6.875" style="5" customWidth="1"/>
    <col min="7974" max="7974" width="7" style="5" customWidth="1"/>
    <col min="7975" max="7975" width="8.125" style="5" customWidth="1"/>
    <col min="7976" max="7976" width="7.875" style="5" customWidth="1"/>
    <col min="7977" max="7978" width="6.75" style="5" customWidth="1"/>
    <col min="7979" max="7979" width="6.625" style="5" customWidth="1"/>
    <col min="7980" max="7981" width="6.75" style="5" customWidth="1"/>
    <col min="7982" max="7982" width="6.625" style="5" customWidth="1"/>
    <col min="7983" max="7985" width="0" style="5" hidden="1" customWidth="1"/>
    <col min="7986" max="8167" width="9" style="5"/>
    <col min="8168" max="8168" width="4.25" style="5" customWidth="1"/>
    <col min="8169" max="8169" width="16.25" style="5" customWidth="1"/>
    <col min="8170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8.375" style="5" customWidth="1"/>
    <col min="8192" max="8198" width="6.75" style="5" customWidth="1"/>
    <col min="8199" max="8200" width="5.875" style="5" customWidth="1"/>
    <col min="8201" max="8201" width="8.5" style="5" customWidth="1"/>
    <col min="8202" max="8202" width="8" style="5" customWidth="1"/>
    <col min="8203" max="8203" width="9.125" style="5" customWidth="1"/>
    <col min="8204" max="8209" width="8" style="5" customWidth="1"/>
    <col min="8210" max="8210" width="11.75" style="5" customWidth="1"/>
    <col min="8211" max="8211" width="6.875" style="5" customWidth="1"/>
    <col min="8212" max="8212" width="7.625" style="5" customWidth="1"/>
    <col min="8213" max="8216" width="6.75" style="5" customWidth="1"/>
    <col min="8217" max="8217" width="7.625" style="5" customWidth="1"/>
    <col min="8218" max="8222" width="6.75" style="5" customWidth="1"/>
    <col min="8223" max="8223" width="6.625" style="5" customWidth="1"/>
    <col min="8224" max="8224" width="6.25" style="5" customWidth="1"/>
    <col min="8225" max="8225" width="6.625" style="5" customWidth="1"/>
    <col min="8226" max="8226" width="6.25" style="5" customWidth="1"/>
    <col min="8227" max="8227" width="6.5" style="5" customWidth="1"/>
    <col min="8228" max="8228" width="6.625" style="5" customWidth="1"/>
    <col min="8229" max="8229" width="6.875" style="5" customWidth="1"/>
    <col min="8230" max="8230" width="7" style="5" customWidth="1"/>
    <col min="8231" max="8231" width="8.125" style="5" customWidth="1"/>
    <col min="8232" max="8232" width="7.875" style="5" customWidth="1"/>
    <col min="8233" max="8234" width="6.75" style="5" customWidth="1"/>
    <col min="8235" max="8235" width="6.625" style="5" customWidth="1"/>
    <col min="8236" max="8237" width="6.75" style="5" customWidth="1"/>
    <col min="8238" max="8238" width="6.625" style="5" customWidth="1"/>
    <col min="8239" max="8241" width="0" style="5" hidden="1" customWidth="1"/>
    <col min="8242" max="8423" width="9" style="5"/>
    <col min="8424" max="8424" width="4.25" style="5" customWidth="1"/>
    <col min="8425" max="8425" width="16.25" style="5" customWidth="1"/>
    <col min="8426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8.375" style="5" customWidth="1"/>
    <col min="8448" max="8454" width="6.75" style="5" customWidth="1"/>
    <col min="8455" max="8456" width="5.875" style="5" customWidth="1"/>
    <col min="8457" max="8457" width="8.5" style="5" customWidth="1"/>
    <col min="8458" max="8458" width="8" style="5" customWidth="1"/>
    <col min="8459" max="8459" width="9.125" style="5" customWidth="1"/>
    <col min="8460" max="8465" width="8" style="5" customWidth="1"/>
    <col min="8466" max="8466" width="11.75" style="5" customWidth="1"/>
    <col min="8467" max="8467" width="6.875" style="5" customWidth="1"/>
    <col min="8468" max="8468" width="7.625" style="5" customWidth="1"/>
    <col min="8469" max="8472" width="6.75" style="5" customWidth="1"/>
    <col min="8473" max="8473" width="7.625" style="5" customWidth="1"/>
    <col min="8474" max="8478" width="6.75" style="5" customWidth="1"/>
    <col min="8479" max="8479" width="6.625" style="5" customWidth="1"/>
    <col min="8480" max="8480" width="6.25" style="5" customWidth="1"/>
    <col min="8481" max="8481" width="6.625" style="5" customWidth="1"/>
    <col min="8482" max="8482" width="6.25" style="5" customWidth="1"/>
    <col min="8483" max="8483" width="6.5" style="5" customWidth="1"/>
    <col min="8484" max="8484" width="6.625" style="5" customWidth="1"/>
    <col min="8485" max="8485" width="6.875" style="5" customWidth="1"/>
    <col min="8486" max="8486" width="7" style="5" customWidth="1"/>
    <col min="8487" max="8487" width="8.125" style="5" customWidth="1"/>
    <col min="8488" max="8488" width="7.875" style="5" customWidth="1"/>
    <col min="8489" max="8490" width="6.75" style="5" customWidth="1"/>
    <col min="8491" max="8491" width="6.625" style="5" customWidth="1"/>
    <col min="8492" max="8493" width="6.75" style="5" customWidth="1"/>
    <col min="8494" max="8494" width="6.625" style="5" customWidth="1"/>
    <col min="8495" max="8497" width="0" style="5" hidden="1" customWidth="1"/>
    <col min="8498" max="8679" width="9" style="5"/>
    <col min="8680" max="8680" width="4.25" style="5" customWidth="1"/>
    <col min="8681" max="8681" width="16.25" style="5" customWidth="1"/>
    <col min="8682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8.375" style="5" customWidth="1"/>
    <col min="8704" max="8710" width="6.75" style="5" customWidth="1"/>
    <col min="8711" max="8712" width="5.875" style="5" customWidth="1"/>
    <col min="8713" max="8713" width="8.5" style="5" customWidth="1"/>
    <col min="8714" max="8714" width="8" style="5" customWidth="1"/>
    <col min="8715" max="8715" width="9.125" style="5" customWidth="1"/>
    <col min="8716" max="8721" width="8" style="5" customWidth="1"/>
    <col min="8722" max="8722" width="11.75" style="5" customWidth="1"/>
    <col min="8723" max="8723" width="6.875" style="5" customWidth="1"/>
    <col min="8724" max="8724" width="7.625" style="5" customWidth="1"/>
    <col min="8725" max="8728" width="6.75" style="5" customWidth="1"/>
    <col min="8729" max="8729" width="7.625" style="5" customWidth="1"/>
    <col min="8730" max="8734" width="6.75" style="5" customWidth="1"/>
    <col min="8735" max="8735" width="6.625" style="5" customWidth="1"/>
    <col min="8736" max="8736" width="6.25" style="5" customWidth="1"/>
    <col min="8737" max="8737" width="6.625" style="5" customWidth="1"/>
    <col min="8738" max="8738" width="6.25" style="5" customWidth="1"/>
    <col min="8739" max="8739" width="6.5" style="5" customWidth="1"/>
    <col min="8740" max="8740" width="6.625" style="5" customWidth="1"/>
    <col min="8741" max="8741" width="6.875" style="5" customWidth="1"/>
    <col min="8742" max="8742" width="7" style="5" customWidth="1"/>
    <col min="8743" max="8743" width="8.125" style="5" customWidth="1"/>
    <col min="8744" max="8744" width="7.875" style="5" customWidth="1"/>
    <col min="8745" max="8746" width="6.75" style="5" customWidth="1"/>
    <col min="8747" max="8747" width="6.625" style="5" customWidth="1"/>
    <col min="8748" max="8749" width="6.75" style="5" customWidth="1"/>
    <col min="8750" max="8750" width="6.625" style="5" customWidth="1"/>
    <col min="8751" max="8753" width="0" style="5" hidden="1" customWidth="1"/>
    <col min="8754" max="8935" width="9" style="5"/>
    <col min="8936" max="8936" width="4.25" style="5" customWidth="1"/>
    <col min="8937" max="8937" width="16.25" style="5" customWidth="1"/>
    <col min="8938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8.375" style="5" customWidth="1"/>
    <col min="8960" max="8966" width="6.75" style="5" customWidth="1"/>
    <col min="8967" max="8968" width="5.875" style="5" customWidth="1"/>
    <col min="8969" max="8969" width="8.5" style="5" customWidth="1"/>
    <col min="8970" max="8970" width="8" style="5" customWidth="1"/>
    <col min="8971" max="8971" width="9.125" style="5" customWidth="1"/>
    <col min="8972" max="8977" width="8" style="5" customWidth="1"/>
    <col min="8978" max="8978" width="11.75" style="5" customWidth="1"/>
    <col min="8979" max="8979" width="6.875" style="5" customWidth="1"/>
    <col min="8980" max="8980" width="7.625" style="5" customWidth="1"/>
    <col min="8981" max="8984" width="6.75" style="5" customWidth="1"/>
    <col min="8985" max="8985" width="7.625" style="5" customWidth="1"/>
    <col min="8986" max="8990" width="6.75" style="5" customWidth="1"/>
    <col min="8991" max="8991" width="6.625" style="5" customWidth="1"/>
    <col min="8992" max="8992" width="6.25" style="5" customWidth="1"/>
    <col min="8993" max="8993" width="6.625" style="5" customWidth="1"/>
    <col min="8994" max="8994" width="6.25" style="5" customWidth="1"/>
    <col min="8995" max="8995" width="6.5" style="5" customWidth="1"/>
    <col min="8996" max="8996" width="6.625" style="5" customWidth="1"/>
    <col min="8997" max="8997" width="6.875" style="5" customWidth="1"/>
    <col min="8998" max="8998" width="7" style="5" customWidth="1"/>
    <col min="8999" max="8999" width="8.125" style="5" customWidth="1"/>
    <col min="9000" max="9000" width="7.875" style="5" customWidth="1"/>
    <col min="9001" max="9002" width="6.75" style="5" customWidth="1"/>
    <col min="9003" max="9003" width="6.625" style="5" customWidth="1"/>
    <col min="9004" max="9005" width="6.75" style="5" customWidth="1"/>
    <col min="9006" max="9006" width="6.625" style="5" customWidth="1"/>
    <col min="9007" max="9009" width="0" style="5" hidden="1" customWidth="1"/>
    <col min="9010" max="9191" width="9" style="5"/>
    <col min="9192" max="9192" width="4.25" style="5" customWidth="1"/>
    <col min="9193" max="9193" width="16.25" style="5" customWidth="1"/>
    <col min="9194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8.375" style="5" customWidth="1"/>
    <col min="9216" max="9222" width="6.75" style="5" customWidth="1"/>
    <col min="9223" max="9224" width="5.875" style="5" customWidth="1"/>
    <col min="9225" max="9225" width="8.5" style="5" customWidth="1"/>
    <col min="9226" max="9226" width="8" style="5" customWidth="1"/>
    <col min="9227" max="9227" width="9.125" style="5" customWidth="1"/>
    <col min="9228" max="9233" width="8" style="5" customWidth="1"/>
    <col min="9234" max="9234" width="11.75" style="5" customWidth="1"/>
    <col min="9235" max="9235" width="6.875" style="5" customWidth="1"/>
    <col min="9236" max="9236" width="7.625" style="5" customWidth="1"/>
    <col min="9237" max="9240" width="6.75" style="5" customWidth="1"/>
    <col min="9241" max="9241" width="7.625" style="5" customWidth="1"/>
    <col min="9242" max="9246" width="6.75" style="5" customWidth="1"/>
    <col min="9247" max="9247" width="6.625" style="5" customWidth="1"/>
    <col min="9248" max="9248" width="6.25" style="5" customWidth="1"/>
    <col min="9249" max="9249" width="6.625" style="5" customWidth="1"/>
    <col min="9250" max="9250" width="6.25" style="5" customWidth="1"/>
    <col min="9251" max="9251" width="6.5" style="5" customWidth="1"/>
    <col min="9252" max="9252" width="6.625" style="5" customWidth="1"/>
    <col min="9253" max="9253" width="6.875" style="5" customWidth="1"/>
    <col min="9254" max="9254" width="7" style="5" customWidth="1"/>
    <col min="9255" max="9255" width="8.125" style="5" customWidth="1"/>
    <col min="9256" max="9256" width="7.875" style="5" customWidth="1"/>
    <col min="9257" max="9258" width="6.75" style="5" customWidth="1"/>
    <col min="9259" max="9259" width="6.625" style="5" customWidth="1"/>
    <col min="9260" max="9261" width="6.75" style="5" customWidth="1"/>
    <col min="9262" max="9262" width="6.625" style="5" customWidth="1"/>
    <col min="9263" max="9265" width="0" style="5" hidden="1" customWidth="1"/>
    <col min="9266" max="9447" width="9" style="5"/>
    <col min="9448" max="9448" width="4.25" style="5" customWidth="1"/>
    <col min="9449" max="9449" width="16.25" style="5" customWidth="1"/>
    <col min="9450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8.375" style="5" customWidth="1"/>
    <col min="9472" max="9478" width="6.75" style="5" customWidth="1"/>
    <col min="9479" max="9480" width="5.875" style="5" customWidth="1"/>
    <col min="9481" max="9481" width="8.5" style="5" customWidth="1"/>
    <col min="9482" max="9482" width="8" style="5" customWidth="1"/>
    <col min="9483" max="9483" width="9.125" style="5" customWidth="1"/>
    <col min="9484" max="9489" width="8" style="5" customWidth="1"/>
    <col min="9490" max="9490" width="11.75" style="5" customWidth="1"/>
    <col min="9491" max="9491" width="6.875" style="5" customWidth="1"/>
    <col min="9492" max="9492" width="7.625" style="5" customWidth="1"/>
    <col min="9493" max="9496" width="6.75" style="5" customWidth="1"/>
    <col min="9497" max="9497" width="7.625" style="5" customWidth="1"/>
    <col min="9498" max="9502" width="6.75" style="5" customWidth="1"/>
    <col min="9503" max="9503" width="6.625" style="5" customWidth="1"/>
    <col min="9504" max="9504" width="6.25" style="5" customWidth="1"/>
    <col min="9505" max="9505" width="6.625" style="5" customWidth="1"/>
    <col min="9506" max="9506" width="6.25" style="5" customWidth="1"/>
    <col min="9507" max="9507" width="6.5" style="5" customWidth="1"/>
    <col min="9508" max="9508" width="6.625" style="5" customWidth="1"/>
    <col min="9509" max="9509" width="6.875" style="5" customWidth="1"/>
    <col min="9510" max="9510" width="7" style="5" customWidth="1"/>
    <col min="9511" max="9511" width="8.125" style="5" customWidth="1"/>
    <col min="9512" max="9512" width="7.875" style="5" customWidth="1"/>
    <col min="9513" max="9514" width="6.75" style="5" customWidth="1"/>
    <col min="9515" max="9515" width="6.625" style="5" customWidth="1"/>
    <col min="9516" max="9517" width="6.75" style="5" customWidth="1"/>
    <col min="9518" max="9518" width="6.625" style="5" customWidth="1"/>
    <col min="9519" max="9521" width="0" style="5" hidden="1" customWidth="1"/>
    <col min="9522" max="9703" width="9" style="5"/>
    <col min="9704" max="9704" width="4.25" style="5" customWidth="1"/>
    <col min="9705" max="9705" width="16.25" style="5" customWidth="1"/>
    <col min="9706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8.375" style="5" customWidth="1"/>
    <col min="9728" max="9734" width="6.75" style="5" customWidth="1"/>
    <col min="9735" max="9736" width="5.875" style="5" customWidth="1"/>
    <col min="9737" max="9737" width="8.5" style="5" customWidth="1"/>
    <col min="9738" max="9738" width="8" style="5" customWidth="1"/>
    <col min="9739" max="9739" width="9.125" style="5" customWidth="1"/>
    <col min="9740" max="9745" width="8" style="5" customWidth="1"/>
    <col min="9746" max="9746" width="11.75" style="5" customWidth="1"/>
    <col min="9747" max="9747" width="6.875" style="5" customWidth="1"/>
    <col min="9748" max="9748" width="7.625" style="5" customWidth="1"/>
    <col min="9749" max="9752" width="6.75" style="5" customWidth="1"/>
    <col min="9753" max="9753" width="7.625" style="5" customWidth="1"/>
    <col min="9754" max="9758" width="6.75" style="5" customWidth="1"/>
    <col min="9759" max="9759" width="6.625" style="5" customWidth="1"/>
    <col min="9760" max="9760" width="6.25" style="5" customWidth="1"/>
    <col min="9761" max="9761" width="6.625" style="5" customWidth="1"/>
    <col min="9762" max="9762" width="6.25" style="5" customWidth="1"/>
    <col min="9763" max="9763" width="6.5" style="5" customWidth="1"/>
    <col min="9764" max="9764" width="6.625" style="5" customWidth="1"/>
    <col min="9765" max="9765" width="6.875" style="5" customWidth="1"/>
    <col min="9766" max="9766" width="7" style="5" customWidth="1"/>
    <col min="9767" max="9767" width="8.125" style="5" customWidth="1"/>
    <col min="9768" max="9768" width="7.875" style="5" customWidth="1"/>
    <col min="9769" max="9770" width="6.75" style="5" customWidth="1"/>
    <col min="9771" max="9771" width="6.625" style="5" customWidth="1"/>
    <col min="9772" max="9773" width="6.75" style="5" customWidth="1"/>
    <col min="9774" max="9774" width="6.625" style="5" customWidth="1"/>
    <col min="9775" max="9777" width="0" style="5" hidden="1" customWidth="1"/>
    <col min="9778" max="9959" width="9" style="5"/>
    <col min="9960" max="9960" width="4.25" style="5" customWidth="1"/>
    <col min="9961" max="9961" width="16.25" style="5" customWidth="1"/>
    <col min="9962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8.375" style="5" customWidth="1"/>
    <col min="9984" max="9990" width="6.75" style="5" customWidth="1"/>
    <col min="9991" max="9992" width="5.875" style="5" customWidth="1"/>
    <col min="9993" max="9993" width="8.5" style="5" customWidth="1"/>
    <col min="9994" max="9994" width="8" style="5" customWidth="1"/>
    <col min="9995" max="9995" width="9.125" style="5" customWidth="1"/>
    <col min="9996" max="10001" width="8" style="5" customWidth="1"/>
    <col min="10002" max="10002" width="11.75" style="5" customWidth="1"/>
    <col min="10003" max="10003" width="6.875" style="5" customWidth="1"/>
    <col min="10004" max="10004" width="7.625" style="5" customWidth="1"/>
    <col min="10005" max="10008" width="6.75" style="5" customWidth="1"/>
    <col min="10009" max="10009" width="7.625" style="5" customWidth="1"/>
    <col min="10010" max="10014" width="6.75" style="5" customWidth="1"/>
    <col min="10015" max="10015" width="6.625" style="5" customWidth="1"/>
    <col min="10016" max="10016" width="6.25" style="5" customWidth="1"/>
    <col min="10017" max="10017" width="6.625" style="5" customWidth="1"/>
    <col min="10018" max="10018" width="6.25" style="5" customWidth="1"/>
    <col min="10019" max="10019" width="6.5" style="5" customWidth="1"/>
    <col min="10020" max="10020" width="6.625" style="5" customWidth="1"/>
    <col min="10021" max="10021" width="6.875" style="5" customWidth="1"/>
    <col min="10022" max="10022" width="7" style="5" customWidth="1"/>
    <col min="10023" max="10023" width="8.125" style="5" customWidth="1"/>
    <col min="10024" max="10024" width="7.875" style="5" customWidth="1"/>
    <col min="10025" max="10026" width="6.75" style="5" customWidth="1"/>
    <col min="10027" max="10027" width="6.625" style="5" customWidth="1"/>
    <col min="10028" max="10029" width="6.75" style="5" customWidth="1"/>
    <col min="10030" max="10030" width="6.625" style="5" customWidth="1"/>
    <col min="10031" max="10033" width="0" style="5" hidden="1" customWidth="1"/>
    <col min="10034" max="10215" width="9" style="5"/>
    <col min="10216" max="10216" width="4.25" style="5" customWidth="1"/>
    <col min="10217" max="10217" width="16.25" style="5" customWidth="1"/>
    <col min="10218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8.375" style="5" customWidth="1"/>
    <col min="10240" max="10246" width="6.75" style="5" customWidth="1"/>
    <col min="10247" max="10248" width="5.875" style="5" customWidth="1"/>
    <col min="10249" max="10249" width="8.5" style="5" customWidth="1"/>
    <col min="10250" max="10250" width="8" style="5" customWidth="1"/>
    <col min="10251" max="10251" width="9.125" style="5" customWidth="1"/>
    <col min="10252" max="10257" width="8" style="5" customWidth="1"/>
    <col min="10258" max="10258" width="11.75" style="5" customWidth="1"/>
    <col min="10259" max="10259" width="6.875" style="5" customWidth="1"/>
    <col min="10260" max="10260" width="7.625" style="5" customWidth="1"/>
    <col min="10261" max="10264" width="6.75" style="5" customWidth="1"/>
    <col min="10265" max="10265" width="7.625" style="5" customWidth="1"/>
    <col min="10266" max="10270" width="6.75" style="5" customWidth="1"/>
    <col min="10271" max="10271" width="6.625" style="5" customWidth="1"/>
    <col min="10272" max="10272" width="6.25" style="5" customWidth="1"/>
    <col min="10273" max="10273" width="6.625" style="5" customWidth="1"/>
    <col min="10274" max="10274" width="6.25" style="5" customWidth="1"/>
    <col min="10275" max="10275" width="6.5" style="5" customWidth="1"/>
    <col min="10276" max="10276" width="6.625" style="5" customWidth="1"/>
    <col min="10277" max="10277" width="6.875" style="5" customWidth="1"/>
    <col min="10278" max="10278" width="7" style="5" customWidth="1"/>
    <col min="10279" max="10279" width="8.125" style="5" customWidth="1"/>
    <col min="10280" max="10280" width="7.875" style="5" customWidth="1"/>
    <col min="10281" max="10282" width="6.75" style="5" customWidth="1"/>
    <col min="10283" max="10283" width="6.625" style="5" customWidth="1"/>
    <col min="10284" max="10285" width="6.75" style="5" customWidth="1"/>
    <col min="10286" max="10286" width="6.625" style="5" customWidth="1"/>
    <col min="10287" max="10289" width="0" style="5" hidden="1" customWidth="1"/>
    <col min="10290" max="10471" width="9" style="5"/>
    <col min="10472" max="10472" width="4.25" style="5" customWidth="1"/>
    <col min="10473" max="10473" width="16.25" style="5" customWidth="1"/>
    <col min="10474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8.375" style="5" customWidth="1"/>
    <col min="10496" max="10502" width="6.75" style="5" customWidth="1"/>
    <col min="10503" max="10504" width="5.875" style="5" customWidth="1"/>
    <col min="10505" max="10505" width="8.5" style="5" customWidth="1"/>
    <col min="10506" max="10506" width="8" style="5" customWidth="1"/>
    <col min="10507" max="10507" width="9.125" style="5" customWidth="1"/>
    <col min="10508" max="10513" width="8" style="5" customWidth="1"/>
    <col min="10514" max="10514" width="11.75" style="5" customWidth="1"/>
    <col min="10515" max="10515" width="6.875" style="5" customWidth="1"/>
    <col min="10516" max="10516" width="7.625" style="5" customWidth="1"/>
    <col min="10517" max="10520" width="6.75" style="5" customWidth="1"/>
    <col min="10521" max="10521" width="7.625" style="5" customWidth="1"/>
    <col min="10522" max="10526" width="6.75" style="5" customWidth="1"/>
    <col min="10527" max="10527" width="6.625" style="5" customWidth="1"/>
    <col min="10528" max="10528" width="6.25" style="5" customWidth="1"/>
    <col min="10529" max="10529" width="6.625" style="5" customWidth="1"/>
    <col min="10530" max="10530" width="6.25" style="5" customWidth="1"/>
    <col min="10531" max="10531" width="6.5" style="5" customWidth="1"/>
    <col min="10532" max="10532" width="6.625" style="5" customWidth="1"/>
    <col min="10533" max="10533" width="6.875" style="5" customWidth="1"/>
    <col min="10534" max="10534" width="7" style="5" customWidth="1"/>
    <col min="10535" max="10535" width="8.125" style="5" customWidth="1"/>
    <col min="10536" max="10536" width="7.875" style="5" customWidth="1"/>
    <col min="10537" max="10538" width="6.75" style="5" customWidth="1"/>
    <col min="10539" max="10539" width="6.625" style="5" customWidth="1"/>
    <col min="10540" max="10541" width="6.75" style="5" customWidth="1"/>
    <col min="10542" max="10542" width="6.625" style="5" customWidth="1"/>
    <col min="10543" max="10545" width="0" style="5" hidden="1" customWidth="1"/>
    <col min="10546" max="10727" width="9" style="5"/>
    <col min="10728" max="10728" width="4.25" style="5" customWidth="1"/>
    <col min="10729" max="10729" width="16.25" style="5" customWidth="1"/>
    <col min="10730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8.375" style="5" customWidth="1"/>
    <col min="10752" max="10758" width="6.75" style="5" customWidth="1"/>
    <col min="10759" max="10760" width="5.875" style="5" customWidth="1"/>
    <col min="10761" max="10761" width="8.5" style="5" customWidth="1"/>
    <col min="10762" max="10762" width="8" style="5" customWidth="1"/>
    <col min="10763" max="10763" width="9.125" style="5" customWidth="1"/>
    <col min="10764" max="10769" width="8" style="5" customWidth="1"/>
    <col min="10770" max="10770" width="11.75" style="5" customWidth="1"/>
    <col min="10771" max="10771" width="6.875" style="5" customWidth="1"/>
    <col min="10772" max="10772" width="7.625" style="5" customWidth="1"/>
    <col min="10773" max="10776" width="6.75" style="5" customWidth="1"/>
    <col min="10777" max="10777" width="7.625" style="5" customWidth="1"/>
    <col min="10778" max="10782" width="6.75" style="5" customWidth="1"/>
    <col min="10783" max="10783" width="6.625" style="5" customWidth="1"/>
    <col min="10784" max="10784" width="6.25" style="5" customWidth="1"/>
    <col min="10785" max="10785" width="6.625" style="5" customWidth="1"/>
    <col min="10786" max="10786" width="6.25" style="5" customWidth="1"/>
    <col min="10787" max="10787" width="6.5" style="5" customWidth="1"/>
    <col min="10788" max="10788" width="6.625" style="5" customWidth="1"/>
    <col min="10789" max="10789" width="6.875" style="5" customWidth="1"/>
    <col min="10790" max="10790" width="7" style="5" customWidth="1"/>
    <col min="10791" max="10791" width="8.125" style="5" customWidth="1"/>
    <col min="10792" max="10792" width="7.875" style="5" customWidth="1"/>
    <col min="10793" max="10794" width="6.75" style="5" customWidth="1"/>
    <col min="10795" max="10795" width="6.625" style="5" customWidth="1"/>
    <col min="10796" max="10797" width="6.75" style="5" customWidth="1"/>
    <col min="10798" max="10798" width="6.625" style="5" customWidth="1"/>
    <col min="10799" max="10801" width="0" style="5" hidden="1" customWidth="1"/>
    <col min="10802" max="10983" width="9" style="5"/>
    <col min="10984" max="10984" width="4.25" style="5" customWidth="1"/>
    <col min="10985" max="10985" width="16.25" style="5" customWidth="1"/>
    <col min="10986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8.375" style="5" customWidth="1"/>
    <col min="11008" max="11014" width="6.75" style="5" customWidth="1"/>
    <col min="11015" max="11016" width="5.875" style="5" customWidth="1"/>
    <col min="11017" max="11017" width="8.5" style="5" customWidth="1"/>
    <col min="11018" max="11018" width="8" style="5" customWidth="1"/>
    <col min="11019" max="11019" width="9.125" style="5" customWidth="1"/>
    <col min="11020" max="11025" width="8" style="5" customWidth="1"/>
    <col min="11026" max="11026" width="11.75" style="5" customWidth="1"/>
    <col min="11027" max="11027" width="6.875" style="5" customWidth="1"/>
    <col min="11028" max="11028" width="7.625" style="5" customWidth="1"/>
    <col min="11029" max="11032" width="6.75" style="5" customWidth="1"/>
    <col min="11033" max="11033" width="7.625" style="5" customWidth="1"/>
    <col min="11034" max="11038" width="6.75" style="5" customWidth="1"/>
    <col min="11039" max="11039" width="6.625" style="5" customWidth="1"/>
    <col min="11040" max="11040" width="6.25" style="5" customWidth="1"/>
    <col min="11041" max="11041" width="6.625" style="5" customWidth="1"/>
    <col min="11042" max="11042" width="6.25" style="5" customWidth="1"/>
    <col min="11043" max="11043" width="6.5" style="5" customWidth="1"/>
    <col min="11044" max="11044" width="6.625" style="5" customWidth="1"/>
    <col min="11045" max="11045" width="6.875" style="5" customWidth="1"/>
    <col min="11046" max="11046" width="7" style="5" customWidth="1"/>
    <col min="11047" max="11047" width="8.125" style="5" customWidth="1"/>
    <col min="11048" max="11048" width="7.875" style="5" customWidth="1"/>
    <col min="11049" max="11050" width="6.75" style="5" customWidth="1"/>
    <col min="11051" max="11051" width="6.625" style="5" customWidth="1"/>
    <col min="11052" max="11053" width="6.75" style="5" customWidth="1"/>
    <col min="11054" max="11054" width="6.625" style="5" customWidth="1"/>
    <col min="11055" max="11057" width="0" style="5" hidden="1" customWidth="1"/>
    <col min="11058" max="11239" width="9" style="5"/>
    <col min="11240" max="11240" width="4.25" style="5" customWidth="1"/>
    <col min="11241" max="11241" width="16.25" style="5" customWidth="1"/>
    <col min="11242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8.375" style="5" customWidth="1"/>
    <col min="11264" max="11270" width="6.75" style="5" customWidth="1"/>
    <col min="11271" max="11272" width="5.875" style="5" customWidth="1"/>
    <col min="11273" max="11273" width="8.5" style="5" customWidth="1"/>
    <col min="11274" max="11274" width="8" style="5" customWidth="1"/>
    <col min="11275" max="11275" width="9.125" style="5" customWidth="1"/>
    <col min="11276" max="11281" width="8" style="5" customWidth="1"/>
    <col min="11282" max="11282" width="11.75" style="5" customWidth="1"/>
    <col min="11283" max="11283" width="6.875" style="5" customWidth="1"/>
    <col min="11284" max="11284" width="7.625" style="5" customWidth="1"/>
    <col min="11285" max="11288" width="6.75" style="5" customWidth="1"/>
    <col min="11289" max="11289" width="7.625" style="5" customWidth="1"/>
    <col min="11290" max="11294" width="6.75" style="5" customWidth="1"/>
    <col min="11295" max="11295" width="6.625" style="5" customWidth="1"/>
    <col min="11296" max="11296" width="6.25" style="5" customWidth="1"/>
    <col min="11297" max="11297" width="6.625" style="5" customWidth="1"/>
    <col min="11298" max="11298" width="6.25" style="5" customWidth="1"/>
    <col min="11299" max="11299" width="6.5" style="5" customWidth="1"/>
    <col min="11300" max="11300" width="6.625" style="5" customWidth="1"/>
    <col min="11301" max="11301" width="6.875" style="5" customWidth="1"/>
    <col min="11302" max="11302" width="7" style="5" customWidth="1"/>
    <col min="11303" max="11303" width="8.125" style="5" customWidth="1"/>
    <col min="11304" max="11304" width="7.875" style="5" customWidth="1"/>
    <col min="11305" max="11306" width="6.75" style="5" customWidth="1"/>
    <col min="11307" max="11307" width="6.625" style="5" customWidth="1"/>
    <col min="11308" max="11309" width="6.75" style="5" customWidth="1"/>
    <col min="11310" max="11310" width="6.625" style="5" customWidth="1"/>
    <col min="11311" max="11313" width="0" style="5" hidden="1" customWidth="1"/>
    <col min="11314" max="11495" width="9" style="5"/>
    <col min="11496" max="11496" width="4.25" style="5" customWidth="1"/>
    <col min="11497" max="11497" width="16.25" style="5" customWidth="1"/>
    <col min="11498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8.375" style="5" customWidth="1"/>
    <col min="11520" max="11526" width="6.75" style="5" customWidth="1"/>
    <col min="11527" max="11528" width="5.875" style="5" customWidth="1"/>
    <col min="11529" max="11529" width="8.5" style="5" customWidth="1"/>
    <col min="11530" max="11530" width="8" style="5" customWidth="1"/>
    <col min="11531" max="11531" width="9.125" style="5" customWidth="1"/>
    <col min="11532" max="11537" width="8" style="5" customWidth="1"/>
    <col min="11538" max="11538" width="11.75" style="5" customWidth="1"/>
    <col min="11539" max="11539" width="6.875" style="5" customWidth="1"/>
    <col min="11540" max="11540" width="7.625" style="5" customWidth="1"/>
    <col min="11541" max="11544" width="6.75" style="5" customWidth="1"/>
    <col min="11545" max="11545" width="7.625" style="5" customWidth="1"/>
    <col min="11546" max="11550" width="6.75" style="5" customWidth="1"/>
    <col min="11551" max="11551" width="6.625" style="5" customWidth="1"/>
    <col min="11552" max="11552" width="6.25" style="5" customWidth="1"/>
    <col min="11553" max="11553" width="6.625" style="5" customWidth="1"/>
    <col min="11554" max="11554" width="6.25" style="5" customWidth="1"/>
    <col min="11555" max="11555" width="6.5" style="5" customWidth="1"/>
    <col min="11556" max="11556" width="6.625" style="5" customWidth="1"/>
    <col min="11557" max="11557" width="6.875" style="5" customWidth="1"/>
    <col min="11558" max="11558" width="7" style="5" customWidth="1"/>
    <col min="11559" max="11559" width="8.125" style="5" customWidth="1"/>
    <col min="11560" max="11560" width="7.875" style="5" customWidth="1"/>
    <col min="11561" max="11562" width="6.75" style="5" customWidth="1"/>
    <col min="11563" max="11563" width="6.625" style="5" customWidth="1"/>
    <col min="11564" max="11565" width="6.75" style="5" customWidth="1"/>
    <col min="11566" max="11566" width="6.625" style="5" customWidth="1"/>
    <col min="11567" max="11569" width="0" style="5" hidden="1" customWidth="1"/>
    <col min="11570" max="11751" width="9" style="5"/>
    <col min="11752" max="11752" width="4.25" style="5" customWidth="1"/>
    <col min="11753" max="11753" width="16.25" style="5" customWidth="1"/>
    <col min="11754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8.375" style="5" customWidth="1"/>
    <col min="11776" max="11782" width="6.75" style="5" customWidth="1"/>
    <col min="11783" max="11784" width="5.875" style="5" customWidth="1"/>
    <col min="11785" max="11785" width="8.5" style="5" customWidth="1"/>
    <col min="11786" max="11786" width="8" style="5" customWidth="1"/>
    <col min="11787" max="11787" width="9.125" style="5" customWidth="1"/>
    <col min="11788" max="11793" width="8" style="5" customWidth="1"/>
    <col min="11794" max="11794" width="11.75" style="5" customWidth="1"/>
    <col min="11795" max="11795" width="6.875" style="5" customWidth="1"/>
    <col min="11796" max="11796" width="7.625" style="5" customWidth="1"/>
    <col min="11797" max="11800" width="6.75" style="5" customWidth="1"/>
    <col min="11801" max="11801" width="7.625" style="5" customWidth="1"/>
    <col min="11802" max="11806" width="6.75" style="5" customWidth="1"/>
    <col min="11807" max="11807" width="6.625" style="5" customWidth="1"/>
    <col min="11808" max="11808" width="6.25" style="5" customWidth="1"/>
    <col min="11809" max="11809" width="6.625" style="5" customWidth="1"/>
    <col min="11810" max="11810" width="6.25" style="5" customWidth="1"/>
    <col min="11811" max="11811" width="6.5" style="5" customWidth="1"/>
    <col min="11812" max="11812" width="6.625" style="5" customWidth="1"/>
    <col min="11813" max="11813" width="6.875" style="5" customWidth="1"/>
    <col min="11814" max="11814" width="7" style="5" customWidth="1"/>
    <col min="11815" max="11815" width="8.125" style="5" customWidth="1"/>
    <col min="11816" max="11816" width="7.875" style="5" customWidth="1"/>
    <col min="11817" max="11818" width="6.75" style="5" customWidth="1"/>
    <col min="11819" max="11819" width="6.625" style="5" customWidth="1"/>
    <col min="11820" max="11821" width="6.75" style="5" customWidth="1"/>
    <col min="11822" max="11822" width="6.625" style="5" customWidth="1"/>
    <col min="11823" max="11825" width="0" style="5" hidden="1" customWidth="1"/>
    <col min="11826" max="12007" width="9" style="5"/>
    <col min="12008" max="12008" width="4.25" style="5" customWidth="1"/>
    <col min="12009" max="12009" width="16.25" style="5" customWidth="1"/>
    <col min="12010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8.375" style="5" customWidth="1"/>
    <col min="12032" max="12038" width="6.75" style="5" customWidth="1"/>
    <col min="12039" max="12040" width="5.875" style="5" customWidth="1"/>
    <col min="12041" max="12041" width="8.5" style="5" customWidth="1"/>
    <col min="12042" max="12042" width="8" style="5" customWidth="1"/>
    <col min="12043" max="12043" width="9.125" style="5" customWidth="1"/>
    <col min="12044" max="12049" width="8" style="5" customWidth="1"/>
    <col min="12050" max="12050" width="11.75" style="5" customWidth="1"/>
    <col min="12051" max="12051" width="6.875" style="5" customWidth="1"/>
    <col min="12052" max="12052" width="7.625" style="5" customWidth="1"/>
    <col min="12053" max="12056" width="6.75" style="5" customWidth="1"/>
    <col min="12057" max="12057" width="7.625" style="5" customWidth="1"/>
    <col min="12058" max="12062" width="6.75" style="5" customWidth="1"/>
    <col min="12063" max="12063" width="6.625" style="5" customWidth="1"/>
    <col min="12064" max="12064" width="6.25" style="5" customWidth="1"/>
    <col min="12065" max="12065" width="6.625" style="5" customWidth="1"/>
    <col min="12066" max="12066" width="6.25" style="5" customWidth="1"/>
    <col min="12067" max="12067" width="6.5" style="5" customWidth="1"/>
    <col min="12068" max="12068" width="6.625" style="5" customWidth="1"/>
    <col min="12069" max="12069" width="6.875" style="5" customWidth="1"/>
    <col min="12070" max="12070" width="7" style="5" customWidth="1"/>
    <col min="12071" max="12071" width="8.125" style="5" customWidth="1"/>
    <col min="12072" max="12072" width="7.875" style="5" customWidth="1"/>
    <col min="12073" max="12074" width="6.75" style="5" customWidth="1"/>
    <col min="12075" max="12075" width="6.625" style="5" customWidth="1"/>
    <col min="12076" max="12077" width="6.75" style="5" customWidth="1"/>
    <col min="12078" max="12078" width="6.625" style="5" customWidth="1"/>
    <col min="12079" max="12081" width="0" style="5" hidden="1" customWidth="1"/>
    <col min="12082" max="12263" width="9" style="5"/>
    <col min="12264" max="12264" width="4.25" style="5" customWidth="1"/>
    <col min="12265" max="12265" width="16.25" style="5" customWidth="1"/>
    <col min="12266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8.375" style="5" customWidth="1"/>
    <col min="12288" max="12294" width="6.75" style="5" customWidth="1"/>
    <col min="12295" max="12296" width="5.875" style="5" customWidth="1"/>
    <col min="12297" max="12297" width="8.5" style="5" customWidth="1"/>
    <col min="12298" max="12298" width="8" style="5" customWidth="1"/>
    <col min="12299" max="12299" width="9.125" style="5" customWidth="1"/>
    <col min="12300" max="12305" width="8" style="5" customWidth="1"/>
    <col min="12306" max="12306" width="11.75" style="5" customWidth="1"/>
    <col min="12307" max="12307" width="6.875" style="5" customWidth="1"/>
    <col min="12308" max="12308" width="7.625" style="5" customWidth="1"/>
    <col min="12309" max="12312" width="6.75" style="5" customWidth="1"/>
    <col min="12313" max="12313" width="7.625" style="5" customWidth="1"/>
    <col min="12314" max="12318" width="6.75" style="5" customWidth="1"/>
    <col min="12319" max="12319" width="6.625" style="5" customWidth="1"/>
    <col min="12320" max="12320" width="6.25" style="5" customWidth="1"/>
    <col min="12321" max="12321" width="6.625" style="5" customWidth="1"/>
    <col min="12322" max="12322" width="6.25" style="5" customWidth="1"/>
    <col min="12323" max="12323" width="6.5" style="5" customWidth="1"/>
    <col min="12324" max="12324" width="6.625" style="5" customWidth="1"/>
    <col min="12325" max="12325" width="6.875" style="5" customWidth="1"/>
    <col min="12326" max="12326" width="7" style="5" customWidth="1"/>
    <col min="12327" max="12327" width="8.125" style="5" customWidth="1"/>
    <col min="12328" max="12328" width="7.875" style="5" customWidth="1"/>
    <col min="12329" max="12330" width="6.75" style="5" customWidth="1"/>
    <col min="12331" max="12331" width="6.625" style="5" customWidth="1"/>
    <col min="12332" max="12333" width="6.75" style="5" customWidth="1"/>
    <col min="12334" max="12334" width="6.625" style="5" customWidth="1"/>
    <col min="12335" max="12337" width="0" style="5" hidden="1" customWidth="1"/>
    <col min="12338" max="12519" width="9" style="5"/>
    <col min="12520" max="12520" width="4.25" style="5" customWidth="1"/>
    <col min="12521" max="12521" width="16.25" style="5" customWidth="1"/>
    <col min="12522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8.375" style="5" customWidth="1"/>
    <col min="12544" max="12550" width="6.75" style="5" customWidth="1"/>
    <col min="12551" max="12552" width="5.875" style="5" customWidth="1"/>
    <col min="12553" max="12553" width="8.5" style="5" customWidth="1"/>
    <col min="12554" max="12554" width="8" style="5" customWidth="1"/>
    <col min="12555" max="12555" width="9.125" style="5" customWidth="1"/>
    <col min="12556" max="12561" width="8" style="5" customWidth="1"/>
    <col min="12562" max="12562" width="11.75" style="5" customWidth="1"/>
    <col min="12563" max="12563" width="6.875" style="5" customWidth="1"/>
    <col min="12564" max="12564" width="7.625" style="5" customWidth="1"/>
    <col min="12565" max="12568" width="6.75" style="5" customWidth="1"/>
    <col min="12569" max="12569" width="7.625" style="5" customWidth="1"/>
    <col min="12570" max="12574" width="6.75" style="5" customWidth="1"/>
    <col min="12575" max="12575" width="6.625" style="5" customWidth="1"/>
    <col min="12576" max="12576" width="6.25" style="5" customWidth="1"/>
    <col min="12577" max="12577" width="6.625" style="5" customWidth="1"/>
    <col min="12578" max="12578" width="6.25" style="5" customWidth="1"/>
    <col min="12579" max="12579" width="6.5" style="5" customWidth="1"/>
    <col min="12580" max="12580" width="6.625" style="5" customWidth="1"/>
    <col min="12581" max="12581" width="6.875" style="5" customWidth="1"/>
    <col min="12582" max="12582" width="7" style="5" customWidth="1"/>
    <col min="12583" max="12583" width="8.125" style="5" customWidth="1"/>
    <col min="12584" max="12584" width="7.875" style="5" customWidth="1"/>
    <col min="12585" max="12586" width="6.75" style="5" customWidth="1"/>
    <col min="12587" max="12587" width="6.625" style="5" customWidth="1"/>
    <col min="12588" max="12589" width="6.75" style="5" customWidth="1"/>
    <col min="12590" max="12590" width="6.625" style="5" customWidth="1"/>
    <col min="12591" max="12593" width="0" style="5" hidden="1" customWidth="1"/>
    <col min="12594" max="12775" width="9" style="5"/>
    <col min="12776" max="12776" width="4.25" style="5" customWidth="1"/>
    <col min="12777" max="12777" width="16.25" style="5" customWidth="1"/>
    <col min="12778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8.375" style="5" customWidth="1"/>
    <col min="12800" max="12806" width="6.75" style="5" customWidth="1"/>
    <col min="12807" max="12808" width="5.875" style="5" customWidth="1"/>
    <col min="12809" max="12809" width="8.5" style="5" customWidth="1"/>
    <col min="12810" max="12810" width="8" style="5" customWidth="1"/>
    <col min="12811" max="12811" width="9.125" style="5" customWidth="1"/>
    <col min="12812" max="12817" width="8" style="5" customWidth="1"/>
    <col min="12818" max="12818" width="11.75" style="5" customWidth="1"/>
    <col min="12819" max="12819" width="6.875" style="5" customWidth="1"/>
    <col min="12820" max="12820" width="7.625" style="5" customWidth="1"/>
    <col min="12821" max="12824" width="6.75" style="5" customWidth="1"/>
    <col min="12825" max="12825" width="7.625" style="5" customWidth="1"/>
    <col min="12826" max="12830" width="6.75" style="5" customWidth="1"/>
    <col min="12831" max="12831" width="6.625" style="5" customWidth="1"/>
    <col min="12832" max="12832" width="6.25" style="5" customWidth="1"/>
    <col min="12833" max="12833" width="6.625" style="5" customWidth="1"/>
    <col min="12834" max="12834" width="6.25" style="5" customWidth="1"/>
    <col min="12835" max="12835" width="6.5" style="5" customWidth="1"/>
    <col min="12836" max="12836" width="6.625" style="5" customWidth="1"/>
    <col min="12837" max="12837" width="6.875" style="5" customWidth="1"/>
    <col min="12838" max="12838" width="7" style="5" customWidth="1"/>
    <col min="12839" max="12839" width="8.125" style="5" customWidth="1"/>
    <col min="12840" max="12840" width="7.875" style="5" customWidth="1"/>
    <col min="12841" max="12842" width="6.75" style="5" customWidth="1"/>
    <col min="12843" max="12843" width="6.625" style="5" customWidth="1"/>
    <col min="12844" max="12845" width="6.75" style="5" customWidth="1"/>
    <col min="12846" max="12846" width="6.625" style="5" customWidth="1"/>
    <col min="12847" max="12849" width="0" style="5" hidden="1" customWidth="1"/>
    <col min="12850" max="13031" width="9" style="5"/>
    <col min="13032" max="13032" width="4.25" style="5" customWidth="1"/>
    <col min="13033" max="13033" width="16.25" style="5" customWidth="1"/>
    <col min="13034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8.375" style="5" customWidth="1"/>
    <col min="13056" max="13062" width="6.75" style="5" customWidth="1"/>
    <col min="13063" max="13064" width="5.875" style="5" customWidth="1"/>
    <col min="13065" max="13065" width="8.5" style="5" customWidth="1"/>
    <col min="13066" max="13066" width="8" style="5" customWidth="1"/>
    <col min="13067" max="13067" width="9.125" style="5" customWidth="1"/>
    <col min="13068" max="13073" width="8" style="5" customWidth="1"/>
    <col min="13074" max="13074" width="11.75" style="5" customWidth="1"/>
    <col min="13075" max="13075" width="6.875" style="5" customWidth="1"/>
    <col min="13076" max="13076" width="7.625" style="5" customWidth="1"/>
    <col min="13077" max="13080" width="6.75" style="5" customWidth="1"/>
    <col min="13081" max="13081" width="7.625" style="5" customWidth="1"/>
    <col min="13082" max="13086" width="6.75" style="5" customWidth="1"/>
    <col min="13087" max="13087" width="6.625" style="5" customWidth="1"/>
    <col min="13088" max="13088" width="6.25" style="5" customWidth="1"/>
    <col min="13089" max="13089" width="6.625" style="5" customWidth="1"/>
    <col min="13090" max="13090" width="6.25" style="5" customWidth="1"/>
    <col min="13091" max="13091" width="6.5" style="5" customWidth="1"/>
    <col min="13092" max="13092" width="6.625" style="5" customWidth="1"/>
    <col min="13093" max="13093" width="6.875" style="5" customWidth="1"/>
    <col min="13094" max="13094" width="7" style="5" customWidth="1"/>
    <col min="13095" max="13095" width="8.125" style="5" customWidth="1"/>
    <col min="13096" max="13096" width="7.875" style="5" customWidth="1"/>
    <col min="13097" max="13098" width="6.75" style="5" customWidth="1"/>
    <col min="13099" max="13099" width="6.625" style="5" customWidth="1"/>
    <col min="13100" max="13101" width="6.75" style="5" customWidth="1"/>
    <col min="13102" max="13102" width="6.625" style="5" customWidth="1"/>
    <col min="13103" max="13105" width="0" style="5" hidden="1" customWidth="1"/>
    <col min="13106" max="13287" width="9" style="5"/>
    <col min="13288" max="13288" width="4.25" style="5" customWidth="1"/>
    <col min="13289" max="13289" width="16.25" style="5" customWidth="1"/>
    <col min="13290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8.375" style="5" customWidth="1"/>
    <col min="13312" max="13318" width="6.75" style="5" customWidth="1"/>
    <col min="13319" max="13320" width="5.875" style="5" customWidth="1"/>
    <col min="13321" max="13321" width="8.5" style="5" customWidth="1"/>
    <col min="13322" max="13322" width="8" style="5" customWidth="1"/>
    <col min="13323" max="13323" width="9.125" style="5" customWidth="1"/>
    <col min="13324" max="13329" width="8" style="5" customWidth="1"/>
    <col min="13330" max="13330" width="11.75" style="5" customWidth="1"/>
    <col min="13331" max="13331" width="6.875" style="5" customWidth="1"/>
    <col min="13332" max="13332" width="7.625" style="5" customWidth="1"/>
    <col min="13333" max="13336" width="6.75" style="5" customWidth="1"/>
    <col min="13337" max="13337" width="7.625" style="5" customWidth="1"/>
    <col min="13338" max="13342" width="6.75" style="5" customWidth="1"/>
    <col min="13343" max="13343" width="6.625" style="5" customWidth="1"/>
    <col min="13344" max="13344" width="6.25" style="5" customWidth="1"/>
    <col min="13345" max="13345" width="6.625" style="5" customWidth="1"/>
    <col min="13346" max="13346" width="6.25" style="5" customWidth="1"/>
    <col min="13347" max="13347" width="6.5" style="5" customWidth="1"/>
    <col min="13348" max="13348" width="6.625" style="5" customWidth="1"/>
    <col min="13349" max="13349" width="6.875" style="5" customWidth="1"/>
    <col min="13350" max="13350" width="7" style="5" customWidth="1"/>
    <col min="13351" max="13351" width="8.125" style="5" customWidth="1"/>
    <col min="13352" max="13352" width="7.875" style="5" customWidth="1"/>
    <col min="13353" max="13354" width="6.75" style="5" customWidth="1"/>
    <col min="13355" max="13355" width="6.625" style="5" customWidth="1"/>
    <col min="13356" max="13357" width="6.75" style="5" customWidth="1"/>
    <col min="13358" max="13358" width="6.625" style="5" customWidth="1"/>
    <col min="13359" max="13361" width="0" style="5" hidden="1" customWidth="1"/>
    <col min="13362" max="13543" width="9" style="5"/>
    <col min="13544" max="13544" width="4.25" style="5" customWidth="1"/>
    <col min="13545" max="13545" width="16.25" style="5" customWidth="1"/>
    <col min="13546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8.375" style="5" customWidth="1"/>
    <col min="13568" max="13574" width="6.75" style="5" customWidth="1"/>
    <col min="13575" max="13576" width="5.875" style="5" customWidth="1"/>
    <col min="13577" max="13577" width="8.5" style="5" customWidth="1"/>
    <col min="13578" max="13578" width="8" style="5" customWidth="1"/>
    <col min="13579" max="13579" width="9.125" style="5" customWidth="1"/>
    <col min="13580" max="13585" width="8" style="5" customWidth="1"/>
    <col min="13586" max="13586" width="11.75" style="5" customWidth="1"/>
    <col min="13587" max="13587" width="6.875" style="5" customWidth="1"/>
    <col min="13588" max="13588" width="7.625" style="5" customWidth="1"/>
    <col min="13589" max="13592" width="6.75" style="5" customWidth="1"/>
    <col min="13593" max="13593" width="7.625" style="5" customWidth="1"/>
    <col min="13594" max="13598" width="6.75" style="5" customWidth="1"/>
    <col min="13599" max="13599" width="6.625" style="5" customWidth="1"/>
    <col min="13600" max="13600" width="6.25" style="5" customWidth="1"/>
    <col min="13601" max="13601" width="6.625" style="5" customWidth="1"/>
    <col min="13602" max="13602" width="6.25" style="5" customWidth="1"/>
    <col min="13603" max="13603" width="6.5" style="5" customWidth="1"/>
    <col min="13604" max="13604" width="6.625" style="5" customWidth="1"/>
    <col min="13605" max="13605" width="6.875" style="5" customWidth="1"/>
    <col min="13606" max="13606" width="7" style="5" customWidth="1"/>
    <col min="13607" max="13607" width="8.125" style="5" customWidth="1"/>
    <col min="13608" max="13608" width="7.875" style="5" customWidth="1"/>
    <col min="13609" max="13610" width="6.75" style="5" customWidth="1"/>
    <col min="13611" max="13611" width="6.625" style="5" customWidth="1"/>
    <col min="13612" max="13613" width="6.75" style="5" customWidth="1"/>
    <col min="13614" max="13614" width="6.625" style="5" customWidth="1"/>
    <col min="13615" max="13617" width="0" style="5" hidden="1" customWidth="1"/>
    <col min="13618" max="13799" width="9" style="5"/>
    <col min="13800" max="13800" width="4.25" style="5" customWidth="1"/>
    <col min="13801" max="13801" width="16.25" style="5" customWidth="1"/>
    <col min="13802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8.375" style="5" customWidth="1"/>
    <col min="13824" max="13830" width="6.75" style="5" customWidth="1"/>
    <col min="13831" max="13832" width="5.875" style="5" customWidth="1"/>
    <col min="13833" max="13833" width="8.5" style="5" customWidth="1"/>
    <col min="13834" max="13834" width="8" style="5" customWidth="1"/>
    <col min="13835" max="13835" width="9.125" style="5" customWidth="1"/>
    <col min="13836" max="13841" width="8" style="5" customWidth="1"/>
    <col min="13842" max="13842" width="11.75" style="5" customWidth="1"/>
    <col min="13843" max="13843" width="6.875" style="5" customWidth="1"/>
    <col min="13844" max="13844" width="7.625" style="5" customWidth="1"/>
    <col min="13845" max="13848" width="6.75" style="5" customWidth="1"/>
    <col min="13849" max="13849" width="7.625" style="5" customWidth="1"/>
    <col min="13850" max="13854" width="6.75" style="5" customWidth="1"/>
    <col min="13855" max="13855" width="6.625" style="5" customWidth="1"/>
    <col min="13856" max="13856" width="6.25" style="5" customWidth="1"/>
    <col min="13857" max="13857" width="6.625" style="5" customWidth="1"/>
    <col min="13858" max="13858" width="6.25" style="5" customWidth="1"/>
    <col min="13859" max="13859" width="6.5" style="5" customWidth="1"/>
    <col min="13860" max="13860" width="6.625" style="5" customWidth="1"/>
    <col min="13861" max="13861" width="6.875" style="5" customWidth="1"/>
    <col min="13862" max="13862" width="7" style="5" customWidth="1"/>
    <col min="13863" max="13863" width="8.125" style="5" customWidth="1"/>
    <col min="13864" max="13864" width="7.875" style="5" customWidth="1"/>
    <col min="13865" max="13866" width="6.75" style="5" customWidth="1"/>
    <col min="13867" max="13867" width="6.625" style="5" customWidth="1"/>
    <col min="13868" max="13869" width="6.75" style="5" customWidth="1"/>
    <col min="13870" max="13870" width="6.625" style="5" customWidth="1"/>
    <col min="13871" max="13873" width="0" style="5" hidden="1" customWidth="1"/>
    <col min="13874" max="14055" width="9" style="5"/>
    <col min="14056" max="14056" width="4.25" style="5" customWidth="1"/>
    <col min="14057" max="14057" width="16.25" style="5" customWidth="1"/>
    <col min="14058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8.375" style="5" customWidth="1"/>
    <col min="14080" max="14086" width="6.75" style="5" customWidth="1"/>
    <col min="14087" max="14088" width="5.875" style="5" customWidth="1"/>
    <col min="14089" max="14089" width="8.5" style="5" customWidth="1"/>
    <col min="14090" max="14090" width="8" style="5" customWidth="1"/>
    <col min="14091" max="14091" width="9.125" style="5" customWidth="1"/>
    <col min="14092" max="14097" width="8" style="5" customWidth="1"/>
    <col min="14098" max="14098" width="11.75" style="5" customWidth="1"/>
    <col min="14099" max="14099" width="6.875" style="5" customWidth="1"/>
    <col min="14100" max="14100" width="7.625" style="5" customWidth="1"/>
    <col min="14101" max="14104" width="6.75" style="5" customWidth="1"/>
    <col min="14105" max="14105" width="7.625" style="5" customWidth="1"/>
    <col min="14106" max="14110" width="6.75" style="5" customWidth="1"/>
    <col min="14111" max="14111" width="6.625" style="5" customWidth="1"/>
    <col min="14112" max="14112" width="6.25" style="5" customWidth="1"/>
    <col min="14113" max="14113" width="6.625" style="5" customWidth="1"/>
    <col min="14114" max="14114" width="6.25" style="5" customWidth="1"/>
    <col min="14115" max="14115" width="6.5" style="5" customWidth="1"/>
    <col min="14116" max="14116" width="6.625" style="5" customWidth="1"/>
    <col min="14117" max="14117" width="6.875" style="5" customWidth="1"/>
    <col min="14118" max="14118" width="7" style="5" customWidth="1"/>
    <col min="14119" max="14119" width="8.125" style="5" customWidth="1"/>
    <col min="14120" max="14120" width="7.875" style="5" customWidth="1"/>
    <col min="14121" max="14122" width="6.75" style="5" customWidth="1"/>
    <col min="14123" max="14123" width="6.625" style="5" customWidth="1"/>
    <col min="14124" max="14125" width="6.75" style="5" customWidth="1"/>
    <col min="14126" max="14126" width="6.625" style="5" customWidth="1"/>
    <col min="14127" max="14129" width="0" style="5" hidden="1" customWidth="1"/>
    <col min="14130" max="14311" width="9" style="5"/>
    <col min="14312" max="14312" width="4.25" style="5" customWidth="1"/>
    <col min="14313" max="14313" width="16.25" style="5" customWidth="1"/>
    <col min="14314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8.375" style="5" customWidth="1"/>
    <col min="14336" max="14342" width="6.75" style="5" customWidth="1"/>
    <col min="14343" max="14344" width="5.875" style="5" customWidth="1"/>
    <col min="14345" max="14345" width="8.5" style="5" customWidth="1"/>
    <col min="14346" max="14346" width="8" style="5" customWidth="1"/>
    <col min="14347" max="14347" width="9.125" style="5" customWidth="1"/>
    <col min="14348" max="14353" width="8" style="5" customWidth="1"/>
    <col min="14354" max="14354" width="11.75" style="5" customWidth="1"/>
    <col min="14355" max="14355" width="6.875" style="5" customWidth="1"/>
    <col min="14356" max="14356" width="7.625" style="5" customWidth="1"/>
    <col min="14357" max="14360" width="6.75" style="5" customWidth="1"/>
    <col min="14361" max="14361" width="7.625" style="5" customWidth="1"/>
    <col min="14362" max="14366" width="6.75" style="5" customWidth="1"/>
    <col min="14367" max="14367" width="6.625" style="5" customWidth="1"/>
    <col min="14368" max="14368" width="6.25" style="5" customWidth="1"/>
    <col min="14369" max="14369" width="6.625" style="5" customWidth="1"/>
    <col min="14370" max="14370" width="6.25" style="5" customWidth="1"/>
    <col min="14371" max="14371" width="6.5" style="5" customWidth="1"/>
    <col min="14372" max="14372" width="6.625" style="5" customWidth="1"/>
    <col min="14373" max="14373" width="6.875" style="5" customWidth="1"/>
    <col min="14374" max="14374" width="7" style="5" customWidth="1"/>
    <col min="14375" max="14375" width="8.125" style="5" customWidth="1"/>
    <col min="14376" max="14376" width="7.875" style="5" customWidth="1"/>
    <col min="14377" max="14378" width="6.75" style="5" customWidth="1"/>
    <col min="14379" max="14379" width="6.625" style="5" customWidth="1"/>
    <col min="14380" max="14381" width="6.75" style="5" customWidth="1"/>
    <col min="14382" max="14382" width="6.625" style="5" customWidth="1"/>
    <col min="14383" max="14385" width="0" style="5" hidden="1" customWidth="1"/>
    <col min="14386" max="14567" width="9" style="5"/>
    <col min="14568" max="14568" width="4.25" style="5" customWidth="1"/>
    <col min="14569" max="14569" width="16.25" style="5" customWidth="1"/>
    <col min="14570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8.375" style="5" customWidth="1"/>
    <col min="14592" max="14598" width="6.75" style="5" customWidth="1"/>
    <col min="14599" max="14600" width="5.875" style="5" customWidth="1"/>
    <col min="14601" max="14601" width="8.5" style="5" customWidth="1"/>
    <col min="14602" max="14602" width="8" style="5" customWidth="1"/>
    <col min="14603" max="14603" width="9.125" style="5" customWidth="1"/>
    <col min="14604" max="14609" width="8" style="5" customWidth="1"/>
    <col min="14610" max="14610" width="11.75" style="5" customWidth="1"/>
    <col min="14611" max="14611" width="6.875" style="5" customWidth="1"/>
    <col min="14612" max="14612" width="7.625" style="5" customWidth="1"/>
    <col min="14613" max="14616" width="6.75" style="5" customWidth="1"/>
    <col min="14617" max="14617" width="7.625" style="5" customWidth="1"/>
    <col min="14618" max="14622" width="6.75" style="5" customWidth="1"/>
    <col min="14623" max="14623" width="6.625" style="5" customWidth="1"/>
    <col min="14624" max="14624" width="6.25" style="5" customWidth="1"/>
    <col min="14625" max="14625" width="6.625" style="5" customWidth="1"/>
    <col min="14626" max="14626" width="6.25" style="5" customWidth="1"/>
    <col min="14627" max="14627" width="6.5" style="5" customWidth="1"/>
    <col min="14628" max="14628" width="6.625" style="5" customWidth="1"/>
    <col min="14629" max="14629" width="6.875" style="5" customWidth="1"/>
    <col min="14630" max="14630" width="7" style="5" customWidth="1"/>
    <col min="14631" max="14631" width="8.125" style="5" customWidth="1"/>
    <col min="14632" max="14632" width="7.875" style="5" customWidth="1"/>
    <col min="14633" max="14634" width="6.75" style="5" customWidth="1"/>
    <col min="14635" max="14635" width="6.625" style="5" customWidth="1"/>
    <col min="14636" max="14637" width="6.75" style="5" customWidth="1"/>
    <col min="14638" max="14638" width="6.625" style="5" customWidth="1"/>
    <col min="14639" max="14641" width="0" style="5" hidden="1" customWidth="1"/>
    <col min="14642" max="14823" width="9" style="5"/>
    <col min="14824" max="14824" width="4.25" style="5" customWidth="1"/>
    <col min="14825" max="14825" width="16.25" style="5" customWidth="1"/>
    <col min="14826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8.375" style="5" customWidth="1"/>
    <col min="14848" max="14854" width="6.75" style="5" customWidth="1"/>
    <col min="14855" max="14856" width="5.875" style="5" customWidth="1"/>
    <col min="14857" max="14857" width="8.5" style="5" customWidth="1"/>
    <col min="14858" max="14858" width="8" style="5" customWidth="1"/>
    <col min="14859" max="14859" width="9.125" style="5" customWidth="1"/>
    <col min="14860" max="14865" width="8" style="5" customWidth="1"/>
    <col min="14866" max="14866" width="11.75" style="5" customWidth="1"/>
    <col min="14867" max="14867" width="6.875" style="5" customWidth="1"/>
    <col min="14868" max="14868" width="7.625" style="5" customWidth="1"/>
    <col min="14869" max="14872" width="6.75" style="5" customWidth="1"/>
    <col min="14873" max="14873" width="7.625" style="5" customWidth="1"/>
    <col min="14874" max="14878" width="6.75" style="5" customWidth="1"/>
    <col min="14879" max="14879" width="6.625" style="5" customWidth="1"/>
    <col min="14880" max="14880" width="6.25" style="5" customWidth="1"/>
    <col min="14881" max="14881" width="6.625" style="5" customWidth="1"/>
    <col min="14882" max="14882" width="6.25" style="5" customWidth="1"/>
    <col min="14883" max="14883" width="6.5" style="5" customWidth="1"/>
    <col min="14884" max="14884" width="6.625" style="5" customWidth="1"/>
    <col min="14885" max="14885" width="6.875" style="5" customWidth="1"/>
    <col min="14886" max="14886" width="7" style="5" customWidth="1"/>
    <col min="14887" max="14887" width="8.125" style="5" customWidth="1"/>
    <col min="14888" max="14888" width="7.875" style="5" customWidth="1"/>
    <col min="14889" max="14890" width="6.75" style="5" customWidth="1"/>
    <col min="14891" max="14891" width="6.625" style="5" customWidth="1"/>
    <col min="14892" max="14893" width="6.75" style="5" customWidth="1"/>
    <col min="14894" max="14894" width="6.625" style="5" customWidth="1"/>
    <col min="14895" max="14897" width="0" style="5" hidden="1" customWidth="1"/>
    <col min="14898" max="15079" width="9" style="5"/>
    <col min="15080" max="15080" width="4.25" style="5" customWidth="1"/>
    <col min="15081" max="15081" width="16.25" style="5" customWidth="1"/>
    <col min="15082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8.375" style="5" customWidth="1"/>
    <col min="15104" max="15110" width="6.75" style="5" customWidth="1"/>
    <col min="15111" max="15112" width="5.875" style="5" customWidth="1"/>
    <col min="15113" max="15113" width="8.5" style="5" customWidth="1"/>
    <col min="15114" max="15114" width="8" style="5" customWidth="1"/>
    <col min="15115" max="15115" width="9.125" style="5" customWidth="1"/>
    <col min="15116" max="15121" width="8" style="5" customWidth="1"/>
    <col min="15122" max="15122" width="11.75" style="5" customWidth="1"/>
    <col min="15123" max="15123" width="6.875" style="5" customWidth="1"/>
    <col min="15124" max="15124" width="7.625" style="5" customWidth="1"/>
    <col min="15125" max="15128" width="6.75" style="5" customWidth="1"/>
    <col min="15129" max="15129" width="7.625" style="5" customWidth="1"/>
    <col min="15130" max="15134" width="6.75" style="5" customWidth="1"/>
    <col min="15135" max="15135" width="6.625" style="5" customWidth="1"/>
    <col min="15136" max="15136" width="6.25" style="5" customWidth="1"/>
    <col min="15137" max="15137" width="6.625" style="5" customWidth="1"/>
    <col min="15138" max="15138" width="6.25" style="5" customWidth="1"/>
    <col min="15139" max="15139" width="6.5" style="5" customWidth="1"/>
    <col min="15140" max="15140" width="6.625" style="5" customWidth="1"/>
    <col min="15141" max="15141" width="6.875" style="5" customWidth="1"/>
    <col min="15142" max="15142" width="7" style="5" customWidth="1"/>
    <col min="15143" max="15143" width="8.125" style="5" customWidth="1"/>
    <col min="15144" max="15144" width="7.875" style="5" customWidth="1"/>
    <col min="15145" max="15146" width="6.75" style="5" customWidth="1"/>
    <col min="15147" max="15147" width="6.625" style="5" customWidth="1"/>
    <col min="15148" max="15149" width="6.75" style="5" customWidth="1"/>
    <col min="15150" max="15150" width="6.625" style="5" customWidth="1"/>
    <col min="15151" max="15153" width="0" style="5" hidden="1" customWidth="1"/>
    <col min="15154" max="15335" width="9" style="5"/>
    <col min="15336" max="15336" width="4.25" style="5" customWidth="1"/>
    <col min="15337" max="15337" width="16.25" style="5" customWidth="1"/>
    <col min="15338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8.375" style="5" customWidth="1"/>
    <col min="15360" max="15366" width="6.75" style="5" customWidth="1"/>
    <col min="15367" max="15368" width="5.875" style="5" customWidth="1"/>
    <col min="15369" max="15369" width="8.5" style="5" customWidth="1"/>
    <col min="15370" max="15370" width="8" style="5" customWidth="1"/>
    <col min="15371" max="15371" width="9.125" style="5" customWidth="1"/>
    <col min="15372" max="15377" width="8" style="5" customWidth="1"/>
    <col min="15378" max="15378" width="11.75" style="5" customWidth="1"/>
    <col min="15379" max="15379" width="6.875" style="5" customWidth="1"/>
    <col min="15380" max="15380" width="7.625" style="5" customWidth="1"/>
    <col min="15381" max="15384" width="6.75" style="5" customWidth="1"/>
    <col min="15385" max="15385" width="7.625" style="5" customWidth="1"/>
    <col min="15386" max="15390" width="6.75" style="5" customWidth="1"/>
    <col min="15391" max="15391" width="6.625" style="5" customWidth="1"/>
    <col min="15392" max="15392" width="6.25" style="5" customWidth="1"/>
    <col min="15393" max="15393" width="6.625" style="5" customWidth="1"/>
    <col min="15394" max="15394" width="6.25" style="5" customWidth="1"/>
    <col min="15395" max="15395" width="6.5" style="5" customWidth="1"/>
    <col min="15396" max="15396" width="6.625" style="5" customWidth="1"/>
    <col min="15397" max="15397" width="6.875" style="5" customWidth="1"/>
    <col min="15398" max="15398" width="7" style="5" customWidth="1"/>
    <col min="15399" max="15399" width="8.125" style="5" customWidth="1"/>
    <col min="15400" max="15400" width="7.875" style="5" customWidth="1"/>
    <col min="15401" max="15402" width="6.75" style="5" customWidth="1"/>
    <col min="15403" max="15403" width="6.625" style="5" customWidth="1"/>
    <col min="15404" max="15405" width="6.75" style="5" customWidth="1"/>
    <col min="15406" max="15406" width="6.625" style="5" customWidth="1"/>
    <col min="15407" max="15409" width="0" style="5" hidden="1" customWidth="1"/>
    <col min="15410" max="15591" width="9" style="5"/>
    <col min="15592" max="15592" width="4.25" style="5" customWidth="1"/>
    <col min="15593" max="15593" width="16.25" style="5" customWidth="1"/>
    <col min="15594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8.375" style="5" customWidth="1"/>
    <col min="15616" max="15622" width="6.75" style="5" customWidth="1"/>
    <col min="15623" max="15624" width="5.875" style="5" customWidth="1"/>
    <col min="15625" max="15625" width="8.5" style="5" customWidth="1"/>
    <col min="15626" max="15626" width="8" style="5" customWidth="1"/>
    <col min="15627" max="15627" width="9.125" style="5" customWidth="1"/>
    <col min="15628" max="15633" width="8" style="5" customWidth="1"/>
    <col min="15634" max="15634" width="11.75" style="5" customWidth="1"/>
    <col min="15635" max="15635" width="6.875" style="5" customWidth="1"/>
    <col min="15636" max="15636" width="7.625" style="5" customWidth="1"/>
    <col min="15637" max="15640" width="6.75" style="5" customWidth="1"/>
    <col min="15641" max="15641" width="7.625" style="5" customWidth="1"/>
    <col min="15642" max="15646" width="6.75" style="5" customWidth="1"/>
    <col min="15647" max="15647" width="6.625" style="5" customWidth="1"/>
    <col min="15648" max="15648" width="6.25" style="5" customWidth="1"/>
    <col min="15649" max="15649" width="6.625" style="5" customWidth="1"/>
    <col min="15650" max="15650" width="6.25" style="5" customWidth="1"/>
    <col min="15651" max="15651" width="6.5" style="5" customWidth="1"/>
    <col min="15652" max="15652" width="6.625" style="5" customWidth="1"/>
    <col min="15653" max="15653" width="6.875" style="5" customWidth="1"/>
    <col min="15654" max="15654" width="7" style="5" customWidth="1"/>
    <col min="15655" max="15655" width="8.125" style="5" customWidth="1"/>
    <col min="15656" max="15656" width="7.875" style="5" customWidth="1"/>
    <col min="15657" max="15658" width="6.75" style="5" customWidth="1"/>
    <col min="15659" max="15659" width="6.625" style="5" customWidth="1"/>
    <col min="15660" max="15661" width="6.75" style="5" customWidth="1"/>
    <col min="15662" max="15662" width="6.625" style="5" customWidth="1"/>
    <col min="15663" max="15665" width="0" style="5" hidden="1" customWidth="1"/>
    <col min="15666" max="15847" width="9" style="5"/>
    <col min="15848" max="15848" width="4.25" style="5" customWidth="1"/>
    <col min="15849" max="15849" width="16.25" style="5" customWidth="1"/>
    <col min="15850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8.375" style="5" customWidth="1"/>
    <col min="15872" max="15878" width="6.75" style="5" customWidth="1"/>
    <col min="15879" max="15880" width="5.875" style="5" customWidth="1"/>
    <col min="15881" max="15881" width="8.5" style="5" customWidth="1"/>
    <col min="15882" max="15882" width="8" style="5" customWidth="1"/>
    <col min="15883" max="15883" width="9.125" style="5" customWidth="1"/>
    <col min="15884" max="15889" width="8" style="5" customWidth="1"/>
    <col min="15890" max="15890" width="11.75" style="5" customWidth="1"/>
    <col min="15891" max="15891" width="6.875" style="5" customWidth="1"/>
    <col min="15892" max="15892" width="7.625" style="5" customWidth="1"/>
    <col min="15893" max="15896" width="6.75" style="5" customWidth="1"/>
    <col min="15897" max="15897" width="7.625" style="5" customWidth="1"/>
    <col min="15898" max="15902" width="6.75" style="5" customWidth="1"/>
    <col min="15903" max="15903" width="6.625" style="5" customWidth="1"/>
    <col min="15904" max="15904" width="6.25" style="5" customWidth="1"/>
    <col min="15905" max="15905" width="6.625" style="5" customWidth="1"/>
    <col min="15906" max="15906" width="6.25" style="5" customWidth="1"/>
    <col min="15907" max="15907" width="6.5" style="5" customWidth="1"/>
    <col min="15908" max="15908" width="6.625" style="5" customWidth="1"/>
    <col min="15909" max="15909" width="6.875" style="5" customWidth="1"/>
    <col min="15910" max="15910" width="7" style="5" customWidth="1"/>
    <col min="15911" max="15911" width="8.125" style="5" customWidth="1"/>
    <col min="15912" max="15912" width="7.875" style="5" customWidth="1"/>
    <col min="15913" max="15914" width="6.75" style="5" customWidth="1"/>
    <col min="15915" max="15915" width="6.625" style="5" customWidth="1"/>
    <col min="15916" max="15917" width="6.75" style="5" customWidth="1"/>
    <col min="15918" max="15918" width="6.625" style="5" customWidth="1"/>
    <col min="15919" max="15921" width="0" style="5" hidden="1" customWidth="1"/>
    <col min="15922" max="16103" width="9" style="5"/>
    <col min="16104" max="16104" width="4.25" style="5" customWidth="1"/>
    <col min="16105" max="16105" width="16.25" style="5" customWidth="1"/>
    <col min="16106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8.375" style="5" customWidth="1"/>
    <col min="16128" max="16134" width="6.75" style="5" customWidth="1"/>
    <col min="16135" max="16136" width="5.875" style="5" customWidth="1"/>
    <col min="16137" max="16137" width="8.5" style="5" customWidth="1"/>
    <col min="16138" max="16138" width="8" style="5" customWidth="1"/>
    <col min="16139" max="16139" width="9.125" style="5" customWidth="1"/>
    <col min="16140" max="16145" width="8" style="5" customWidth="1"/>
    <col min="16146" max="16146" width="11.75" style="5" customWidth="1"/>
    <col min="16147" max="16147" width="6.875" style="5" customWidth="1"/>
    <col min="16148" max="16148" width="7.625" style="5" customWidth="1"/>
    <col min="16149" max="16152" width="6.75" style="5" customWidth="1"/>
    <col min="16153" max="16153" width="7.625" style="5" customWidth="1"/>
    <col min="16154" max="16158" width="6.75" style="5" customWidth="1"/>
    <col min="16159" max="16159" width="6.625" style="5" customWidth="1"/>
    <col min="16160" max="16160" width="6.25" style="5" customWidth="1"/>
    <col min="16161" max="16161" width="6.625" style="5" customWidth="1"/>
    <col min="16162" max="16162" width="6.25" style="5" customWidth="1"/>
    <col min="16163" max="16163" width="6.5" style="5" customWidth="1"/>
    <col min="16164" max="16164" width="6.625" style="5" customWidth="1"/>
    <col min="16165" max="16165" width="6.875" style="5" customWidth="1"/>
    <col min="16166" max="16166" width="7" style="5" customWidth="1"/>
    <col min="16167" max="16167" width="8.125" style="5" customWidth="1"/>
    <col min="16168" max="16168" width="7.875" style="5" customWidth="1"/>
    <col min="16169" max="16170" width="6.75" style="5" customWidth="1"/>
    <col min="16171" max="16171" width="6.625" style="5" customWidth="1"/>
    <col min="16172" max="16173" width="6.75" style="5" customWidth="1"/>
    <col min="16174" max="16174" width="6.625" style="5" customWidth="1"/>
    <col min="16175" max="16177" width="0" style="5" hidden="1" customWidth="1"/>
    <col min="16178" max="16384" width="9" style="5"/>
  </cols>
  <sheetData>
    <row r="1" spans="1:6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9"/>
      <c r="AG1" s="95"/>
      <c r="AH1" s="2"/>
      <c r="AI1" s="2"/>
      <c r="AJ1" s="2"/>
      <c r="AK1" s="2"/>
      <c r="AL1" s="2"/>
      <c r="AM1" s="2"/>
      <c r="AN1" s="2"/>
      <c r="AO1" s="2"/>
      <c r="AP1" s="88"/>
      <c r="AQ1" s="3"/>
      <c r="AR1" s="3"/>
    </row>
    <row r="2" spans="1:6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9"/>
      <c r="AG2" s="95"/>
      <c r="AH2" s="2"/>
      <c r="AI2" s="2"/>
      <c r="AJ2" s="2"/>
      <c r="AK2" s="2"/>
      <c r="AL2" s="2"/>
      <c r="AM2" s="2"/>
      <c r="AN2" s="2"/>
      <c r="AO2" s="2"/>
      <c r="AP2" s="88"/>
      <c r="AQ2" s="3"/>
      <c r="AR2" s="3"/>
    </row>
    <row r="3" spans="1:62" s="1" customFormat="1" ht="30.75" customHeight="1" x14ac:dyDescent="0.45">
      <c r="A3" s="745" t="s">
        <v>66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105"/>
    </row>
    <row r="4" spans="1:6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106"/>
      <c r="AU4" s="106"/>
      <c r="AV4" s="106"/>
      <c r="AW4" s="106"/>
    </row>
    <row r="5" spans="1:62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BA5" s="735" t="s">
        <v>8</v>
      </c>
      <c r="BB5" s="735"/>
      <c r="BC5" s="735"/>
      <c r="BD5" s="735"/>
      <c r="BG5" s="736" t="s">
        <v>9</v>
      </c>
      <c r="BH5" s="737"/>
      <c r="BI5" s="737"/>
      <c r="BJ5" s="738"/>
    </row>
    <row r="6" spans="1:62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29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52"/>
      <c r="BA6" s="6" t="s">
        <v>22</v>
      </c>
      <c r="BB6" s="7" t="s">
        <v>23</v>
      </c>
      <c r="BC6" s="7" t="s">
        <v>24</v>
      </c>
      <c r="BD6" s="7" t="s">
        <v>25</v>
      </c>
      <c r="BG6" s="6" t="s">
        <v>26</v>
      </c>
      <c r="BH6" s="7" t="s">
        <v>23</v>
      </c>
      <c r="BI6" s="7" t="s">
        <v>24</v>
      </c>
      <c r="BJ6" s="7" t="s">
        <v>25</v>
      </c>
    </row>
    <row r="7" spans="1:62" ht="91.9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28</v>
      </c>
      <c r="AE7" s="73" t="s">
        <v>29</v>
      </c>
      <c r="AF7" s="80" t="s">
        <v>65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29"/>
      <c r="AQ7" s="730"/>
      <c r="AR7" s="732"/>
      <c r="AS7" s="730"/>
      <c r="AT7" s="730"/>
      <c r="AU7" s="732"/>
      <c r="AV7" s="730"/>
      <c r="AW7" s="52"/>
      <c r="BA7" s="6" t="s">
        <v>35</v>
      </c>
      <c r="BB7" s="9">
        <f>ROUNDUP(5*0.18*1000*309/1000*1.025,2)</f>
        <v>285.06</v>
      </c>
      <c r="BC7" s="7">
        <f>ROUND(5*0.18*1000*284/1000*1.025,2)</f>
        <v>261.99</v>
      </c>
      <c r="BD7" s="7">
        <f>+BC7-BB7</f>
        <v>-23.069999999999993</v>
      </c>
      <c r="BG7" s="10" t="s">
        <v>36</v>
      </c>
      <c r="BH7" s="9"/>
      <c r="BI7" s="7"/>
      <c r="BJ7" s="7"/>
    </row>
    <row r="8" spans="1:62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60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53"/>
      <c r="BA8" s="6" t="s">
        <v>37</v>
      </c>
      <c r="BB8" s="7">
        <f>ROUND(3.5*0.16*1000*309/1000*1.025,2)</f>
        <v>177.37</v>
      </c>
      <c r="BC8" s="7">
        <f>ROUND(3.5*0.16*1000*284/1000*1.025,2)</f>
        <v>163.02000000000001</v>
      </c>
      <c r="BD8" s="7">
        <f t="shared" ref="BD8:BD10" si="0">+BC8-BB8</f>
        <v>-14.349999999999994</v>
      </c>
      <c r="BG8" s="12" t="s">
        <v>38</v>
      </c>
      <c r="BH8" s="13">
        <v>85.72</v>
      </c>
      <c r="BI8" s="13">
        <v>79.66</v>
      </c>
      <c r="BJ8" s="13">
        <f>+BI8-BH8</f>
        <v>-6.0600000000000023</v>
      </c>
    </row>
    <row r="9" spans="1:62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82">
        <f t="shared" ref="AF9:AF13" si="1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53"/>
      <c r="BA9" s="6"/>
      <c r="BB9" s="7"/>
      <c r="BC9" s="7"/>
      <c r="BD9" s="7"/>
      <c r="BG9" s="12"/>
      <c r="BH9" s="13"/>
      <c r="BI9" s="13"/>
      <c r="BJ9" s="13"/>
    </row>
    <row r="10" spans="1:62" s="134" customFormat="1" ht="15.75" thickBot="1" x14ac:dyDescent="0.45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89">
        <v>1</v>
      </c>
      <c r="O10" s="189">
        <v>5.38</v>
      </c>
      <c r="P10" s="189">
        <v>2.48</v>
      </c>
      <c r="Q10" s="189">
        <v>3.28</v>
      </c>
      <c r="R10" s="189">
        <v>0.54</v>
      </c>
      <c r="S10" s="189">
        <v>23.22</v>
      </c>
      <c r="T10" s="189">
        <v>2.36</v>
      </c>
      <c r="U10" s="189">
        <v>19.11</v>
      </c>
      <c r="V10" s="189">
        <v>10271</v>
      </c>
      <c r="W10" s="123">
        <f t="shared" ref="W10:W23" si="2">SUM(X10:AA10)</f>
        <v>4.4909999999999997</v>
      </c>
      <c r="X10" s="127">
        <v>7.0000000000000007E-2</v>
      </c>
      <c r="Y10" s="127">
        <v>0.48</v>
      </c>
      <c r="Z10" s="127">
        <v>3.726</v>
      </c>
      <c r="AA10" s="127">
        <v>0.215</v>
      </c>
      <c r="AB10" s="123">
        <f>SUM(AC10:AE10)</f>
        <v>0</v>
      </c>
      <c r="AC10" s="125"/>
      <c r="AD10" s="125"/>
      <c r="AE10" s="125"/>
      <c r="AF10" s="178">
        <f t="shared" si="1"/>
        <v>0</v>
      </c>
      <c r="AG10" s="126">
        <f>+SUM(AH10:AO10)</f>
        <v>5.65</v>
      </c>
      <c r="AH10" s="127">
        <v>0</v>
      </c>
      <c r="AI10" s="127">
        <v>0</v>
      </c>
      <c r="AJ10" s="127">
        <v>0</v>
      </c>
      <c r="AK10" s="127">
        <v>0.8</v>
      </c>
      <c r="AL10" s="127">
        <v>0</v>
      </c>
      <c r="AM10" s="127">
        <v>2.4500000000000002</v>
      </c>
      <c r="AN10" s="127">
        <v>0.14000000000000001</v>
      </c>
      <c r="AO10" s="127">
        <v>2.2599999999999998</v>
      </c>
      <c r="AP10" s="180">
        <v>855</v>
      </c>
      <c r="AQ10" s="128">
        <f>$W10/C10</f>
        <v>7.6887519260400605E-2</v>
      </c>
      <c r="AR10" s="129">
        <f>IF(H10=0,"-",AB10/H10)</f>
        <v>0</v>
      </c>
      <c r="AS10" s="129">
        <f>AG10/M10</f>
        <v>9.8483527976294241E-2</v>
      </c>
      <c r="AT10" s="153">
        <f>W10-'15.4'!W10</f>
        <v>1.35</v>
      </c>
      <c r="AU10" s="153">
        <f>AB10-'15.4'!AB10</f>
        <v>0</v>
      </c>
      <c r="AV10" s="153">
        <f>AG10-'15.4'!AG10</f>
        <v>3.0100000000000002</v>
      </c>
      <c r="AW10" s="130"/>
      <c r="AX10" s="131">
        <v>7013</v>
      </c>
      <c r="AY10" s="141">
        <v>3258</v>
      </c>
      <c r="AZ10" s="133">
        <f>+AX10+AY10</f>
        <v>10271</v>
      </c>
      <c r="BA10" s="190" t="s">
        <v>40</v>
      </c>
      <c r="BB10" s="191">
        <f>ROUND(3*0.14*1000*266/1000*1.025,2)</f>
        <v>114.51</v>
      </c>
      <c r="BC10" s="191">
        <f>ROUND(3*0.14*1000*244/1000*1.025,2)</f>
        <v>105.04</v>
      </c>
      <c r="BD10" s="191">
        <f t="shared" si="0"/>
        <v>-9.4699999999999989</v>
      </c>
      <c r="BG10" s="135" t="s">
        <v>41</v>
      </c>
      <c r="BH10" s="137">
        <v>71.650000000000006</v>
      </c>
      <c r="BI10" s="137">
        <v>66.73</v>
      </c>
      <c r="BJ10" s="137">
        <f t="shared" ref="BJ10:BJ12" si="3">+BI10-BH10</f>
        <v>-4.9200000000000017</v>
      </c>
    </row>
    <row r="11" spans="1:62" s="134" customFormat="1" ht="15.75" thickBot="1" x14ac:dyDescent="0.45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4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122">
        <v>0.6</v>
      </c>
      <c r="O11" s="122">
        <v>0.5</v>
      </c>
      <c r="P11" s="122">
        <v>0.12</v>
      </c>
      <c r="Q11" s="122">
        <v>0.1</v>
      </c>
      <c r="R11" s="122">
        <v>1.6</v>
      </c>
      <c r="S11" s="122">
        <v>3.92</v>
      </c>
      <c r="T11" s="122">
        <v>1.71</v>
      </c>
      <c r="U11" s="122">
        <v>5.39</v>
      </c>
      <c r="V11" s="122">
        <v>4122</v>
      </c>
      <c r="W11" s="123">
        <f t="shared" si="2"/>
        <v>2.1</v>
      </c>
      <c r="X11" s="176"/>
      <c r="Y11" s="176">
        <v>1.2</v>
      </c>
      <c r="Z11" s="176">
        <v>0.9</v>
      </c>
      <c r="AA11" s="176"/>
      <c r="AB11" s="123">
        <f>SUM(AC11:AE11)</f>
        <v>2.5</v>
      </c>
      <c r="AC11" s="177">
        <v>2.5</v>
      </c>
      <c r="AD11" s="146"/>
      <c r="AE11" s="146"/>
      <c r="AF11" s="178">
        <f t="shared" si="1"/>
        <v>12500</v>
      </c>
      <c r="AG11" s="126">
        <f t="shared" ref="AG11:AG23" si="5">+SUM(AH11:AO11)</f>
        <v>0.8</v>
      </c>
      <c r="AH11" s="179">
        <v>0.8</v>
      </c>
      <c r="AI11" s="127"/>
      <c r="AJ11" s="127"/>
      <c r="AK11" s="127"/>
      <c r="AL11" s="127"/>
      <c r="AM11" s="127"/>
      <c r="AN11" s="127"/>
      <c r="AO11" s="127"/>
      <c r="AP11" s="180">
        <v>798</v>
      </c>
      <c r="AQ11" s="128">
        <f>$W11/C11</f>
        <v>7.3170731707317083E-2</v>
      </c>
      <c r="AR11" s="129">
        <f>IF(H11=0,"-",AB11/H11)</f>
        <v>0.45454545454545453</v>
      </c>
      <c r="AS11" s="129">
        <f>AG11/M11</f>
        <v>5.7388809182209469E-2</v>
      </c>
      <c r="AT11" s="153">
        <f>W11-'15.4'!W11</f>
        <v>2.1</v>
      </c>
      <c r="AU11" s="153">
        <f>AB11-'15.4'!AB11</f>
        <v>2.5</v>
      </c>
      <c r="AV11" s="153">
        <f>AG11-'15.4'!AG11</f>
        <v>0.8</v>
      </c>
      <c r="AW11" s="130"/>
      <c r="AX11" s="131">
        <v>3316</v>
      </c>
      <c r="AY11" s="132">
        <v>806</v>
      </c>
      <c r="AZ11" s="133">
        <f t="shared" ref="AZ11:AZ23" si="6">+AX11+AY11</f>
        <v>4122</v>
      </c>
      <c r="BG11" s="135" t="s">
        <v>43</v>
      </c>
      <c r="BH11" s="136">
        <v>87</v>
      </c>
      <c r="BI11" s="136">
        <v>81.34</v>
      </c>
      <c r="BJ11" s="137">
        <f t="shared" si="3"/>
        <v>-5.6599999999999966</v>
      </c>
    </row>
    <row r="12" spans="1:62" ht="15.75" thickBot="1" x14ac:dyDescent="0.45">
      <c r="A12" s="14">
        <v>3</v>
      </c>
      <c r="B12" s="15" t="s">
        <v>53</v>
      </c>
      <c r="C12" s="61">
        <f t="shared" ref="C12:C23" si="7">SUM(D12:G12)</f>
        <v>83.710000000000008</v>
      </c>
      <c r="D12" s="64">
        <v>0.36</v>
      </c>
      <c r="E12" s="64">
        <v>13.42</v>
      </c>
      <c r="F12" s="64">
        <v>53.2</v>
      </c>
      <c r="G12" s="64">
        <v>16.73</v>
      </c>
      <c r="H12" s="61">
        <f t="shared" si="4"/>
        <v>1.5</v>
      </c>
      <c r="I12" s="65">
        <v>1.5</v>
      </c>
      <c r="J12" s="65" t="s">
        <v>64</v>
      </c>
      <c r="K12" s="65" t="s">
        <v>64</v>
      </c>
      <c r="L12" s="65"/>
      <c r="M12" s="61">
        <f t="shared" ref="M12:M23" si="8">SUM(N12:U12)</f>
        <v>17.11</v>
      </c>
      <c r="N12" s="66">
        <v>0.79</v>
      </c>
      <c r="O12" s="66">
        <v>1.83</v>
      </c>
      <c r="P12" s="66">
        <v>2.15</v>
      </c>
      <c r="Q12" s="66">
        <v>0.35</v>
      </c>
      <c r="R12" s="66">
        <v>0.52</v>
      </c>
      <c r="S12" s="66">
        <v>11.22</v>
      </c>
      <c r="T12" s="66">
        <v>0</v>
      </c>
      <c r="U12" s="66">
        <v>0.25</v>
      </c>
      <c r="V12" s="66">
        <v>10689</v>
      </c>
      <c r="W12" s="102">
        <f t="shared" si="2"/>
        <v>2.5350000000000001</v>
      </c>
      <c r="X12" s="24"/>
      <c r="Y12" s="24">
        <v>0.53500000000000003</v>
      </c>
      <c r="Z12" s="24">
        <v>0.9</v>
      </c>
      <c r="AA12" s="24">
        <v>1.1000000000000001</v>
      </c>
      <c r="AB12" s="102">
        <f>SUM(AC12:AE12)</f>
        <v>0</v>
      </c>
      <c r="AC12" s="71"/>
      <c r="AD12" s="71"/>
      <c r="AE12" s="71"/>
      <c r="AF12" s="82">
        <f t="shared" si="1"/>
        <v>0</v>
      </c>
      <c r="AG12" s="96">
        <f t="shared" si="5"/>
        <v>0.5</v>
      </c>
      <c r="AH12" s="22"/>
      <c r="AI12" s="22"/>
      <c r="AJ12" s="22"/>
      <c r="AK12" s="22"/>
      <c r="AL12" s="22"/>
      <c r="AM12" s="22"/>
      <c r="AN12" s="22"/>
      <c r="AO12" s="22">
        <v>0.5</v>
      </c>
      <c r="AP12" s="90">
        <v>771</v>
      </c>
      <c r="AQ12" s="18">
        <f>$W12/C12</f>
        <v>3.0283120296260898E-2</v>
      </c>
      <c r="AR12" s="19">
        <f>IF(H12=0,"-",AB12/H12)</f>
        <v>0</v>
      </c>
      <c r="AS12" s="19">
        <f>AG12/M12</f>
        <v>2.9222676797194622E-2</v>
      </c>
      <c r="AT12" s="17">
        <f>W12-'15.4'!W12</f>
        <v>2.5350000000000001</v>
      </c>
      <c r="AU12" s="17">
        <f>AB12-'15.4'!AB12</f>
        <v>0</v>
      </c>
      <c r="AV12" s="17">
        <f>AG12-'15.4'!AG12</f>
        <v>0.5</v>
      </c>
      <c r="AW12" s="54"/>
      <c r="AX12" s="49">
        <v>9627</v>
      </c>
      <c r="AY12" s="46">
        <v>1062</v>
      </c>
      <c r="AZ12" s="20">
        <f t="shared" si="6"/>
        <v>10689</v>
      </c>
      <c r="BG12" s="12" t="s">
        <v>44</v>
      </c>
      <c r="BH12" s="23">
        <v>58.26</v>
      </c>
      <c r="BI12" s="23">
        <v>55.2</v>
      </c>
      <c r="BJ12" s="13">
        <f t="shared" si="3"/>
        <v>-3.0599999999999952</v>
      </c>
    </row>
    <row r="13" spans="1:62" s="134" customFormat="1" ht="15.75" thickBot="1" x14ac:dyDescent="0.45">
      <c r="A13" s="119">
        <v>4</v>
      </c>
      <c r="B13" s="120" t="s">
        <v>54</v>
      </c>
      <c r="C13" s="121">
        <f t="shared" si="7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4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8"/>
        <v>1.18</v>
      </c>
      <c r="N13" s="122">
        <v>0</v>
      </c>
      <c r="O13" s="122">
        <v>0</v>
      </c>
      <c r="P13" s="122">
        <v>0</v>
      </c>
      <c r="Q13" s="122">
        <v>0</v>
      </c>
      <c r="R13" s="122">
        <v>0.32</v>
      </c>
      <c r="S13" s="122">
        <v>0.86</v>
      </c>
      <c r="T13" s="122">
        <v>0</v>
      </c>
      <c r="U13" s="122">
        <v>0</v>
      </c>
      <c r="V13" s="122">
        <v>1727</v>
      </c>
      <c r="W13" s="123">
        <f t="shared" si="2"/>
        <v>0</v>
      </c>
      <c r="X13" s="181"/>
      <c r="Y13" s="181"/>
      <c r="Z13" s="181"/>
      <c r="AA13" s="181"/>
      <c r="AB13" s="123">
        <f>SUM(AC13:AE13)</f>
        <v>0.33</v>
      </c>
      <c r="AC13" s="146"/>
      <c r="AD13" s="146">
        <v>0.33</v>
      </c>
      <c r="AE13" s="146"/>
      <c r="AF13" s="178">
        <f t="shared" si="1"/>
        <v>1155</v>
      </c>
      <c r="AG13" s="126">
        <f t="shared" si="5"/>
        <v>0</v>
      </c>
      <c r="AH13" s="127"/>
      <c r="AI13" s="127"/>
      <c r="AJ13" s="127"/>
      <c r="AK13" s="127"/>
      <c r="AL13" s="127"/>
      <c r="AM13" s="127"/>
      <c r="AN13" s="127"/>
      <c r="AO13" s="127"/>
      <c r="AP13" s="180"/>
      <c r="AQ13" s="128">
        <f>$W13/C13</f>
        <v>0</v>
      </c>
      <c r="AR13" s="129">
        <f>IF(H13=0,"-",AB13/H13)</f>
        <v>0.3666666666666667</v>
      </c>
      <c r="AS13" s="129">
        <f>AG13/M13</f>
        <v>0</v>
      </c>
      <c r="AT13" s="153">
        <f>W13-'15.4'!W13</f>
        <v>0</v>
      </c>
      <c r="AU13" s="153">
        <f>AB13-'15.4'!AB13</f>
        <v>0</v>
      </c>
      <c r="AV13" s="153">
        <f>AG13-'15.4'!AG13</f>
        <v>0</v>
      </c>
      <c r="AW13" s="130"/>
      <c r="AX13" s="131">
        <v>1657</v>
      </c>
      <c r="AY13" s="132">
        <v>70</v>
      </c>
      <c r="AZ13" s="133">
        <f t="shared" si="6"/>
        <v>1727</v>
      </c>
      <c r="BG13" s="182" t="s">
        <v>46</v>
      </c>
      <c r="BH13" s="183"/>
      <c r="BI13" s="183"/>
      <c r="BJ13" s="183"/>
    </row>
    <row r="14" spans="1:62" s="43" customFormat="1" x14ac:dyDescent="0.4">
      <c r="A14" s="107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40"/>
      <c r="Y14" s="40"/>
      <c r="Z14" s="40"/>
      <c r="AA14" s="40"/>
      <c r="AB14" s="102"/>
      <c r="AC14" s="76"/>
      <c r="AD14" s="76"/>
      <c r="AE14" s="76"/>
      <c r="AF14" s="83"/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W14-'15.4'!W14</f>
        <v>0</v>
      </c>
      <c r="AU14" s="17">
        <f>AB14-'15.4'!AB14</f>
        <v>0</v>
      </c>
      <c r="AV14" s="17">
        <f>AG14-'15.4'!AG14</f>
        <v>0</v>
      </c>
      <c r="AW14" s="55"/>
      <c r="AZ14" s="20"/>
      <c r="BG14" s="10"/>
      <c r="BH14" s="44"/>
      <c r="BI14" s="44"/>
      <c r="BJ14" s="44"/>
    </row>
    <row r="15" spans="1:62" ht="15.75" thickBot="1" x14ac:dyDescent="0.45">
      <c r="A15" s="14">
        <v>1</v>
      </c>
      <c r="B15" s="15" t="s">
        <v>52</v>
      </c>
      <c r="C15" s="61">
        <f t="shared" si="7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4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8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2"/>
        <v>0</v>
      </c>
      <c r="X15" s="22"/>
      <c r="Y15" s="22"/>
      <c r="Z15" s="22"/>
      <c r="AA15" s="22"/>
      <c r="AB15" s="102">
        <f t="shared" ref="AB15:AB20" si="9">SUM(AC15:AE15)</f>
        <v>0</v>
      </c>
      <c r="AC15" s="75"/>
      <c r="AD15" s="75"/>
      <c r="AE15" s="75"/>
      <c r="AF15" s="82">
        <f t="shared" ref="AF15:AF17" si="10">(AC15*5+AD15*3.5)*1000</f>
        <v>0</v>
      </c>
      <c r="AG15" s="96">
        <f t="shared" si="5"/>
        <v>0</v>
      </c>
      <c r="AH15" s="22"/>
      <c r="AI15" s="22"/>
      <c r="AJ15" s="22"/>
      <c r="AK15" s="22"/>
      <c r="AL15" s="22"/>
      <c r="AM15" s="22"/>
      <c r="AN15" s="22"/>
      <c r="AO15" s="22"/>
      <c r="AP15" s="90"/>
      <c r="AQ15" s="18">
        <f t="shared" ref="AQ15:AQ24" si="11">$W15/C15</f>
        <v>0</v>
      </c>
      <c r="AR15" s="19">
        <f>IF(H15=0,"-",AB15/H15)</f>
        <v>0</v>
      </c>
      <c r="AS15" s="19">
        <f t="shared" ref="AS15:AS24" si="12">AG15/M15</f>
        <v>0</v>
      </c>
      <c r="AT15" s="17">
        <f>W15-'15.4'!W15</f>
        <v>0</v>
      </c>
      <c r="AU15" s="17">
        <f>AB15-'15.4'!AB15</f>
        <v>0</v>
      </c>
      <c r="AV15" s="17">
        <f>AG15-'15.4'!AG15</f>
        <v>0</v>
      </c>
      <c r="AW15" s="54"/>
      <c r="AX15" s="49">
        <v>2000</v>
      </c>
      <c r="AY15" s="47">
        <v>541</v>
      </c>
      <c r="AZ15" s="20">
        <f t="shared" si="6"/>
        <v>2541</v>
      </c>
      <c r="BG15" s="12" t="s">
        <v>38</v>
      </c>
      <c r="BH15" s="23">
        <v>72.16</v>
      </c>
      <c r="BI15" s="23">
        <v>67.06</v>
      </c>
      <c r="BJ15" s="13">
        <f>+BI15-BH15</f>
        <v>-5.0999999999999943</v>
      </c>
    </row>
    <row r="16" spans="1:62" ht="15.75" thickBot="1" x14ac:dyDescent="0.45">
      <c r="A16" s="14">
        <v>2</v>
      </c>
      <c r="B16" s="15" t="s">
        <v>42</v>
      </c>
      <c r="C16" s="61">
        <f t="shared" si="7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4"/>
        <v>12.4</v>
      </c>
      <c r="I16" s="63">
        <v>4.5</v>
      </c>
      <c r="J16" s="63">
        <v>5.9</v>
      </c>
      <c r="K16" s="63">
        <v>2</v>
      </c>
      <c r="L16" s="63"/>
      <c r="M16" s="61">
        <f t="shared" si="8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2"/>
        <v>8.5</v>
      </c>
      <c r="X16" s="27"/>
      <c r="Y16" s="27">
        <v>1.45</v>
      </c>
      <c r="Z16" s="27">
        <v>6.05</v>
      </c>
      <c r="AA16" s="27">
        <v>1</v>
      </c>
      <c r="AB16" s="102">
        <f t="shared" si="9"/>
        <v>0</v>
      </c>
      <c r="AC16" s="75"/>
      <c r="AD16" s="75"/>
      <c r="AE16" s="75"/>
      <c r="AF16" s="82">
        <f t="shared" si="10"/>
        <v>0</v>
      </c>
      <c r="AG16" s="96">
        <f t="shared" si="5"/>
        <v>1.75</v>
      </c>
      <c r="AH16" s="22">
        <v>1.1000000000000001</v>
      </c>
      <c r="AI16" s="22"/>
      <c r="AJ16" s="22"/>
      <c r="AK16" s="22"/>
      <c r="AL16" s="22">
        <v>0.65</v>
      </c>
      <c r="AM16" s="22"/>
      <c r="AN16" s="22"/>
      <c r="AO16" s="22"/>
      <c r="AP16" s="109">
        <v>1100</v>
      </c>
      <c r="AQ16" s="18">
        <f t="shared" si="11"/>
        <v>0.10623672040994875</v>
      </c>
      <c r="AR16" s="19"/>
      <c r="AS16" s="19">
        <f t="shared" si="12"/>
        <v>0.23178807947019872</v>
      </c>
      <c r="AT16" s="17">
        <f>W16-'15.4'!W16</f>
        <v>3.25</v>
      </c>
      <c r="AU16" s="17">
        <f>AB16-'15.4'!AB16</f>
        <v>0</v>
      </c>
      <c r="AV16" s="17">
        <f>AG16-'15.4'!AG16</f>
        <v>0</v>
      </c>
      <c r="AW16" s="54"/>
      <c r="AX16" s="49">
        <v>10165</v>
      </c>
      <c r="AY16" s="47">
        <v>506</v>
      </c>
      <c r="AZ16" s="20">
        <f t="shared" si="6"/>
        <v>10671</v>
      </c>
      <c r="BG16" s="12" t="s">
        <v>41</v>
      </c>
      <c r="BH16" s="23">
        <v>60.9</v>
      </c>
      <c r="BI16" s="23">
        <v>56.72</v>
      </c>
      <c r="BJ16" s="13">
        <f t="shared" ref="BJ16:BJ18" si="13">+BI16-BH16</f>
        <v>-4.18</v>
      </c>
    </row>
    <row r="17" spans="1:62" s="134" customFormat="1" ht="15.75" thickBot="1" x14ac:dyDescent="0.45">
      <c r="A17" s="119">
        <v>3</v>
      </c>
      <c r="B17" s="120" t="s">
        <v>56</v>
      </c>
      <c r="C17" s="121">
        <f t="shared" si="7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4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8"/>
        <v>6.95</v>
      </c>
      <c r="N17" s="122">
        <v>6.32</v>
      </c>
      <c r="O17" s="122">
        <v>0</v>
      </c>
      <c r="P17" s="122">
        <v>0</v>
      </c>
      <c r="Q17" s="122">
        <v>0</v>
      </c>
      <c r="R17" s="122">
        <v>0.63</v>
      </c>
      <c r="S17" s="122">
        <v>0</v>
      </c>
      <c r="T17" s="122">
        <v>0</v>
      </c>
      <c r="U17" s="122">
        <v>0</v>
      </c>
      <c r="V17" s="122">
        <v>2394</v>
      </c>
      <c r="W17" s="123">
        <f t="shared" si="2"/>
        <v>0.95</v>
      </c>
      <c r="X17" s="124"/>
      <c r="Y17" s="147">
        <v>0.19</v>
      </c>
      <c r="Z17" s="147">
        <v>0.76</v>
      </c>
      <c r="AA17" s="147"/>
      <c r="AB17" s="123">
        <f t="shared" si="9"/>
        <v>2.91</v>
      </c>
      <c r="AC17" s="125"/>
      <c r="AD17" s="125"/>
      <c r="AE17" s="125">
        <v>2.91</v>
      </c>
      <c r="AF17" s="178">
        <f t="shared" si="10"/>
        <v>0</v>
      </c>
      <c r="AG17" s="126">
        <f t="shared" si="5"/>
        <v>2.25</v>
      </c>
      <c r="AH17" s="127">
        <v>1.6</v>
      </c>
      <c r="AI17" s="127"/>
      <c r="AJ17" s="127"/>
      <c r="AK17" s="127"/>
      <c r="AL17" s="127">
        <v>0.65</v>
      </c>
      <c r="AM17" s="127"/>
      <c r="AN17" s="127"/>
      <c r="AO17" s="127"/>
      <c r="AP17" s="180">
        <v>294</v>
      </c>
      <c r="AQ17" s="128">
        <f t="shared" si="11"/>
        <v>6.2132112491824723E-2</v>
      </c>
      <c r="AR17" s="129">
        <f>IF(H17=0,"-",AB17/H17)</f>
        <v>0.22913385826771657</v>
      </c>
      <c r="AS17" s="129">
        <f t="shared" si="12"/>
        <v>0.32374100719424459</v>
      </c>
      <c r="AT17" s="153">
        <f>W17-'15.4'!W17</f>
        <v>0</v>
      </c>
      <c r="AU17" s="153">
        <f>AB17-'15.4'!AB17</f>
        <v>0</v>
      </c>
      <c r="AV17" s="153">
        <f>AG17-'15.4'!AG17</f>
        <v>1.99</v>
      </c>
      <c r="AW17" s="130"/>
      <c r="AX17" s="131">
        <v>1848</v>
      </c>
      <c r="AY17" s="132">
        <v>546</v>
      </c>
      <c r="AZ17" s="133">
        <f t="shared" si="6"/>
        <v>2394</v>
      </c>
      <c r="BG17" s="135" t="s">
        <v>43</v>
      </c>
      <c r="BH17" s="136">
        <v>76.52</v>
      </c>
      <c r="BI17" s="136">
        <v>71.44</v>
      </c>
      <c r="BJ17" s="137">
        <f t="shared" si="13"/>
        <v>-5.0799999999999983</v>
      </c>
    </row>
    <row r="18" spans="1:62" s="134" customFormat="1" ht="15.75" thickBot="1" x14ac:dyDescent="0.45">
      <c r="A18" s="119">
        <v>4</v>
      </c>
      <c r="B18" s="120" t="s">
        <v>45</v>
      </c>
      <c r="C18" s="121">
        <f t="shared" si="7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4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8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2"/>
        <v>14.824000000000002</v>
      </c>
      <c r="X18" s="124">
        <v>0</v>
      </c>
      <c r="Y18" s="124">
        <v>1.6400000000000001</v>
      </c>
      <c r="Z18" s="124">
        <v>9.4640000000000022</v>
      </c>
      <c r="AA18" s="124">
        <v>3.7199999999999998</v>
      </c>
      <c r="AB18" s="123">
        <f>SUM(AC18:AE18)</f>
        <v>6.218</v>
      </c>
      <c r="AC18" s="125">
        <v>1.5</v>
      </c>
      <c r="AD18" s="125">
        <v>4.718</v>
      </c>
      <c r="AE18" s="125">
        <v>0</v>
      </c>
      <c r="AF18" s="178">
        <v>0</v>
      </c>
      <c r="AG18" s="126">
        <f t="shared" si="5"/>
        <v>1.01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0.35</v>
      </c>
      <c r="AN18" s="127">
        <v>0.18</v>
      </c>
      <c r="AO18" s="127">
        <v>0</v>
      </c>
      <c r="AP18" s="180">
        <v>2051</v>
      </c>
      <c r="AQ18" s="128">
        <f t="shared" si="11"/>
        <v>0.15190080950917104</v>
      </c>
      <c r="AR18" s="129"/>
      <c r="AS18" s="129">
        <f t="shared" si="12"/>
        <v>0.13557046979865772</v>
      </c>
      <c r="AT18" s="153">
        <f>W18-'15.4'!W18</f>
        <v>3.1100000000000012</v>
      </c>
      <c r="AU18" s="153">
        <f>AB18-'15.4'!AB18</f>
        <v>0</v>
      </c>
      <c r="AV18" s="153">
        <f>AG18-'15.4'!AG18</f>
        <v>0</v>
      </c>
      <c r="AW18" s="130"/>
      <c r="AX18" s="131">
        <v>11978</v>
      </c>
      <c r="AY18" s="132">
        <v>464</v>
      </c>
      <c r="AZ18" s="133">
        <f t="shared" si="6"/>
        <v>12442</v>
      </c>
      <c r="BG18" s="135" t="s">
        <v>44</v>
      </c>
      <c r="BH18" s="136">
        <v>50.58</v>
      </c>
      <c r="BI18" s="136">
        <v>47.89</v>
      </c>
      <c r="BJ18" s="137">
        <f t="shared" si="13"/>
        <v>-2.6899999999999977</v>
      </c>
    </row>
    <row r="19" spans="1:62" s="134" customFormat="1" ht="14.25" thickBot="1" x14ac:dyDescent="0.45">
      <c r="A19" s="119">
        <v>5</v>
      </c>
      <c r="B19" s="120" t="s">
        <v>47</v>
      </c>
      <c r="C19" s="121">
        <f t="shared" si="7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4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8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2"/>
        <v>4.5599999999999996</v>
      </c>
      <c r="X19" s="124">
        <v>0</v>
      </c>
      <c r="Y19" s="124">
        <v>2.73</v>
      </c>
      <c r="Z19" s="124">
        <v>1.8299999999999998</v>
      </c>
      <c r="AA19" s="124">
        <v>0</v>
      </c>
      <c r="AB19" s="123">
        <f>SUM(AC19:AE19)</f>
        <v>4.1260000000000003</v>
      </c>
      <c r="AC19" s="125"/>
      <c r="AD19" s="125">
        <v>4.1260000000000003</v>
      </c>
      <c r="AE19" s="125"/>
      <c r="AF19" s="178">
        <f t="shared" ref="AF19:AF23" si="14">(AC19*5+AD19*3.5)*1000</f>
        <v>14441</v>
      </c>
      <c r="AG19" s="126">
        <f t="shared" si="5"/>
        <v>1.665</v>
      </c>
      <c r="AH19" s="127"/>
      <c r="AI19" s="127"/>
      <c r="AJ19" s="127"/>
      <c r="AK19" s="127"/>
      <c r="AL19" s="127"/>
      <c r="AM19" s="127"/>
      <c r="AN19" s="127">
        <v>1.665</v>
      </c>
      <c r="AO19" s="127"/>
      <c r="AP19" s="180">
        <v>804</v>
      </c>
      <c r="AQ19" s="128">
        <f t="shared" si="11"/>
        <v>5.2649809490820917E-2</v>
      </c>
      <c r="AR19" s="129">
        <f t="shared" ref="AR19:AR24" si="15">IF(H19=0,"-",AB19/H19)</f>
        <v>0.14286703601108036</v>
      </c>
      <c r="AS19" s="129">
        <f t="shared" si="12"/>
        <v>5.8277913895694783E-2</v>
      </c>
      <c r="AT19" s="153">
        <f>W19-'15.4'!W19</f>
        <v>0</v>
      </c>
      <c r="AU19" s="153">
        <f>AB19-'15.4'!AB19</f>
        <v>0</v>
      </c>
      <c r="AV19" s="153">
        <f>AG19-'15.4'!AG19</f>
        <v>0</v>
      </c>
      <c r="AW19" s="130"/>
      <c r="AX19" s="131">
        <v>10007</v>
      </c>
      <c r="AY19" s="141">
        <v>2026</v>
      </c>
      <c r="AZ19" s="133">
        <f t="shared" si="6"/>
        <v>12033</v>
      </c>
    </row>
    <row r="20" spans="1:62" ht="14.25" thickBot="1" x14ac:dyDescent="0.45">
      <c r="A20" s="14">
        <v>6</v>
      </c>
      <c r="B20" s="15" t="s">
        <v>49</v>
      </c>
      <c r="C20" s="61">
        <f t="shared" si="7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4"/>
        <v>10.08</v>
      </c>
      <c r="I20" s="63">
        <v>4</v>
      </c>
      <c r="J20" s="63">
        <v>3.95</v>
      </c>
      <c r="K20" s="63">
        <v>2.13</v>
      </c>
      <c r="L20" s="63"/>
      <c r="M20" s="61">
        <f t="shared" si="8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2"/>
        <v>7.09</v>
      </c>
      <c r="X20" s="86">
        <v>0.5</v>
      </c>
      <c r="Y20" s="86">
        <v>0</v>
      </c>
      <c r="Z20" s="86">
        <v>6.59</v>
      </c>
      <c r="AA20" s="86">
        <v>0</v>
      </c>
      <c r="AB20" s="102">
        <f t="shared" si="9"/>
        <v>0</v>
      </c>
      <c r="AC20" s="75"/>
      <c r="AD20" s="75"/>
      <c r="AE20" s="75"/>
      <c r="AF20" s="82">
        <f t="shared" si="14"/>
        <v>0</v>
      </c>
      <c r="AG20" s="96">
        <f t="shared" si="5"/>
        <v>0</v>
      </c>
      <c r="AH20" s="87"/>
      <c r="AI20" s="22"/>
      <c r="AJ20" s="22"/>
      <c r="AK20" s="22"/>
      <c r="AL20" s="87"/>
      <c r="AM20" s="87"/>
      <c r="AN20" s="87"/>
      <c r="AO20" s="87"/>
      <c r="AP20" s="90">
        <v>875</v>
      </c>
      <c r="AQ20" s="18">
        <f t="shared" si="11"/>
        <v>0.24964788732394366</v>
      </c>
      <c r="AR20" s="19">
        <f t="shared" si="15"/>
        <v>0</v>
      </c>
      <c r="AS20" s="19">
        <f t="shared" si="12"/>
        <v>0</v>
      </c>
      <c r="AT20" s="17">
        <f>W20-'15.4'!W20</f>
        <v>3</v>
      </c>
      <c r="AU20" s="17">
        <f>AB20-'15.4'!AB20</f>
        <v>0</v>
      </c>
      <c r="AV20" s="17">
        <f>AG20-'15.4'!AG20</f>
        <v>0</v>
      </c>
      <c r="AW20" s="54"/>
      <c r="AX20" s="49">
        <v>3122</v>
      </c>
      <c r="AY20" s="48">
        <v>208</v>
      </c>
      <c r="AZ20" s="20">
        <f t="shared" si="6"/>
        <v>3330</v>
      </c>
    </row>
    <row r="21" spans="1:62" s="134" customFormat="1" ht="14.25" thickBot="1" x14ac:dyDescent="0.45">
      <c r="A21" s="119">
        <v>7</v>
      </c>
      <c r="B21" s="120" t="s">
        <v>48</v>
      </c>
      <c r="C21" s="121">
        <f t="shared" si="7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4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8"/>
        <v>5.28</v>
      </c>
      <c r="N21" s="122">
        <v>0</v>
      </c>
      <c r="O21" s="122">
        <v>0</v>
      </c>
      <c r="P21" s="122">
        <v>0.85</v>
      </c>
      <c r="Q21" s="122">
        <v>0</v>
      </c>
      <c r="R21" s="122">
        <v>0</v>
      </c>
      <c r="S21" s="122">
        <v>1.55</v>
      </c>
      <c r="T21" s="122">
        <v>2</v>
      </c>
      <c r="U21" s="122">
        <v>0.88</v>
      </c>
      <c r="V21" s="122">
        <v>2421</v>
      </c>
      <c r="W21" s="123">
        <f t="shared" si="2"/>
        <v>1.4350000000000001</v>
      </c>
      <c r="X21" s="127"/>
      <c r="Y21" s="127">
        <v>0.625</v>
      </c>
      <c r="Z21" s="127">
        <v>0.81</v>
      </c>
      <c r="AA21" s="127"/>
      <c r="AB21" s="123">
        <f>SUM(AC21:AE21)</f>
        <v>0.156</v>
      </c>
      <c r="AC21" s="146"/>
      <c r="AD21" s="146">
        <v>0.156</v>
      </c>
      <c r="AE21" s="146"/>
      <c r="AF21" s="178">
        <f t="shared" si="14"/>
        <v>546</v>
      </c>
      <c r="AG21" s="126">
        <f t="shared" si="5"/>
        <v>0</v>
      </c>
      <c r="AH21" s="127"/>
      <c r="AI21" s="127"/>
      <c r="AJ21" s="127"/>
      <c r="AK21" s="127"/>
      <c r="AL21" s="127"/>
      <c r="AM21" s="127"/>
      <c r="AN21" s="127"/>
      <c r="AO21" s="127"/>
      <c r="AP21" s="180">
        <v>158.30000000000001</v>
      </c>
      <c r="AQ21" s="128">
        <f t="shared" si="11"/>
        <v>8.4411764705882353E-2</v>
      </c>
      <c r="AR21" s="129">
        <f t="shared" si="15"/>
        <v>5.1485148514851482E-2</v>
      </c>
      <c r="AS21" s="129">
        <f t="shared" si="12"/>
        <v>0</v>
      </c>
      <c r="AT21" s="153">
        <f>W21-'15.4'!W21</f>
        <v>1.4350000000000001</v>
      </c>
      <c r="AU21" s="153">
        <f>AB21-'15.4'!AB21</f>
        <v>0</v>
      </c>
      <c r="AV21" s="153">
        <f>AG21-'15.4'!AG21</f>
        <v>0</v>
      </c>
      <c r="AW21" s="130"/>
      <c r="AX21" s="131">
        <v>2079</v>
      </c>
      <c r="AY21" s="184">
        <v>342</v>
      </c>
      <c r="AZ21" s="133">
        <f t="shared" si="6"/>
        <v>2421</v>
      </c>
    </row>
    <row r="22" spans="1:62" ht="14.25" thickBot="1" x14ac:dyDescent="0.45">
      <c r="A22" s="14">
        <v>8</v>
      </c>
      <c r="B22" s="15" t="s">
        <v>62</v>
      </c>
      <c r="C22" s="61">
        <f t="shared" si="7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4"/>
        <v>6</v>
      </c>
      <c r="I22" s="63">
        <v>0.7</v>
      </c>
      <c r="J22" s="63">
        <v>5.3</v>
      </c>
      <c r="K22" s="63" t="s">
        <v>64</v>
      </c>
      <c r="L22" s="63"/>
      <c r="M22" s="61">
        <f t="shared" si="8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2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82">
        <f t="shared" si="14"/>
        <v>0</v>
      </c>
      <c r="AG22" s="96">
        <f t="shared" si="5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90"/>
      <c r="AQ22" s="18">
        <f t="shared" si="11"/>
        <v>0.16284501061571124</v>
      </c>
      <c r="AR22" s="19">
        <f t="shared" si="15"/>
        <v>0</v>
      </c>
      <c r="AS22" s="19">
        <f t="shared" si="12"/>
        <v>0.13341478313989008</v>
      </c>
      <c r="AT22" s="17">
        <f>W22-'15.4'!W22</f>
        <v>0</v>
      </c>
      <c r="AU22" s="17">
        <f>AB22-'15.4'!AB22</f>
        <v>0</v>
      </c>
      <c r="AV22" s="17">
        <f>AG22-'15.4'!AG22</f>
        <v>0</v>
      </c>
      <c r="AW22" s="54"/>
      <c r="AX22" s="49">
        <v>1487</v>
      </c>
      <c r="AY22" s="49">
        <v>1135</v>
      </c>
      <c r="AZ22" s="20">
        <f t="shared" si="6"/>
        <v>2622</v>
      </c>
    </row>
    <row r="23" spans="1:62" s="134" customFormat="1" ht="14.25" thickBot="1" x14ac:dyDescent="0.45">
      <c r="A23" s="119">
        <v>9</v>
      </c>
      <c r="B23" s="120" t="s">
        <v>51</v>
      </c>
      <c r="C23" s="121">
        <f t="shared" si="7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4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8"/>
        <v>9.32</v>
      </c>
      <c r="N23" s="122">
        <v>0.37</v>
      </c>
      <c r="O23" s="122">
        <v>0</v>
      </c>
      <c r="P23" s="122">
        <v>0</v>
      </c>
      <c r="Q23" s="122">
        <v>0</v>
      </c>
      <c r="R23" s="122">
        <v>6.25</v>
      </c>
      <c r="S23" s="122">
        <v>0</v>
      </c>
      <c r="T23" s="122">
        <v>2.7</v>
      </c>
      <c r="U23" s="122">
        <v>0</v>
      </c>
      <c r="V23" s="122">
        <v>3432</v>
      </c>
      <c r="W23" s="123">
        <f t="shared" si="2"/>
        <v>0.22</v>
      </c>
      <c r="X23" s="127"/>
      <c r="Y23" s="127">
        <v>0.22</v>
      </c>
      <c r="Z23" s="127"/>
      <c r="AA23" s="127"/>
      <c r="AB23" s="123">
        <f>SUM(AC23:AE23)</f>
        <v>4.51</v>
      </c>
      <c r="AC23" s="125">
        <v>1.91</v>
      </c>
      <c r="AD23" s="125">
        <v>1.2</v>
      </c>
      <c r="AE23" s="125">
        <v>1.4</v>
      </c>
      <c r="AF23" s="178">
        <f t="shared" si="14"/>
        <v>13750</v>
      </c>
      <c r="AG23" s="126">
        <f t="shared" si="5"/>
        <v>0</v>
      </c>
      <c r="AH23" s="127"/>
      <c r="AI23" s="127"/>
      <c r="AJ23" s="127"/>
      <c r="AK23" s="127"/>
      <c r="AL23" s="127"/>
      <c r="AM23" s="127"/>
      <c r="AN23" s="127"/>
      <c r="AO23" s="127"/>
      <c r="AP23" s="180">
        <v>60</v>
      </c>
      <c r="AQ23" s="128">
        <f t="shared" si="11"/>
        <v>8.6240689925519403E-3</v>
      </c>
      <c r="AR23" s="129">
        <f t="shared" si="15"/>
        <v>0.14049844236760126</v>
      </c>
      <c r="AS23" s="129">
        <f t="shared" si="12"/>
        <v>0</v>
      </c>
      <c r="AT23" s="153">
        <f>W23-'15.4'!W23</f>
        <v>0.22</v>
      </c>
      <c r="AU23" s="153">
        <f>AB23-'15.4'!AB23</f>
        <v>0</v>
      </c>
      <c r="AV23" s="153">
        <f>AG23-'15.4'!AG23</f>
        <v>0</v>
      </c>
      <c r="AW23" s="130"/>
      <c r="AX23" s="131">
        <v>2791</v>
      </c>
      <c r="AY23" s="184">
        <v>641</v>
      </c>
      <c r="AZ23" s="133">
        <f t="shared" si="6"/>
        <v>3432</v>
      </c>
    </row>
    <row r="24" spans="1:62" s="34" customFormat="1" ht="13.15" x14ac:dyDescent="0.4">
      <c r="A24" s="29"/>
      <c r="B24" s="30" t="s">
        <v>55</v>
      </c>
      <c r="C24" s="68">
        <f t="shared" ref="C24:AP24" si="16">SUM(C10:C23)</f>
        <v>560.53</v>
      </c>
      <c r="D24" s="69">
        <f t="shared" si="16"/>
        <v>14.819999999999999</v>
      </c>
      <c r="E24" s="69">
        <f t="shared" si="16"/>
        <v>101.57000000000001</v>
      </c>
      <c r="F24" s="69">
        <f t="shared" si="16"/>
        <v>322.25</v>
      </c>
      <c r="G24" s="69">
        <f t="shared" si="16"/>
        <v>121.89</v>
      </c>
      <c r="H24" s="68">
        <f t="shared" si="16"/>
        <v>150</v>
      </c>
      <c r="I24" s="69">
        <f t="shared" si="16"/>
        <v>33.4</v>
      </c>
      <c r="J24" s="69">
        <f t="shared" si="16"/>
        <v>95.399999999999991</v>
      </c>
      <c r="K24" s="69">
        <f t="shared" si="16"/>
        <v>21.2</v>
      </c>
      <c r="L24" s="69">
        <f t="shared" si="16"/>
        <v>0</v>
      </c>
      <c r="M24" s="68">
        <f t="shared" si="16"/>
        <v>183.06</v>
      </c>
      <c r="N24" s="69">
        <f t="shared" si="16"/>
        <v>12.89</v>
      </c>
      <c r="O24" s="69">
        <f t="shared" si="16"/>
        <v>10.63</v>
      </c>
      <c r="P24" s="69">
        <f t="shared" si="16"/>
        <v>7.13</v>
      </c>
      <c r="Q24" s="69">
        <f t="shared" si="16"/>
        <v>4.08</v>
      </c>
      <c r="R24" s="69">
        <f t="shared" si="16"/>
        <v>33.6</v>
      </c>
      <c r="S24" s="69">
        <f t="shared" si="16"/>
        <v>50.779999999999994</v>
      </c>
      <c r="T24" s="69">
        <f t="shared" si="16"/>
        <v>36.910000000000004</v>
      </c>
      <c r="U24" s="69">
        <f t="shared" si="16"/>
        <v>27.04</v>
      </c>
      <c r="V24" s="68">
        <f t="shared" si="16"/>
        <v>78695</v>
      </c>
      <c r="W24" s="97">
        <f>SUM(W10:W23)</f>
        <v>48.238999999999997</v>
      </c>
      <c r="X24" s="32">
        <f>SUM(X10:X23)</f>
        <v>0.57000000000000006</v>
      </c>
      <c r="Y24" s="32">
        <f>SUM(Y10:Y23)</f>
        <v>10.604000000000001</v>
      </c>
      <c r="Z24" s="32">
        <f>SUM(Z10:Z23)</f>
        <v>31.03</v>
      </c>
      <c r="AA24" s="32">
        <f t="shared" si="16"/>
        <v>6.0350000000000001</v>
      </c>
      <c r="AB24" s="103">
        <f>SUM(AB10:AB23)</f>
        <v>20.75</v>
      </c>
      <c r="AC24" s="77">
        <f>SUM(AC10:AC23)</f>
        <v>5.91</v>
      </c>
      <c r="AD24" s="77">
        <f t="shared" si="16"/>
        <v>10.53</v>
      </c>
      <c r="AE24" s="77">
        <f t="shared" si="16"/>
        <v>4.3100000000000005</v>
      </c>
      <c r="AF24" s="84">
        <f t="shared" si="16"/>
        <v>42392</v>
      </c>
      <c r="AG24" s="97">
        <f>SUM(AG10:AG23)</f>
        <v>15.809000000000001</v>
      </c>
      <c r="AH24" s="32">
        <f t="shared" si="16"/>
        <v>3.5</v>
      </c>
      <c r="AI24" s="32">
        <f t="shared" si="16"/>
        <v>0.19</v>
      </c>
      <c r="AJ24" s="32">
        <f t="shared" si="16"/>
        <v>0</v>
      </c>
      <c r="AK24" s="32">
        <f t="shared" si="16"/>
        <v>0.8</v>
      </c>
      <c r="AL24" s="32">
        <f t="shared" si="16"/>
        <v>3.774</v>
      </c>
      <c r="AM24" s="32">
        <f t="shared" si="16"/>
        <v>2.8000000000000003</v>
      </c>
      <c r="AN24" s="32">
        <f t="shared" si="16"/>
        <v>1.9850000000000001</v>
      </c>
      <c r="AO24" s="32">
        <f t="shared" si="16"/>
        <v>2.76</v>
      </c>
      <c r="AP24" s="92">
        <f t="shared" si="16"/>
        <v>7766.3</v>
      </c>
      <c r="AQ24" s="33">
        <f t="shared" si="11"/>
        <v>8.6059622143328629E-2</v>
      </c>
      <c r="AR24" s="33">
        <f t="shared" si="15"/>
        <v>0.13833333333333334</v>
      </c>
      <c r="AS24" s="33">
        <f t="shared" si="12"/>
        <v>8.6359663498306566E-2</v>
      </c>
      <c r="AT24" s="31">
        <f t="shared" ref="AT24:AV24" si="17">SUM(AT10:AT23)</f>
        <v>17</v>
      </c>
      <c r="AU24" s="31">
        <f t="shared" si="17"/>
        <v>2.5</v>
      </c>
      <c r="AV24" s="31">
        <f t="shared" si="17"/>
        <v>6.3000000000000007</v>
      </c>
      <c r="AW24" s="56"/>
      <c r="AZ24" s="35"/>
    </row>
    <row r="25" spans="1:6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108"/>
      <c r="AX25" s="58">
        <f>+SUM(AX10:AX23)</f>
        <v>67090</v>
      </c>
      <c r="AY25" s="58">
        <f>+SUM(AY10:AY23)</f>
        <v>11605</v>
      </c>
      <c r="AZ25" s="58">
        <f>+SUM(AZ10:AZ23)</f>
        <v>78695</v>
      </c>
    </row>
    <row r="26" spans="1:62" ht="15" customHeight="1" x14ac:dyDescent="0.4">
      <c r="AP26" s="93">
        <f>+AP24/V24</f>
        <v>9.8688607916640192E-2</v>
      </c>
    </row>
    <row r="27" spans="1:62" ht="15" customHeight="1" x14ac:dyDescent="0.4">
      <c r="W27" s="99"/>
      <c r="AG27" s="99"/>
    </row>
    <row r="30" spans="1:62" ht="15" customHeight="1" x14ac:dyDescent="0.4">
      <c r="AR30" s="37"/>
      <c r="AS30" s="37"/>
    </row>
    <row r="41" spans="52:52" ht="15" customHeight="1" x14ac:dyDescent="0.4">
      <c r="AZ41" s="5">
        <f>11+7+5+1</f>
        <v>24</v>
      </c>
    </row>
  </sheetData>
  <mergeCells count="35">
    <mergeCell ref="A25:AV25"/>
    <mergeCell ref="AL6:AO6"/>
    <mergeCell ref="AP6:AP7"/>
    <mergeCell ref="AQ6:AQ7"/>
    <mergeCell ref="AR6:AR7"/>
    <mergeCell ref="AS6:AS7"/>
    <mergeCell ref="AT6:AT7"/>
    <mergeCell ref="W6:W7"/>
    <mergeCell ref="X6:AA6"/>
    <mergeCell ref="AB6:AB7"/>
    <mergeCell ref="AC6:AF6"/>
    <mergeCell ref="AG6:AG7"/>
    <mergeCell ref="AH6:AK6"/>
    <mergeCell ref="BA5:BD5"/>
    <mergeCell ref="BG5:BJ5"/>
    <mergeCell ref="C6:C7"/>
    <mergeCell ref="D6:G6"/>
    <mergeCell ref="H6:H7"/>
    <mergeCell ref="I6:L6"/>
    <mergeCell ref="M6:M7"/>
    <mergeCell ref="N6:Q6"/>
    <mergeCell ref="R6:U6"/>
    <mergeCell ref="V6:V7"/>
    <mergeCell ref="AU6:AU7"/>
    <mergeCell ref="AV6:AV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</mergeCells>
  <printOptions horizontalCentered="1"/>
  <pageMargins left="0" right="0" top="0.35433070866141703" bottom="0.15748031496063" header="0.31496062992126" footer="0.118110236220472"/>
  <pageSetup paperSize="9" orientation="landscape" r:id="rId1"/>
  <colBreaks count="1" manualBreakCount="1">
    <brk id="4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"/>
  <sheetViews>
    <sheetView view="pageBreakPreview" topLeftCell="A6" zoomScale="85" zoomScaleNormal="85" zoomScaleSheetLayoutView="85" workbookViewId="0">
      <selection activeCell="AC10" sqref="AC10:AE23"/>
    </sheetView>
  </sheetViews>
  <sheetFormatPr defaultRowHeight="15" customHeight="1" x14ac:dyDescent="0.4"/>
  <cols>
    <col min="1" max="1" width="4.25" style="5" customWidth="1"/>
    <col min="2" max="2" width="16.25" style="5" bestFit="1" customWidth="1"/>
    <col min="3" max="3" width="6.75" style="70" customWidth="1"/>
    <col min="4" max="4" width="6.375" style="70" hidden="1" customWidth="1"/>
    <col min="5" max="6" width="7.25" style="70" hidden="1" customWidth="1"/>
    <col min="7" max="7" width="6.125" style="70" hidden="1" customWidth="1"/>
    <col min="8" max="8" width="6.375" style="70" customWidth="1"/>
    <col min="9" max="9" width="6.375" style="70" hidden="1" customWidth="1"/>
    <col min="10" max="11" width="7.25" style="70" hidden="1" customWidth="1"/>
    <col min="12" max="12" width="5.875" style="70" hidden="1" customWidth="1"/>
    <col min="13" max="13" width="6.5" style="70" customWidth="1"/>
    <col min="14" max="14" width="5.875" style="70" hidden="1" customWidth="1"/>
    <col min="15" max="15" width="8.625" style="70" hidden="1" customWidth="1"/>
    <col min="16" max="16" width="6.875" style="70" hidden="1" customWidth="1"/>
    <col min="17" max="17" width="5.75" style="70" hidden="1" customWidth="1"/>
    <col min="18" max="19" width="5.875" style="70" hidden="1" customWidth="1"/>
    <col min="20" max="20" width="6.875" style="70" hidden="1" customWidth="1"/>
    <col min="21" max="21" width="5.625" style="70" hidden="1" customWidth="1"/>
    <col min="22" max="22" width="8.25" style="70" bestFit="1" customWidth="1"/>
    <col min="23" max="23" width="7.625" style="98" customWidth="1"/>
    <col min="24" max="25" width="6.75" style="5" customWidth="1"/>
    <col min="26" max="26" width="7.875" style="5" customWidth="1"/>
    <col min="27" max="27" width="6.75" style="5" customWidth="1"/>
    <col min="28" max="28" width="6.875" style="104" customWidth="1"/>
    <col min="29" max="31" width="6.75" style="78" customWidth="1"/>
    <col min="32" max="32" width="9.875" style="78" customWidth="1"/>
    <col min="33" max="33" width="8.625" style="98" customWidth="1"/>
    <col min="34" max="34" width="6.625" style="5" customWidth="1"/>
    <col min="35" max="35" width="6.25" style="5" customWidth="1"/>
    <col min="36" max="36" width="6.625" style="5" customWidth="1"/>
    <col min="37" max="37" width="6.25" style="5" customWidth="1"/>
    <col min="38" max="38" width="6.5" style="5" customWidth="1"/>
    <col min="39" max="39" width="6.625" style="5" customWidth="1"/>
    <col min="40" max="40" width="6.875" style="5" customWidth="1"/>
    <col min="41" max="41" width="7" style="5" customWidth="1"/>
    <col min="42" max="42" width="8.125" style="151" customWidth="1"/>
    <col min="43" max="44" width="6.75" style="5" customWidth="1"/>
    <col min="45" max="49" width="6.625" style="5" customWidth="1"/>
    <col min="50" max="50" width="10.375" style="5" customWidth="1"/>
    <col min="51" max="52" width="8" style="5" customWidth="1"/>
    <col min="53" max="53" width="10.5" style="5" hidden="1" customWidth="1"/>
    <col min="54" max="54" width="9.75" style="5" hidden="1" customWidth="1"/>
    <col min="55" max="55" width="11" style="5" hidden="1" customWidth="1"/>
    <col min="56" max="56" width="6.75" style="5" hidden="1" customWidth="1"/>
    <col min="57" max="58" width="8" style="5" hidden="1" customWidth="1"/>
    <col min="59" max="59" width="24.625" style="5" hidden="1" customWidth="1"/>
    <col min="60" max="60" width="9.75" style="5" hidden="1" customWidth="1"/>
    <col min="61" max="61" width="11" style="5" hidden="1" customWidth="1"/>
    <col min="62" max="62" width="6.5" style="5" hidden="1" customWidth="1"/>
    <col min="63" max="69" width="8" style="5" hidden="1" customWidth="1"/>
    <col min="70" max="77" width="8" style="5" customWidth="1"/>
    <col min="78" max="231" width="9" style="5"/>
    <col min="232" max="232" width="4.25" style="5" customWidth="1"/>
    <col min="233" max="233" width="16.25" style="5" customWidth="1"/>
    <col min="234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8.375" style="5" customWidth="1"/>
    <col min="256" max="262" width="6.75" style="5" customWidth="1"/>
    <col min="263" max="264" width="5.875" style="5" customWidth="1"/>
    <col min="265" max="265" width="8.5" style="5" customWidth="1"/>
    <col min="266" max="266" width="8" style="5" customWidth="1"/>
    <col min="267" max="267" width="9.125" style="5" customWidth="1"/>
    <col min="268" max="273" width="8" style="5" customWidth="1"/>
    <col min="274" max="274" width="11.75" style="5" customWidth="1"/>
    <col min="275" max="275" width="6.875" style="5" customWidth="1"/>
    <col min="276" max="276" width="7.625" style="5" customWidth="1"/>
    <col min="277" max="280" width="6.75" style="5" customWidth="1"/>
    <col min="281" max="281" width="7.625" style="5" customWidth="1"/>
    <col min="282" max="286" width="6.75" style="5" customWidth="1"/>
    <col min="287" max="287" width="6.625" style="5" customWidth="1"/>
    <col min="288" max="288" width="6.25" style="5" customWidth="1"/>
    <col min="289" max="289" width="6.625" style="5" customWidth="1"/>
    <col min="290" max="290" width="6.25" style="5" customWidth="1"/>
    <col min="291" max="291" width="6.5" style="5" customWidth="1"/>
    <col min="292" max="292" width="6.625" style="5" customWidth="1"/>
    <col min="293" max="293" width="6.875" style="5" customWidth="1"/>
    <col min="294" max="294" width="7" style="5" customWidth="1"/>
    <col min="295" max="295" width="8.125" style="5" customWidth="1"/>
    <col min="296" max="296" width="7.875" style="5" customWidth="1"/>
    <col min="297" max="298" width="6.75" style="5" customWidth="1"/>
    <col min="299" max="299" width="6.625" style="5" customWidth="1"/>
    <col min="300" max="301" width="6.75" style="5" customWidth="1"/>
    <col min="302" max="302" width="6.625" style="5" customWidth="1"/>
    <col min="303" max="305" width="0" style="5" hidden="1" customWidth="1"/>
    <col min="306" max="487" width="9" style="5"/>
    <col min="488" max="488" width="4.25" style="5" customWidth="1"/>
    <col min="489" max="489" width="16.25" style="5" customWidth="1"/>
    <col min="490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8.375" style="5" customWidth="1"/>
    <col min="512" max="518" width="6.75" style="5" customWidth="1"/>
    <col min="519" max="520" width="5.875" style="5" customWidth="1"/>
    <col min="521" max="521" width="8.5" style="5" customWidth="1"/>
    <col min="522" max="522" width="8" style="5" customWidth="1"/>
    <col min="523" max="523" width="9.125" style="5" customWidth="1"/>
    <col min="524" max="529" width="8" style="5" customWidth="1"/>
    <col min="530" max="530" width="11.75" style="5" customWidth="1"/>
    <col min="531" max="531" width="6.875" style="5" customWidth="1"/>
    <col min="532" max="532" width="7.625" style="5" customWidth="1"/>
    <col min="533" max="536" width="6.75" style="5" customWidth="1"/>
    <col min="537" max="537" width="7.625" style="5" customWidth="1"/>
    <col min="538" max="542" width="6.75" style="5" customWidth="1"/>
    <col min="543" max="543" width="6.625" style="5" customWidth="1"/>
    <col min="544" max="544" width="6.25" style="5" customWidth="1"/>
    <col min="545" max="545" width="6.625" style="5" customWidth="1"/>
    <col min="546" max="546" width="6.25" style="5" customWidth="1"/>
    <col min="547" max="547" width="6.5" style="5" customWidth="1"/>
    <col min="548" max="548" width="6.625" style="5" customWidth="1"/>
    <col min="549" max="549" width="6.875" style="5" customWidth="1"/>
    <col min="550" max="550" width="7" style="5" customWidth="1"/>
    <col min="551" max="551" width="8.125" style="5" customWidth="1"/>
    <col min="552" max="552" width="7.875" style="5" customWidth="1"/>
    <col min="553" max="554" width="6.75" style="5" customWidth="1"/>
    <col min="555" max="555" width="6.625" style="5" customWidth="1"/>
    <col min="556" max="557" width="6.75" style="5" customWidth="1"/>
    <col min="558" max="558" width="6.625" style="5" customWidth="1"/>
    <col min="559" max="561" width="0" style="5" hidden="1" customWidth="1"/>
    <col min="562" max="743" width="9" style="5"/>
    <col min="744" max="744" width="4.25" style="5" customWidth="1"/>
    <col min="745" max="745" width="16.25" style="5" customWidth="1"/>
    <col min="746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8.375" style="5" customWidth="1"/>
    <col min="768" max="774" width="6.75" style="5" customWidth="1"/>
    <col min="775" max="776" width="5.875" style="5" customWidth="1"/>
    <col min="777" max="777" width="8.5" style="5" customWidth="1"/>
    <col min="778" max="778" width="8" style="5" customWidth="1"/>
    <col min="779" max="779" width="9.125" style="5" customWidth="1"/>
    <col min="780" max="785" width="8" style="5" customWidth="1"/>
    <col min="786" max="786" width="11.75" style="5" customWidth="1"/>
    <col min="787" max="787" width="6.875" style="5" customWidth="1"/>
    <col min="788" max="788" width="7.625" style="5" customWidth="1"/>
    <col min="789" max="792" width="6.75" style="5" customWidth="1"/>
    <col min="793" max="793" width="7.625" style="5" customWidth="1"/>
    <col min="794" max="798" width="6.75" style="5" customWidth="1"/>
    <col min="799" max="799" width="6.625" style="5" customWidth="1"/>
    <col min="800" max="800" width="6.25" style="5" customWidth="1"/>
    <col min="801" max="801" width="6.625" style="5" customWidth="1"/>
    <col min="802" max="802" width="6.25" style="5" customWidth="1"/>
    <col min="803" max="803" width="6.5" style="5" customWidth="1"/>
    <col min="804" max="804" width="6.625" style="5" customWidth="1"/>
    <col min="805" max="805" width="6.875" style="5" customWidth="1"/>
    <col min="806" max="806" width="7" style="5" customWidth="1"/>
    <col min="807" max="807" width="8.125" style="5" customWidth="1"/>
    <col min="808" max="808" width="7.875" style="5" customWidth="1"/>
    <col min="809" max="810" width="6.75" style="5" customWidth="1"/>
    <col min="811" max="811" width="6.625" style="5" customWidth="1"/>
    <col min="812" max="813" width="6.75" style="5" customWidth="1"/>
    <col min="814" max="814" width="6.625" style="5" customWidth="1"/>
    <col min="815" max="817" width="0" style="5" hidden="1" customWidth="1"/>
    <col min="818" max="999" width="9" style="5"/>
    <col min="1000" max="1000" width="4.25" style="5" customWidth="1"/>
    <col min="1001" max="1001" width="16.25" style="5" customWidth="1"/>
    <col min="1002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8.375" style="5" customWidth="1"/>
    <col min="1024" max="1030" width="6.75" style="5" customWidth="1"/>
    <col min="1031" max="1032" width="5.875" style="5" customWidth="1"/>
    <col min="1033" max="1033" width="8.5" style="5" customWidth="1"/>
    <col min="1034" max="1034" width="8" style="5" customWidth="1"/>
    <col min="1035" max="1035" width="9.125" style="5" customWidth="1"/>
    <col min="1036" max="1041" width="8" style="5" customWidth="1"/>
    <col min="1042" max="1042" width="11.75" style="5" customWidth="1"/>
    <col min="1043" max="1043" width="6.875" style="5" customWidth="1"/>
    <col min="1044" max="1044" width="7.625" style="5" customWidth="1"/>
    <col min="1045" max="1048" width="6.75" style="5" customWidth="1"/>
    <col min="1049" max="1049" width="7.625" style="5" customWidth="1"/>
    <col min="1050" max="1054" width="6.75" style="5" customWidth="1"/>
    <col min="1055" max="1055" width="6.625" style="5" customWidth="1"/>
    <col min="1056" max="1056" width="6.25" style="5" customWidth="1"/>
    <col min="1057" max="1057" width="6.625" style="5" customWidth="1"/>
    <col min="1058" max="1058" width="6.25" style="5" customWidth="1"/>
    <col min="1059" max="1059" width="6.5" style="5" customWidth="1"/>
    <col min="1060" max="1060" width="6.625" style="5" customWidth="1"/>
    <col min="1061" max="1061" width="6.875" style="5" customWidth="1"/>
    <col min="1062" max="1062" width="7" style="5" customWidth="1"/>
    <col min="1063" max="1063" width="8.125" style="5" customWidth="1"/>
    <col min="1064" max="1064" width="7.875" style="5" customWidth="1"/>
    <col min="1065" max="1066" width="6.75" style="5" customWidth="1"/>
    <col min="1067" max="1067" width="6.625" style="5" customWidth="1"/>
    <col min="1068" max="1069" width="6.75" style="5" customWidth="1"/>
    <col min="1070" max="1070" width="6.625" style="5" customWidth="1"/>
    <col min="1071" max="1073" width="0" style="5" hidden="1" customWidth="1"/>
    <col min="1074" max="1255" width="9" style="5"/>
    <col min="1256" max="1256" width="4.25" style="5" customWidth="1"/>
    <col min="1257" max="1257" width="16.25" style="5" customWidth="1"/>
    <col min="1258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8.375" style="5" customWidth="1"/>
    <col min="1280" max="1286" width="6.75" style="5" customWidth="1"/>
    <col min="1287" max="1288" width="5.875" style="5" customWidth="1"/>
    <col min="1289" max="1289" width="8.5" style="5" customWidth="1"/>
    <col min="1290" max="1290" width="8" style="5" customWidth="1"/>
    <col min="1291" max="1291" width="9.125" style="5" customWidth="1"/>
    <col min="1292" max="1297" width="8" style="5" customWidth="1"/>
    <col min="1298" max="1298" width="11.75" style="5" customWidth="1"/>
    <col min="1299" max="1299" width="6.875" style="5" customWidth="1"/>
    <col min="1300" max="1300" width="7.625" style="5" customWidth="1"/>
    <col min="1301" max="1304" width="6.75" style="5" customWidth="1"/>
    <col min="1305" max="1305" width="7.625" style="5" customWidth="1"/>
    <col min="1306" max="1310" width="6.75" style="5" customWidth="1"/>
    <col min="1311" max="1311" width="6.625" style="5" customWidth="1"/>
    <col min="1312" max="1312" width="6.25" style="5" customWidth="1"/>
    <col min="1313" max="1313" width="6.625" style="5" customWidth="1"/>
    <col min="1314" max="1314" width="6.25" style="5" customWidth="1"/>
    <col min="1315" max="1315" width="6.5" style="5" customWidth="1"/>
    <col min="1316" max="1316" width="6.625" style="5" customWidth="1"/>
    <col min="1317" max="1317" width="6.875" style="5" customWidth="1"/>
    <col min="1318" max="1318" width="7" style="5" customWidth="1"/>
    <col min="1319" max="1319" width="8.125" style="5" customWidth="1"/>
    <col min="1320" max="1320" width="7.875" style="5" customWidth="1"/>
    <col min="1321" max="1322" width="6.75" style="5" customWidth="1"/>
    <col min="1323" max="1323" width="6.625" style="5" customWidth="1"/>
    <col min="1324" max="1325" width="6.75" style="5" customWidth="1"/>
    <col min="1326" max="1326" width="6.625" style="5" customWidth="1"/>
    <col min="1327" max="1329" width="0" style="5" hidden="1" customWidth="1"/>
    <col min="1330" max="1511" width="9" style="5"/>
    <col min="1512" max="1512" width="4.25" style="5" customWidth="1"/>
    <col min="1513" max="1513" width="16.25" style="5" customWidth="1"/>
    <col min="1514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8.375" style="5" customWidth="1"/>
    <col min="1536" max="1542" width="6.75" style="5" customWidth="1"/>
    <col min="1543" max="1544" width="5.875" style="5" customWidth="1"/>
    <col min="1545" max="1545" width="8.5" style="5" customWidth="1"/>
    <col min="1546" max="1546" width="8" style="5" customWidth="1"/>
    <col min="1547" max="1547" width="9.125" style="5" customWidth="1"/>
    <col min="1548" max="1553" width="8" style="5" customWidth="1"/>
    <col min="1554" max="1554" width="11.75" style="5" customWidth="1"/>
    <col min="1555" max="1555" width="6.875" style="5" customWidth="1"/>
    <col min="1556" max="1556" width="7.625" style="5" customWidth="1"/>
    <col min="1557" max="1560" width="6.75" style="5" customWidth="1"/>
    <col min="1561" max="1561" width="7.625" style="5" customWidth="1"/>
    <col min="1562" max="1566" width="6.75" style="5" customWidth="1"/>
    <col min="1567" max="1567" width="6.625" style="5" customWidth="1"/>
    <col min="1568" max="1568" width="6.25" style="5" customWidth="1"/>
    <col min="1569" max="1569" width="6.625" style="5" customWidth="1"/>
    <col min="1570" max="1570" width="6.25" style="5" customWidth="1"/>
    <col min="1571" max="1571" width="6.5" style="5" customWidth="1"/>
    <col min="1572" max="1572" width="6.625" style="5" customWidth="1"/>
    <col min="1573" max="1573" width="6.875" style="5" customWidth="1"/>
    <col min="1574" max="1574" width="7" style="5" customWidth="1"/>
    <col min="1575" max="1575" width="8.125" style="5" customWidth="1"/>
    <col min="1576" max="1576" width="7.875" style="5" customWidth="1"/>
    <col min="1577" max="1578" width="6.75" style="5" customWidth="1"/>
    <col min="1579" max="1579" width="6.625" style="5" customWidth="1"/>
    <col min="1580" max="1581" width="6.75" style="5" customWidth="1"/>
    <col min="1582" max="1582" width="6.625" style="5" customWidth="1"/>
    <col min="1583" max="1585" width="0" style="5" hidden="1" customWidth="1"/>
    <col min="1586" max="1767" width="9" style="5"/>
    <col min="1768" max="1768" width="4.25" style="5" customWidth="1"/>
    <col min="1769" max="1769" width="16.25" style="5" customWidth="1"/>
    <col min="1770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8.375" style="5" customWidth="1"/>
    <col min="1792" max="1798" width="6.75" style="5" customWidth="1"/>
    <col min="1799" max="1800" width="5.875" style="5" customWidth="1"/>
    <col min="1801" max="1801" width="8.5" style="5" customWidth="1"/>
    <col min="1802" max="1802" width="8" style="5" customWidth="1"/>
    <col min="1803" max="1803" width="9.125" style="5" customWidth="1"/>
    <col min="1804" max="1809" width="8" style="5" customWidth="1"/>
    <col min="1810" max="1810" width="11.75" style="5" customWidth="1"/>
    <col min="1811" max="1811" width="6.875" style="5" customWidth="1"/>
    <col min="1812" max="1812" width="7.625" style="5" customWidth="1"/>
    <col min="1813" max="1816" width="6.75" style="5" customWidth="1"/>
    <col min="1817" max="1817" width="7.625" style="5" customWidth="1"/>
    <col min="1818" max="1822" width="6.75" style="5" customWidth="1"/>
    <col min="1823" max="1823" width="6.625" style="5" customWidth="1"/>
    <col min="1824" max="1824" width="6.25" style="5" customWidth="1"/>
    <col min="1825" max="1825" width="6.625" style="5" customWidth="1"/>
    <col min="1826" max="1826" width="6.25" style="5" customWidth="1"/>
    <col min="1827" max="1827" width="6.5" style="5" customWidth="1"/>
    <col min="1828" max="1828" width="6.625" style="5" customWidth="1"/>
    <col min="1829" max="1829" width="6.875" style="5" customWidth="1"/>
    <col min="1830" max="1830" width="7" style="5" customWidth="1"/>
    <col min="1831" max="1831" width="8.125" style="5" customWidth="1"/>
    <col min="1832" max="1832" width="7.875" style="5" customWidth="1"/>
    <col min="1833" max="1834" width="6.75" style="5" customWidth="1"/>
    <col min="1835" max="1835" width="6.625" style="5" customWidth="1"/>
    <col min="1836" max="1837" width="6.75" style="5" customWidth="1"/>
    <col min="1838" max="1838" width="6.625" style="5" customWidth="1"/>
    <col min="1839" max="1841" width="0" style="5" hidden="1" customWidth="1"/>
    <col min="1842" max="2023" width="9" style="5"/>
    <col min="2024" max="2024" width="4.25" style="5" customWidth="1"/>
    <col min="2025" max="2025" width="16.25" style="5" customWidth="1"/>
    <col min="2026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8.375" style="5" customWidth="1"/>
    <col min="2048" max="2054" width="6.75" style="5" customWidth="1"/>
    <col min="2055" max="2056" width="5.875" style="5" customWidth="1"/>
    <col min="2057" max="2057" width="8.5" style="5" customWidth="1"/>
    <col min="2058" max="2058" width="8" style="5" customWidth="1"/>
    <col min="2059" max="2059" width="9.125" style="5" customWidth="1"/>
    <col min="2060" max="2065" width="8" style="5" customWidth="1"/>
    <col min="2066" max="2066" width="11.75" style="5" customWidth="1"/>
    <col min="2067" max="2067" width="6.875" style="5" customWidth="1"/>
    <col min="2068" max="2068" width="7.625" style="5" customWidth="1"/>
    <col min="2069" max="2072" width="6.75" style="5" customWidth="1"/>
    <col min="2073" max="2073" width="7.625" style="5" customWidth="1"/>
    <col min="2074" max="2078" width="6.75" style="5" customWidth="1"/>
    <col min="2079" max="2079" width="6.625" style="5" customWidth="1"/>
    <col min="2080" max="2080" width="6.25" style="5" customWidth="1"/>
    <col min="2081" max="2081" width="6.625" style="5" customWidth="1"/>
    <col min="2082" max="2082" width="6.25" style="5" customWidth="1"/>
    <col min="2083" max="2083" width="6.5" style="5" customWidth="1"/>
    <col min="2084" max="2084" width="6.625" style="5" customWidth="1"/>
    <col min="2085" max="2085" width="6.875" style="5" customWidth="1"/>
    <col min="2086" max="2086" width="7" style="5" customWidth="1"/>
    <col min="2087" max="2087" width="8.125" style="5" customWidth="1"/>
    <col min="2088" max="2088" width="7.875" style="5" customWidth="1"/>
    <col min="2089" max="2090" width="6.75" style="5" customWidth="1"/>
    <col min="2091" max="2091" width="6.625" style="5" customWidth="1"/>
    <col min="2092" max="2093" width="6.75" style="5" customWidth="1"/>
    <col min="2094" max="2094" width="6.625" style="5" customWidth="1"/>
    <col min="2095" max="2097" width="0" style="5" hidden="1" customWidth="1"/>
    <col min="2098" max="2279" width="9" style="5"/>
    <col min="2280" max="2280" width="4.25" style="5" customWidth="1"/>
    <col min="2281" max="2281" width="16.25" style="5" customWidth="1"/>
    <col min="2282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8.375" style="5" customWidth="1"/>
    <col min="2304" max="2310" width="6.75" style="5" customWidth="1"/>
    <col min="2311" max="2312" width="5.875" style="5" customWidth="1"/>
    <col min="2313" max="2313" width="8.5" style="5" customWidth="1"/>
    <col min="2314" max="2314" width="8" style="5" customWidth="1"/>
    <col min="2315" max="2315" width="9.125" style="5" customWidth="1"/>
    <col min="2316" max="2321" width="8" style="5" customWidth="1"/>
    <col min="2322" max="2322" width="11.75" style="5" customWidth="1"/>
    <col min="2323" max="2323" width="6.875" style="5" customWidth="1"/>
    <col min="2324" max="2324" width="7.625" style="5" customWidth="1"/>
    <col min="2325" max="2328" width="6.75" style="5" customWidth="1"/>
    <col min="2329" max="2329" width="7.625" style="5" customWidth="1"/>
    <col min="2330" max="2334" width="6.75" style="5" customWidth="1"/>
    <col min="2335" max="2335" width="6.625" style="5" customWidth="1"/>
    <col min="2336" max="2336" width="6.25" style="5" customWidth="1"/>
    <col min="2337" max="2337" width="6.625" style="5" customWidth="1"/>
    <col min="2338" max="2338" width="6.25" style="5" customWidth="1"/>
    <col min="2339" max="2339" width="6.5" style="5" customWidth="1"/>
    <col min="2340" max="2340" width="6.625" style="5" customWidth="1"/>
    <col min="2341" max="2341" width="6.875" style="5" customWidth="1"/>
    <col min="2342" max="2342" width="7" style="5" customWidth="1"/>
    <col min="2343" max="2343" width="8.125" style="5" customWidth="1"/>
    <col min="2344" max="2344" width="7.875" style="5" customWidth="1"/>
    <col min="2345" max="2346" width="6.75" style="5" customWidth="1"/>
    <col min="2347" max="2347" width="6.625" style="5" customWidth="1"/>
    <col min="2348" max="2349" width="6.75" style="5" customWidth="1"/>
    <col min="2350" max="2350" width="6.625" style="5" customWidth="1"/>
    <col min="2351" max="2353" width="0" style="5" hidden="1" customWidth="1"/>
    <col min="2354" max="2535" width="9" style="5"/>
    <col min="2536" max="2536" width="4.25" style="5" customWidth="1"/>
    <col min="2537" max="2537" width="16.25" style="5" customWidth="1"/>
    <col min="2538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8.375" style="5" customWidth="1"/>
    <col min="2560" max="2566" width="6.75" style="5" customWidth="1"/>
    <col min="2567" max="2568" width="5.875" style="5" customWidth="1"/>
    <col min="2569" max="2569" width="8.5" style="5" customWidth="1"/>
    <col min="2570" max="2570" width="8" style="5" customWidth="1"/>
    <col min="2571" max="2571" width="9.125" style="5" customWidth="1"/>
    <col min="2572" max="2577" width="8" style="5" customWidth="1"/>
    <col min="2578" max="2578" width="11.75" style="5" customWidth="1"/>
    <col min="2579" max="2579" width="6.875" style="5" customWidth="1"/>
    <col min="2580" max="2580" width="7.625" style="5" customWidth="1"/>
    <col min="2581" max="2584" width="6.75" style="5" customWidth="1"/>
    <col min="2585" max="2585" width="7.625" style="5" customWidth="1"/>
    <col min="2586" max="2590" width="6.75" style="5" customWidth="1"/>
    <col min="2591" max="2591" width="6.625" style="5" customWidth="1"/>
    <col min="2592" max="2592" width="6.25" style="5" customWidth="1"/>
    <col min="2593" max="2593" width="6.625" style="5" customWidth="1"/>
    <col min="2594" max="2594" width="6.25" style="5" customWidth="1"/>
    <col min="2595" max="2595" width="6.5" style="5" customWidth="1"/>
    <col min="2596" max="2596" width="6.625" style="5" customWidth="1"/>
    <col min="2597" max="2597" width="6.875" style="5" customWidth="1"/>
    <col min="2598" max="2598" width="7" style="5" customWidth="1"/>
    <col min="2599" max="2599" width="8.125" style="5" customWidth="1"/>
    <col min="2600" max="2600" width="7.875" style="5" customWidth="1"/>
    <col min="2601" max="2602" width="6.75" style="5" customWidth="1"/>
    <col min="2603" max="2603" width="6.625" style="5" customWidth="1"/>
    <col min="2604" max="2605" width="6.75" style="5" customWidth="1"/>
    <col min="2606" max="2606" width="6.625" style="5" customWidth="1"/>
    <col min="2607" max="2609" width="0" style="5" hidden="1" customWidth="1"/>
    <col min="2610" max="2791" width="9" style="5"/>
    <col min="2792" max="2792" width="4.25" style="5" customWidth="1"/>
    <col min="2793" max="2793" width="16.25" style="5" customWidth="1"/>
    <col min="2794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8.375" style="5" customWidth="1"/>
    <col min="2816" max="2822" width="6.75" style="5" customWidth="1"/>
    <col min="2823" max="2824" width="5.875" style="5" customWidth="1"/>
    <col min="2825" max="2825" width="8.5" style="5" customWidth="1"/>
    <col min="2826" max="2826" width="8" style="5" customWidth="1"/>
    <col min="2827" max="2827" width="9.125" style="5" customWidth="1"/>
    <col min="2828" max="2833" width="8" style="5" customWidth="1"/>
    <col min="2834" max="2834" width="11.75" style="5" customWidth="1"/>
    <col min="2835" max="2835" width="6.875" style="5" customWidth="1"/>
    <col min="2836" max="2836" width="7.625" style="5" customWidth="1"/>
    <col min="2837" max="2840" width="6.75" style="5" customWidth="1"/>
    <col min="2841" max="2841" width="7.625" style="5" customWidth="1"/>
    <col min="2842" max="2846" width="6.75" style="5" customWidth="1"/>
    <col min="2847" max="2847" width="6.625" style="5" customWidth="1"/>
    <col min="2848" max="2848" width="6.25" style="5" customWidth="1"/>
    <col min="2849" max="2849" width="6.625" style="5" customWidth="1"/>
    <col min="2850" max="2850" width="6.25" style="5" customWidth="1"/>
    <col min="2851" max="2851" width="6.5" style="5" customWidth="1"/>
    <col min="2852" max="2852" width="6.625" style="5" customWidth="1"/>
    <col min="2853" max="2853" width="6.875" style="5" customWidth="1"/>
    <col min="2854" max="2854" width="7" style="5" customWidth="1"/>
    <col min="2855" max="2855" width="8.125" style="5" customWidth="1"/>
    <col min="2856" max="2856" width="7.875" style="5" customWidth="1"/>
    <col min="2857" max="2858" width="6.75" style="5" customWidth="1"/>
    <col min="2859" max="2859" width="6.625" style="5" customWidth="1"/>
    <col min="2860" max="2861" width="6.75" style="5" customWidth="1"/>
    <col min="2862" max="2862" width="6.625" style="5" customWidth="1"/>
    <col min="2863" max="2865" width="0" style="5" hidden="1" customWidth="1"/>
    <col min="2866" max="3047" width="9" style="5"/>
    <col min="3048" max="3048" width="4.25" style="5" customWidth="1"/>
    <col min="3049" max="3049" width="16.25" style="5" customWidth="1"/>
    <col min="3050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8.375" style="5" customWidth="1"/>
    <col min="3072" max="3078" width="6.75" style="5" customWidth="1"/>
    <col min="3079" max="3080" width="5.875" style="5" customWidth="1"/>
    <col min="3081" max="3081" width="8.5" style="5" customWidth="1"/>
    <col min="3082" max="3082" width="8" style="5" customWidth="1"/>
    <col min="3083" max="3083" width="9.125" style="5" customWidth="1"/>
    <col min="3084" max="3089" width="8" style="5" customWidth="1"/>
    <col min="3090" max="3090" width="11.75" style="5" customWidth="1"/>
    <col min="3091" max="3091" width="6.875" style="5" customWidth="1"/>
    <col min="3092" max="3092" width="7.625" style="5" customWidth="1"/>
    <col min="3093" max="3096" width="6.75" style="5" customWidth="1"/>
    <col min="3097" max="3097" width="7.625" style="5" customWidth="1"/>
    <col min="3098" max="3102" width="6.75" style="5" customWidth="1"/>
    <col min="3103" max="3103" width="6.625" style="5" customWidth="1"/>
    <col min="3104" max="3104" width="6.25" style="5" customWidth="1"/>
    <col min="3105" max="3105" width="6.625" style="5" customWidth="1"/>
    <col min="3106" max="3106" width="6.25" style="5" customWidth="1"/>
    <col min="3107" max="3107" width="6.5" style="5" customWidth="1"/>
    <col min="3108" max="3108" width="6.625" style="5" customWidth="1"/>
    <col min="3109" max="3109" width="6.875" style="5" customWidth="1"/>
    <col min="3110" max="3110" width="7" style="5" customWidth="1"/>
    <col min="3111" max="3111" width="8.125" style="5" customWidth="1"/>
    <col min="3112" max="3112" width="7.875" style="5" customWidth="1"/>
    <col min="3113" max="3114" width="6.75" style="5" customWidth="1"/>
    <col min="3115" max="3115" width="6.625" style="5" customWidth="1"/>
    <col min="3116" max="3117" width="6.75" style="5" customWidth="1"/>
    <col min="3118" max="3118" width="6.625" style="5" customWidth="1"/>
    <col min="3119" max="3121" width="0" style="5" hidden="1" customWidth="1"/>
    <col min="3122" max="3303" width="9" style="5"/>
    <col min="3304" max="3304" width="4.25" style="5" customWidth="1"/>
    <col min="3305" max="3305" width="16.25" style="5" customWidth="1"/>
    <col min="3306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8.375" style="5" customWidth="1"/>
    <col min="3328" max="3334" width="6.75" style="5" customWidth="1"/>
    <col min="3335" max="3336" width="5.875" style="5" customWidth="1"/>
    <col min="3337" max="3337" width="8.5" style="5" customWidth="1"/>
    <col min="3338" max="3338" width="8" style="5" customWidth="1"/>
    <col min="3339" max="3339" width="9.125" style="5" customWidth="1"/>
    <col min="3340" max="3345" width="8" style="5" customWidth="1"/>
    <col min="3346" max="3346" width="11.75" style="5" customWidth="1"/>
    <col min="3347" max="3347" width="6.875" style="5" customWidth="1"/>
    <col min="3348" max="3348" width="7.625" style="5" customWidth="1"/>
    <col min="3349" max="3352" width="6.75" style="5" customWidth="1"/>
    <col min="3353" max="3353" width="7.625" style="5" customWidth="1"/>
    <col min="3354" max="3358" width="6.75" style="5" customWidth="1"/>
    <col min="3359" max="3359" width="6.625" style="5" customWidth="1"/>
    <col min="3360" max="3360" width="6.25" style="5" customWidth="1"/>
    <col min="3361" max="3361" width="6.625" style="5" customWidth="1"/>
    <col min="3362" max="3362" width="6.25" style="5" customWidth="1"/>
    <col min="3363" max="3363" width="6.5" style="5" customWidth="1"/>
    <col min="3364" max="3364" width="6.625" style="5" customWidth="1"/>
    <col min="3365" max="3365" width="6.875" style="5" customWidth="1"/>
    <col min="3366" max="3366" width="7" style="5" customWidth="1"/>
    <col min="3367" max="3367" width="8.125" style="5" customWidth="1"/>
    <col min="3368" max="3368" width="7.875" style="5" customWidth="1"/>
    <col min="3369" max="3370" width="6.75" style="5" customWidth="1"/>
    <col min="3371" max="3371" width="6.625" style="5" customWidth="1"/>
    <col min="3372" max="3373" width="6.75" style="5" customWidth="1"/>
    <col min="3374" max="3374" width="6.625" style="5" customWidth="1"/>
    <col min="3375" max="3377" width="0" style="5" hidden="1" customWidth="1"/>
    <col min="3378" max="3559" width="9" style="5"/>
    <col min="3560" max="3560" width="4.25" style="5" customWidth="1"/>
    <col min="3561" max="3561" width="16.25" style="5" customWidth="1"/>
    <col min="3562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8.375" style="5" customWidth="1"/>
    <col min="3584" max="3590" width="6.75" style="5" customWidth="1"/>
    <col min="3591" max="3592" width="5.875" style="5" customWidth="1"/>
    <col min="3593" max="3593" width="8.5" style="5" customWidth="1"/>
    <col min="3594" max="3594" width="8" style="5" customWidth="1"/>
    <col min="3595" max="3595" width="9.125" style="5" customWidth="1"/>
    <col min="3596" max="3601" width="8" style="5" customWidth="1"/>
    <col min="3602" max="3602" width="11.75" style="5" customWidth="1"/>
    <col min="3603" max="3603" width="6.875" style="5" customWidth="1"/>
    <col min="3604" max="3604" width="7.625" style="5" customWidth="1"/>
    <col min="3605" max="3608" width="6.75" style="5" customWidth="1"/>
    <col min="3609" max="3609" width="7.625" style="5" customWidth="1"/>
    <col min="3610" max="3614" width="6.75" style="5" customWidth="1"/>
    <col min="3615" max="3615" width="6.625" style="5" customWidth="1"/>
    <col min="3616" max="3616" width="6.25" style="5" customWidth="1"/>
    <col min="3617" max="3617" width="6.625" style="5" customWidth="1"/>
    <col min="3618" max="3618" width="6.25" style="5" customWidth="1"/>
    <col min="3619" max="3619" width="6.5" style="5" customWidth="1"/>
    <col min="3620" max="3620" width="6.625" style="5" customWidth="1"/>
    <col min="3621" max="3621" width="6.875" style="5" customWidth="1"/>
    <col min="3622" max="3622" width="7" style="5" customWidth="1"/>
    <col min="3623" max="3623" width="8.125" style="5" customWidth="1"/>
    <col min="3624" max="3624" width="7.875" style="5" customWidth="1"/>
    <col min="3625" max="3626" width="6.75" style="5" customWidth="1"/>
    <col min="3627" max="3627" width="6.625" style="5" customWidth="1"/>
    <col min="3628" max="3629" width="6.75" style="5" customWidth="1"/>
    <col min="3630" max="3630" width="6.625" style="5" customWidth="1"/>
    <col min="3631" max="3633" width="0" style="5" hidden="1" customWidth="1"/>
    <col min="3634" max="3815" width="9" style="5"/>
    <col min="3816" max="3816" width="4.25" style="5" customWidth="1"/>
    <col min="3817" max="3817" width="16.25" style="5" customWidth="1"/>
    <col min="3818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8.375" style="5" customWidth="1"/>
    <col min="3840" max="3846" width="6.75" style="5" customWidth="1"/>
    <col min="3847" max="3848" width="5.875" style="5" customWidth="1"/>
    <col min="3849" max="3849" width="8.5" style="5" customWidth="1"/>
    <col min="3850" max="3850" width="8" style="5" customWidth="1"/>
    <col min="3851" max="3851" width="9.125" style="5" customWidth="1"/>
    <col min="3852" max="3857" width="8" style="5" customWidth="1"/>
    <col min="3858" max="3858" width="11.75" style="5" customWidth="1"/>
    <col min="3859" max="3859" width="6.875" style="5" customWidth="1"/>
    <col min="3860" max="3860" width="7.625" style="5" customWidth="1"/>
    <col min="3861" max="3864" width="6.75" style="5" customWidth="1"/>
    <col min="3865" max="3865" width="7.625" style="5" customWidth="1"/>
    <col min="3866" max="3870" width="6.75" style="5" customWidth="1"/>
    <col min="3871" max="3871" width="6.625" style="5" customWidth="1"/>
    <col min="3872" max="3872" width="6.25" style="5" customWidth="1"/>
    <col min="3873" max="3873" width="6.625" style="5" customWidth="1"/>
    <col min="3874" max="3874" width="6.25" style="5" customWidth="1"/>
    <col min="3875" max="3875" width="6.5" style="5" customWidth="1"/>
    <col min="3876" max="3876" width="6.625" style="5" customWidth="1"/>
    <col min="3877" max="3877" width="6.875" style="5" customWidth="1"/>
    <col min="3878" max="3878" width="7" style="5" customWidth="1"/>
    <col min="3879" max="3879" width="8.125" style="5" customWidth="1"/>
    <col min="3880" max="3880" width="7.875" style="5" customWidth="1"/>
    <col min="3881" max="3882" width="6.75" style="5" customWidth="1"/>
    <col min="3883" max="3883" width="6.625" style="5" customWidth="1"/>
    <col min="3884" max="3885" width="6.75" style="5" customWidth="1"/>
    <col min="3886" max="3886" width="6.625" style="5" customWidth="1"/>
    <col min="3887" max="3889" width="0" style="5" hidden="1" customWidth="1"/>
    <col min="3890" max="4071" width="9" style="5"/>
    <col min="4072" max="4072" width="4.25" style="5" customWidth="1"/>
    <col min="4073" max="4073" width="16.25" style="5" customWidth="1"/>
    <col min="4074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8.375" style="5" customWidth="1"/>
    <col min="4096" max="4102" width="6.75" style="5" customWidth="1"/>
    <col min="4103" max="4104" width="5.875" style="5" customWidth="1"/>
    <col min="4105" max="4105" width="8.5" style="5" customWidth="1"/>
    <col min="4106" max="4106" width="8" style="5" customWidth="1"/>
    <col min="4107" max="4107" width="9.125" style="5" customWidth="1"/>
    <col min="4108" max="4113" width="8" style="5" customWidth="1"/>
    <col min="4114" max="4114" width="11.75" style="5" customWidth="1"/>
    <col min="4115" max="4115" width="6.875" style="5" customWidth="1"/>
    <col min="4116" max="4116" width="7.625" style="5" customWidth="1"/>
    <col min="4117" max="4120" width="6.75" style="5" customWidth="1"/>
    <col min="4121" max="4121" width="7.625" style="5" customWidth="1"/>
    <col min="4122" max="4126" width="6.75" style="5" customWidth="1"/>
    <col min="4127" max="4127" width="6.625" style="5" customWidth="1"/>
    <col min="4128" max="4128" width="6.25" style="5" customWidth="1"/>
    <col min="4129" max="4129" width="6.625" style="5" customWidth="1"/>
    <col min="4130" max="4130" width="6.25" style="5" customWidth="1"/>
    <col min="4131" max="4131" width="6.5" style="5" customWidth="1"/>
    <col min="4132" max="4132" width="6.625" style="5" customWidth="1"/>
    <col min="4133" max="4133" width="6.875" style="5" customWidth="1"/>
    <col min="4134" max="4134" width="7" style="5" customWidth="1"/>
    <col min="4135" max="4135" width="8.125" style="5" customWidth="1"/>
    <col min="4136" max="4136" width="7.875" style="5" customWidth="1"/>
    <col min="4137" max="4138" width="6.75" style="5" customWidth="1"/>
    <col min="4139" max="4139" width="6.625" style="5" customWidth="1"/>
    <col min="4140" max="4141" width="6.75" style="5" customWidth="1"/>
    <col min="4142" max="4142" width="6.625" style="5" customWidth="1"/>
    <col min="4143" max="4145" width="0" style="5" hidden="1" customWidth="1"/>
    <col min="4146" max="4327" width="9" style="5"/>
    <col min="4328" max="4328" width="4.25" style="5" customWidth="1"/>
    <col min="4329" max="4329" width="16.25" style="5" customWidth="1"/>
    <col min="4330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8.375" style="5" customWidth="1"/>
    <col min="4352" max="4358" width="6.75" style="5" customWidth="1"/>
    <col min="4359" max="4360" width="5.875" style="5" customWidth="1"/>
    <col min="4361" max="4361" width="8.5" style="5" customWidth="1"/>
    <col min="4362" max="4362" width="8" style="5" customWidth="1"/>
    <col min="4363" max="4363" width="9.125" style="5" customWidth="1"/>
    <col min="4364" max="4369" width="8" style="5" customWidth="1"/>
    <col min="4370" max="4370" width="11.75" style="5" customWidth="1"/>
    <col min="4371" max="4371" width="6.875" style="5" customWidth="1"/>
    <col min="4372" max="4372" width="7.625" style="5" customWidth="1"/>
    <col min="4373" max="4376" width="6.75" style="5" customWidth="1"/>
    <col min="4377" max="4377" width="7.625" style="5" customWidth="1"/>
    <col min="4378" max="4382" width="6.75" style="5" customWidth="1"/>
    <col min="4383" max="4383" width="6.625" style="5" customWidth="1"/>
    <col min="4384" max="4384" width="6.25" style="5" customWidth="1"/>
    <col min="4385" max="4385" width="6.625" style="5" customWidth="1"/>
    <col min="4386" max="4386" width="6.25" style="5" customWidth="1"/>
    <col min="4387" max="4387" width="6.5" style="5" customWidth="1"/>
    <col min="4388" max="4388" width="6.625" style="5" customWidth="1"/>
    <col min="4389" max="4389" width="6.875" style="5" customWidth="1"/>
    <col min="4390" max="4390" width="7" style="5" customWidth="1"/>
    <col min="4391" max="4391" width="8.125" style="5" customWidth="1"/>
    <col min="4392" max="4392" width="7.875" style="5" customWidth="1"/>
    <col min="4393" max="4394" width="6.75" style="5" customWidth="1"/>
    <col min="4395" max="4395" width="6.625" style="5" customWidth="1"/>
    <col min="4396" max="4397" width="6.75" style="5" customWidth="1"/>
    <col min="4398" max="4398" width="6.625" style="5" customWidth="1"/>
    <col min="4399" max="4401" width="0" style="5" hidden="1" customWidth="1"/>
    <col min="4402" max="4583" width="9" style="5"/>
    <col min="4584" max="4584" width="4.25" style="5" customWidth="1"/>
    <col min="4585" max="4585" width="16.25" style="5" customWidth="1"/>
    <col min="4586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8.375" style="5" customWidth="1"/>
    <col min="4608" max="4614" width="6.75" style="5" customWidth="1"/>
    <col min="4615" max="4616" width="5.875" style="5" customWidth="1"/>
    <col min="4617" max="4617" width="8.5" style="5" customWidth="1"/>
    <col min="4618" max="4618" width="8" style="5" customWidth="1"/>
    <col min="4619" max="4619" width="9.125" style="5" customWidth="1"/>
    <col min="4620" max="4625" width="8" style="5" customWidth="1"/>
    <col min="4626" max="4626" width="11.75" style="5" customWidth="1"/>
    <col min="4627" max="4627" width="6.875" style="5" customWidth="1"/>
    <col min="4628" max="4628" width="7.625" style="5" customWidth="1"/>
    <col min="4629" max="4632" width="6.75" style="5" customWidth="1"/>
    <col min="4633" max="4633" width="7.625" style="5" customWidth="1"/>
    <col min="4634" max="4638" width="6.75" style="5" customWidth="1"/>
    <col min="4639" max="4639" width="6.625" style="5" customWidth="1"/>
    <col min="4640" max="4640" width="6.25" style="5" customWidth="1"/>
    <col min="4641" max="4641" width="6.625" style="5" customWidth="1"/>
    <col min="4642" max="4642" width="6.25" style="5" customWidth="1"/>
    <col min="4643" max="4643" width="6.5" style="5" customWidth="1"/>
    <col min="4644" max="4644" width="6.625" style="5" customWidth="1"/>
    <col min="4645" max="4645" width="6.875" style="5" customWidth="1"/>
    <col min="4646" max="4646" width="7" style="5" customWidth="1"/>
    <col min="4647" max="4647" width="8.125" style="5" customWidth="1"/>
    <col min="4648" max="4648" width="7.875" style="5" customWidth="1"/>
    <col min="4649" max="4650" width="6.75" style="5" customWidth="1"/>
    <col min="4651" max="4651" width="6.625" style="5" customWidth="1"/>
    <col min="4652" max="4653" width="6.75" style="5" customWidth="1"/>
    <col min="4654" max="4654" width="6.625" style="5" customWidth="1"/>
    <col min="4655" max="4657" width="0" style="5" hidden="1" customWidth="1"/>
    <col min="4658" max="4839" width="9" style="5"/>
    <col min="4840" max="4840" width="4.25" style="5" customWidth="1"/>
    <col min="4841" max="4841" width="16.25" style="5" customWidth="1"/>
    <col min="4842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8.375" style="5" customWidth="1"/>
    <col min="4864" max="4870" width="6.75" style="5" customWidth="1"/>
    <col min="4871" max="4872" width="5.875" style="5" customWidth="1"/>
    <col min="4873" max="4873" width="8.5" style="5" customWidth="1"/>
    <col min="4874" max="4874" width="8" style="5" customWidth="1"/>
    <col min="4875" max="4875" width="9.125" style="5" customWidth="1"/>
    <col min="4876" max="4881" width="8" style="5" customWidth="1"/>
    <col min="4882" max="4882" width="11.75" style="5" customWidth="1"/>
    <col min="4883" max="4883" width="6.875" style="5" customWidth="1"/>
    <col min="4884" max="4884" width="7.625" style="5" customWidth="1"/>
    <col min="4885" max="4888" width="6.75" style="5" customWidth="1"/>
    <col min="4889" max="4889" width="7.625" style="5" customWidth="1"/>
    <col min="4890" max="4894" width="6.75" style="5" customWidth="1"/>
    <col min="4895" max="4895" width="6.625" style="5" customWidth="1"/>
    <col min="4896" max="4896" width="6.25" style="5" customWidth="1"/>
    <col min="4897" max="4897" width="6.625" style="5" customWidth="1"/>
    <col min="4898" max="4898" width="6.25" style="5" customWidth="1"/>
    <col min="4899" max="4899" width="6.5" style="5" customWidth="1"/>
    <col min="4900" max="4900" width="6.625" style="5" customWidth="1"/>
    <col min="4901" max="4901" width="6.875" style="5" customWidth="1"/>
    <col min="4902" max="4902" width="7" style="5" customWidth="1"/>
    <col min="4903" max="4903" width="8.125" style="5" customWidth="1"/>
    <col min="4904" max="4904" width="7.875" style="5" customWidth="1"/>
    <col min="4905" max="4906" width="6.75" style="5" customWidth="1"/>
    <col min="4907" max="4907" width="6.625" style="5" customWidth="1"/>
    <col min="4908" max="4909" width="6.75" style="5" customWidth="1"/>
    <col min="4910" max="4910" width="6.625" style="5" customWidth="1"/>
    <col min="4911" max="4913" width="0" style="5" hidden="1" customWidth="1"/>
    <col min="4914" max="5095" width="9" style="5"/>
    <col min="5096" max="5096" width="4.25" style="5" customWidth="1"/>
    <col min="5097" max="5097" width="16.25" style="5" customWidth="1"/>
    <col min="5098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8.375" style="5" customWidth="1"/>
    <col min="5120" max="5126" width="6.75" style="5" customWidth="1"/>
    <col min="5127" max="5128" width="5.875" style="5" customWidth="1"/>
    <col min="5129" max="5129" width="8.5" style="5" customWidth="1"/>
    <col min="5130" max="5130" width="8" style="5" customWidth="1"/>
    <col min="5131" max="5131" width="9.125" style="5" customWidth="1"/>
    <col min="5132" max="5137" width="8" style="5" customWidth="1"/>
    <col min="5138" max="5138" width="11.75" style="5" customWidth="1"/>
    <col min="5139" max="5139" width="6.875" style="5" customWidth="1"/>
    <col min="5140" max="5140" width="7.625" style="5" customWidth="1"/>
    <col min="5141" max="5144" width="6.75" style="5" customWidth="1"/>
    <col min="5145" max="5145" width="7.625" style="5" customWidth="1"/>
    <col min="5146" max="5150" width="6.75" style="5" customWidth="1"/>
    <col min="5151" max="5151" width="6.625" style="5" customWidth="1"/>
    <col min="5152" max="5152" width="6.25" style="5" customWidth="1"/>
    <col min="5153" max="5153" width="6.625" style="5" customWidth="1"/>
    <col min="5154" max="5154" width="6.25" style="5" customWidth="1"/>
    <col min="5155" max="5155" width="6.5" style="5" customWidth="1"/>
    <col min="5156" max="5156" width="6.625" style="5" customWidth="1"/>
    <col min="5157" max="5157" width="6.875" style="5" customWidth="1"/>
    <col min="5158" max="5158" width="7" style="5" customWidth="1"/>
    <col min="5159" max="5159" width="8.125" style="5" customWidth="1"/>
    <col min="5160" max="5160" width="7.875" style="5" customWidth="1"/>
    <col min="5161" max="5162" width="6.75" style="5" customWidth="1"/>
    <col min="5163" max="5163" width="6.625" style="5" customWidth="1"/>
    <col min="5164" max="5165" width="6.75" style="5" customWidth="1"/>
    <col min="5166" max="5166" width="6.625" style="5" customWidth="1"/>
    <col min="5167" max="5169" width="0" style="5" hidden="1" customWidth="1"/>
    <col min="5170" max="5351" width="9" style="5"/>
    <col min="5352" max="5352" width="4.25" style="5" customWidth="1"/>
    <col min="5353" max="5353" width="16.25" style="5" customWidth="1"/>
    <col min="5354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8.375" style="5" customWidth="1"/>
    <col min="5376" max="5382" width="6.75" style="5" customWidth="1"/>
    <col min="5383" max="5384" width="5.875" style="5" customWidth="1"/>
    <col min="5385" max="5385" width="8.5" style="5" customWidth="1"/>
    <col min="5386" max="5386" width="8" style="5" customWidth="1"/>
    <col min="5387" max="5387" width="9.125" style="5" customWidth="1"/>
    <col min="5388" max="5393" width="8" style="5" customWidth="1"/>
    <col min="5394" max="5394" width="11.75" style="5" customWidth="1"/>
    <col min="5395" max="5395" width="6.875" style="5" customWidth="1"/>
    <col min="5396" max="5396" width="7.625" style="5" customWidth="1"/>
    <col min="5397" max="5400" width="6.75" style="5" customWidth="1"/>
    <col min="5401" max="5401" width="7.625" style="5" customWidth="1"/>
    <col min="5402" max="5406" width="6.75" style="5" customWidth="1"/>
    <col min="5407" max="5407" width="6.625" style="5" customWidth="1"/>
    <col min="5408" max="5408" width="6.25" style="5" customWidth="1"/>
    <col min="5409" max="5409" width="6.625" style="5" customWidth="1"/>
    <col min="5410" max="5410" width="6.25" style="5" customWidth="1"/>
    <col min="5411" max="5411" width="6.5" style="5" customWidth="1"/>
    <col min="5412" max="5412" width="6.625" style="5" customWidth="1"/>
    <col min="5413" max="5413" width="6.875" style="5" customWidth="1"/>
    <col min="5414" max="5414" width="7" style="5" customWidth="1"/>
    <col min="5415" max="5415" width="8.125" style="5" customWidth="1"/>
    <col min="5416" max="5416" width="7.875" style="5" customWidth="1"/>
    <col min="5417" max="5418" width="6.75" style="5" customWidth="1"/>
    <col min="5419" max="5419" width="6.625" style="5" customWidth="1"/>
    <col min="5420" max="5421" width="6.75" style="5" customWidth="1"/>
    <col min="5422" max="5422" width="6.625" style="5" customWidth="1"/>
    <col min="5423" max="5425" width="0" style="5" hidden="1" customWidth="1"/>
    <col min="5426" max="5607" width="9" style="5"/>
    <col min="5608" max="5608" width="4.25" style="5" customWidth="1"/>
    <col min="5609" max="5609" width="16.25" style="5" customWidth="1"/>
    <col min="5610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8.375" style="5" customWidth="1"/>
    <col min="5632" max="5638" width="6.75" style="5" customWidth="1"/>
    <col min="5639" max="5640" width="5.875" style="5" customWidth="1"/>
    <col min="5641" max="5641" width="8.5" style="5" customWidth="1"/>
    <col min="5642" max="5642" width="8" style="5" customWidth="1"/>
    <col min="5643" max="5643" width="9.125" style="5" customWidth="1"/>
    <col min="5644" max="5649" width="8" style="5" customWidth="1"/>
    <col min="5650" max="5650" width="11.75" style="5" customWidth="1"/>
    <col min="5651" max="5651" width="6.875" style="5" customWidth="1"/>
    <col min="5652" max="5652" width="7.625" style="5" customWidth="1"/>
    <col min="5653" max="5656" width="6.75" style="5" customWidth="1"/>
    <col min="5657" max="5657" width="7.625" style="5" customWidth="1"/>
    <col min="5658" max="5662" width="6.75" style="5" customWidth="1"/>
    <col min="5663" max="5663" width="6.625" style="5" customWidth="1"/>
    <col min="5664" max="5664" width="6.25" style="5" customWidth="1"/>
    <col min="5665" max="5665" width="6.625" style="5" customWidth="1"/>
    <col min="5666" max="5666" width="6.25" style="5" customWidth="1"/>
    <col min="5667" max="5667" width="6.5" style="5" customWidth="1"/>
    <col min="5668" max="5668" width="6.625" style="5" customWidth="1"/>
    <col min="5669" max="5669" width="6.875" style="5" customWidth="1"/>
    <col min="5670" max="5670" width="7" style="5" customWidth="1"/>
    <col min="5671" max="5671" width="8.125" style="5" customWidth="1"/>
    <col min="5672" max="5672" width="7.875" style="5" customWidth="1"/>
    <col min="5673" max="5674" width="6.75" style="5" customWidth="1"/>
    <col min="5675" max="5675" width="6.625" style="5" customWidth="1"/>
    <col min="5676" max="5677" width="6.75" style="5" customWidth="1"/>
    <col min="5678" max="5678" width="6.625" style="5" customWidth="1"/>
    <col min="5679" max="5681" width="0" style="5" hidden="1" customWidth="1"/>
    <col min="5682" max="5863" width="9" style="5"/>
    <col min="5864" max="5864" width="4.25" style="5" customWidth="1"/>
    <col min="5865" max="5865" width="16.25" style="5" customWidth="1"/>
    <col min="5866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8.375" style="5" customWidth="1"/>
    <col min="5888" max="5894" width="6.75" style="5" customWidth="1"/>
    <col min="5895" max="5896" width="5.875" style="5" customWidth="1"/>
    <col min="5897" max="5897" width="8.5" style="5" customWidth="1"/>
    <col min="5898" max="5898" width="8" style="5" customWidth="1"/>
    <col min="5899" max="5899" width="9.125" style="5" customWidth="1"/>
    <col min="5900" max="5905" width="8" style="5" customWidth="1"/>
    <col min="5906" max="5906" width="11.75" style="5" customWidth="1"/>
    <col min="5907" max="5907" width="6.875" style="5" customWidth="1"/>
    <col min="5908" max="5908" width="7.625" style="5" customWidth="1"/>
    <col min="5909" max="5912" width="6.75" style="5" customWidth="1"/>
    <col min="5913" max="5913" width="7.625" style="5" customWidth="1"/>
    <col min="5914" max="5918" width="6.75" style="5" customWidth="1"/>
    <col min="5919" max="5919" width="6.625" style="5" customWidth="1"/>
    <col min="5920" max="5920" width="6.25" style="5" customWidth="1"/>
    <col min="5921" max="5921" width="6.625" style="5" customWidth="1"/>
    <col min="5922" max="5922" width="6.25" style="5" customWidth="1"/>
    <col min="5923" max="5923" width="6.5" style="5" customWidth="1"/>
    <col min="5924" max="5924" width="6.625" style="5" customWidth="1"/>
    <col min="5925" max="5925" width="6.875" style="5" customWidth="1"/>
    <col min="5926" max="5926" width="7" style="5" customWidth="1"/>
    <col min="5927" max="5927" width="8.125" style="5" customWidth="1"/>
    <col min="5928" max="5928" width="7.875" style="5" customWidth="1"/>
    <col min="5929" max="5930" width="6.75" style="5" customWidth="1"/>
    <col min="5931" max="5931" width="6.625" style="5" customWidth="1"/>
    <col min="5932" max="5933" width="6.75" style="5" customWidth="1"/>
    <col min="5934" max="5934" width="6.625" style="5" customWidth="1"/>
    <col min="5935" max="5937" width="0" style="5" hidden="1" customWidth="1"/>
    <col min="5938" max="6119" width="9" style="5"/>
    <col min="6120" max="6120" width="4.25" style="5" customWidth="1"/>
    <col min="6121" max="6121" width="16.25" style="5" customWidth="1"/>
    <col min="6122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8.375" style="5" customWidth="1"/>
    <col min="6144" max="6150" width="6.75" style="5" customWidth="1"/>
    <col min="6151" max="6152" width="5.875" style="5" customWidth="1"/>
    <col min="6153" max="6153" width="8.5" style="5" customWidth="1"/>
    <col min="6154" max="6154" width="8" style="5" customWidth="1"/>
    <col min="6155" max="6155" width="9.125" style="5" customWidth="1"/>
    <col min="6156" max="6161" width="8" style="5" customWidth="1"/>
    <col min="6162" max="6162" width="11.75" style="5" customWidth="1"/>
    <col min="6163" max="6163" width="6.875" style="5" customWidth="1"/>
    <col min="6164" max="6164" width="7.625" style="5" customWidth="1"/>
    <col min="6165" max="6168" width="6.75" style="5" customWidth="1"/>
    <col min="6169" max="6169" width="7.625" style="5" customWidth="1"/>
    <col min="6170" max="6174" width="6.75" style="5" customWidth="1"/>
    <col min="6175" max="6175" width="6.625" style="5" customWidth="1"/>
    <col min="6176" max="6176" width="6.25" style="5" customWidth="1"/>
    <col min="6177" max="6177" width="6.625" style="5" customWidth="1"/>
    <col min="6178" max="6178" width="6.25" style="5" customWidth="1"/>
    <col min="6179" max="6179" width="6.5" style="5" customWidth="1"/>
    <col min="6180" max="6180" width="6.625" style="5" customWidth="1"/>
    <col min="6181" max="6181" width="6.875" style="5" customWidth="1"/>
    <col min="6182" max="6182" width="7" style="5" customWidth="1"/>
    <col min="6183" max="6183" width="8.125" style="5" customWidth="1"/>
    <col min="6184" max="6184" width="7.875" style="5" customWidth="1"/>
    <col min="6185" max="6186" width="6.75" style="5" customWidth="1"/>
    <col min="6187" max="6187" width="6.625" style="5" customWidth="1"/>
    <col min="6188" max="6189" width="6.75" style="5" customWidth="1"/>
    <col min="6190" max="6190" width="6.625" style="5" customWidth="1"/>
    <col min="6191" max="6193" width="0" style="5" hidden="1" customWidth="1"/>
    <col min="6194" max="6375" width="9" style="5"/>
    <col min="6376" max="6376" width="4.25" style="5" customWidth="1"/>
    <col min="6377" max="6377" width="16.25" style="5" customWidth="1"/>
    <col min="6378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8.375" style="5" customWidth="1"/>
    <col min="6400" max="6406" width="6.75" style="5" customWidth="1"/>
    <col min="6407" max="6408" width="5.875" style="5" customWidth="1"/>
    <col min="6409" max="6409" width="8.5" style="5" customWidth="1"/>
    <col min="6410" max="6410" width="8" style="5" customWidth="1"/>
    <col min="6411" max="6411" width="9.125" style="5" customWidth="1"/>
    <col min="6412" max="6417" width="8" style="5" customWidth="1"/>
    <col min="6418" max="6418" width="11.75" style="5" customWidth="1"/>
    <col min="6419" max="6419" width="6.875" style="5" customWidth="1"/>
    <col min="6420" max="6420" width="7.625" style="5" customWidth="1"/>
    <col min="6421" max="6424" width="6.75" style="5" customWidth="1"/>
    <col min="6425" max="6425" width="7.625" style="5" customWidth="1"/>
    <col min="6426" max="6430" width="6.75" style="5" customWidth="1"/>
    <col min="6431" max="6431" width="6.625" style="5" customWidth="1"/>
    <col min="6432" max="6432" width="6.25" style="5" customWidth="1"/>
    <col min="6433" max="6433" width="6.625" style="5" customWidth="1"/>
    <col min="6434" max="6434" width="6.25" style="5" customWidth="1"/>
    <col min="6435" max="6435" width="6.5" style="5" customWidth="1"/>
    <col min="6436" max="6436" width="6.625" style="5" customWidth="1"/>
    <col min="6437" max="6437" width="6.875" style="5" customWidth="1"/>
    <col min="6438" max="6438" width="7" style="5" customWidth="1"/>
    <col min="6439" max="6439" width="8.125" style="5" customWidth="1"/>
    <col min="6440" max="6440" width="7.875" style="5" customWidth="1"/>
    <col min="6441" max="6442" width="6.75" style="5" customWidth="1"/>
    <col min="6443" max="6443" width="6.625" style="5" customWidth="1"/>
    <col min="6444" max="6445" width="6.75" style="5" customWidth="1"/>
    <col min="6446" max="6446" width="6.625" style="5" customWidth="1"/>
    <col min="6447" max="6449" width="0" style="5" hidden="1" customWidth="1"/>
    <col min="6450" max="6631" width="9" style="5"/>
    <col min="6632" max="6632" width="4.25" style="5" customWidth="1"/>
    <col min="6633" max="6633" width="16.25" style="5" customWidth="1"/>
    <col min="6634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8.375" style="5" customWidth="1"/>
    <col min="6656" max="6662" width="6.75" style="5" customWidth="1"/>
    <col min="6663" max="6664" width="5.875" style="5" customWidth="1"/>
    <col min="6665" max="6665" width="8.5" style="5" customWidth="1"/>
    <col min="6666" max="6666" width="8" style="5" customWidth="1"/>
    <col min="6667" max="6667" width="9.125" style="5" customWidth="1"/>
    <col min="6668" max="6673" width="8" style="5" customWidth="1"/>
    <col min="6674" max="6674" width="11.75" style="5" customWidth="1"/>
    <col min="6675" max="6675" width="6.875" style="5" customWidth="1"/>
    <col min="6676" max="6676" width="7.625" style="5" customWidth="1"/>
    <col min="6677" max="6680" width="6.75" style="5" customWidth="1"/>
    <col min="6681" max="6681" width="7.625" style="5" customWidth="1"/>
    <col min="6682" max="6686" width="6.75" style="5" customWidth="1"/>
    <col min="6687" max="6687" width="6.625" style="5" customWidth="1"/>
    <col min="6688" max="6688" width="6.25" style="5" customWidth="1"/>
    <col min="6689" max="6689" width="6.625" style="5" customWidth="1"/>
    <col min="6690" max="6690" width="6.25" style="5" customWidth="1"/>
    <col min="6691" max="6691" width="6.5" style="5" customWidth="1"/>
    <col min="6692" max="6692" width="6.625" style="5" customWidth="1"/>
    <col min="6693" max="6693" width="6.875" style="5" customWidth="1"/>
    <col min="6694" max="6694" width="7" style="5" customWidth="1"/>
    <col min="6695" max="6695" width="8.125" style="5" customWidth="1"/>
    <col min="6696" max="6696" width="7.875" style="5" customWidth="1"/>
    <col min="6697" max="6698" width="6.75" style="5" customWidth="1"/>
    <col min="6699" max="6699" width="6.625" style="5" customWidth="1"/>
    <col min="6700" max="6701" width="6.75" style="5" customWidth="1"/>
    <col min="6702" max="6702" width="6.625" style="5" customWidth="1"/>
    <col min="6703" max="6705" width="0" style="5" hidden="1" customWidth="1"/>
    <col min="6706" max="6887" width="9" style="5"/>
    <col min="6888" max="6888" width="4.25" style="5" customWidth="1"/>
    <col min="6889" max="6889" width="16.25" style="5" customWidth="1"/>
    <col min="6890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8.375" style="5" customWidth="1"/>
    <col min="6912" max="6918" width="6.75" style="5" customWidth="1"/>
    <col min="6919" max="6920" width="5.875" style="5" customWidth="1"/>
    <col min="6921" max="6921" width="8.5" style="5" customWidth="1"/>
    <col min="6922" max="6922" width="8" style="5" customWidth="1"/>
    <col min="6923" max="6923" width="9.125" style="5" customWidth="1"/>
    <col min="6924" max="6929" width="8" style="5" customWidth="1"/>
    <col min="6930" max="6930" width="11.75" style="5" customWidth="1"/>
    <col min="6931" max="6931" width="6.875" style="5" customWidth="1"/>
    <col min="6932" max="6932" width="7.625" style="5" customWidth="1"/>
    <col min="6933" max="6936" width="6.75" style="5" customWidth="1"/>
    <col min="6937" max="6937" width="7.625" style="5" customWidth="1"/>
    <col min="6938" max="6942" width="6.75" style="5" customWidth="1"/>
    <col min="6943" max="6943" width="6.625" style="5" customWidth="1"/>
    <col min="6944" max="6944" width="6.25" style="5" customWidth="1"/>
    <col min="6945" max="6945" width="6.625" style="5" customWidth="1"/>
    <col min="6946" max="6946" width="6.25" style="5" customWidth="1"/>
    <col min="6947" max="6947" width="6.5" style="5" customWidth="1"/>
    <col min="6948" max="6948" width="6.625" style="5" customWidth="1"/>
    <col min="6949" max="6949" width="6.875" style="5" customWidth="1"/>
    <col min="6950" max="6950" width="7" style="5" customWidth="1"/>
    <col min="6951" max="6951" width="8.125" style="5" customWidth="1"/>
    <col min="6952" max="6952" width="7.875" style="5" customWidth="1"/>
    <col min="6953" max="6954" width="6.75" style="5" customWidth="1"/>
    <col min="6955" max="6955" width="6.625" style="5" customWidth="1"/>
    <col min="6956" max="6957" width="6.75" style="5" customWidth="1"/>
    <col min="6958" max="6958" width="6.625" style="5" customWidth="1"/>
    <col min="6959" max="6961" width="0" style="5" hidden="1" customWidth="1"/>
    <col min="6962" max="7143" width="9" style="5"/>
    <col min="7144" max="7144" width="4.25" style="5" customWidth="1"/>
    <col min="7145" max="7145" width="16.25" style="5" customWidth="1"/>
    <col min="7146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8.375" style="5" customWidth="1"/>
    <col min="7168" max="7174" width="6.75" style="5" customWidth="1"/>
    <col min="7175" max="7176" width="5.875" style="5" customWidth="1"/>
    <col min="7177" max="7177" width="8.5" style="5" customWidth="1"/>
    <col min="7178" max="7178" width="8" style="5" customWidth="1"/>
    <col min="7179" max="7179" width="9.125" style="5" customWidth="1"/>
    <col min="7180" max="7185" width="8" style="5" customWidth="1"/>
    <col min="7186" max="7186" width="11.75" style="5" customWidth="1"/>
    <col min="7187" max="7187" width="6.875" style="5" customWidth="1"/>
    <col min="7188" max="7188" width="7.625" style="5" customWidth="1"/>
    <col min="7189" max="7192" width="6.75" style="5" customWidth="1"/>
    <col min="7193" max="7193" width="7.625" style="5" customWidth="1"/>
    <col min="7194" max="7198" width="6.75" style="5" customWidth="1"/>
    <col min="7199" max="7199" width="6.625" style="5" customWidth="1"/>
    <col min="7200" max="7200" width="6.25" style="5" customWidth="1"/>
    <col min="7201" max="7201" width="6.625" style="5" customWidth="1"/>
    <col min="7202" max="7202" width="6.25" style="5" customWidth="1"/>
    <col min="7203" max="7203" width="6.5" style="5" customWidth="1"/>
    <col min="7204" max="7204" width="6.625" style="5" customWidth="1"/>
    <col min="7205" max="7205" width="6.875" style="5" customWidth="1"/>
    <col min="7206" max="7206" width="7" style="5" customWidth="1"/>
    <col min="7207" max="7207" width="8.125" style="5" customWidth="1"/>
    <col min="7208" max="7208" width="7.875" style="5" customWidth="1"/>
    <col min="7209" max="7210" width="6.75" style="5" customWidth="1"/>
    <col min="7211" max="7211" width="6.625" style="5" customWidth="1"/>
    <col min="7212" max="7213" width="6.75" style="5" customWidth="1"/>
    <col min="7214" max="7214" width="6.625" style="5" customWidth="1"/>
    <col min="7215" max="7217" width="0" style="5" hidden="1" customWidth="1"/>
    <col min="7218" max="7399" width="9" style="5"/>
    <col min="7400" max="7400" width="4.25" style="5" customWidth="1"/>
    <col min="7401" max="7401" width="16.25" style="5" customWidth="1"/>
    <col min="7402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8.375" style="5" customWidth="1"/>
    <col min="7424" max="7430" width="6.75" style="5" customWidth="1"/>
    <col min="7431" max="7432" width="5.875" style="5" customWidth="1"/>
    <col min="7433" max="7433" width="8.5" style="5" customWidth="1"/>
    <col min="7434" max="7434" width="8" style="5" customWidth="1"/>
    <col min="7435" max="7435" width="9.125" style="5" customWidth="1"/>
    <col min="7436" max="7441" width="8" style="5" customWidth="1"/>
    <col min="7442" max="7442" width="11.75" style="5" customWidth="1"/>
    <col min="7443" max="7443" width="6.875" style="5" customWidth="1"/>
    <col min="7444" max="7444" width="7.625" style="5" customWidth="1"/>
    <col min="7445" max="7448" width="6.75" style="5" customWidth="1"/>
    <col min="7449" max="7449" width="7.625" style="5" customWidth="1"/>
    <col min="7450" max="7454" width="6.75" style="5" customWidth="1"/>
    <col min="7455" max="7455" width="6.625" style="5" customWidth="1"/>
    <col min="7456" max="7456" width="6.25" style="5" customWidth="1"/>
    <col min="7457" max="7457" width="6.625" style="5" customWidth="1"/>
    <col min="7458" max="7458" width="6.25" style="5" customWidth="1"/>
    <col min="7459" max="7459" width="6.5" style="5" customWidth="1"/>
    <col min="7460" max="7460" width="6.625" style="5" customWidth="1"/>
    <col min="7461" max="7461" width="6.875" style="5" customWidth="1"/>
    <col min="7462" max="7462" width="7" style="5" customWidth="1"/>
    <col min="7463" max="7463" width="8.125" style="5" customWidth="1"/>
    <col min="7464" max="7464" width="7.875" style="5" customWidth="1"/>
    <col min="7465" max="7466" width="6.75" style="5" customWidth="1"/>
    <col min="7467" max="7467" width="6.625" style="5" customWidth="1"/>
    <col min="7468" max="7469" width="6.75" style="5" customWidth="1"/>
    <col min="7470" max="7470" width="6.625" style="5" customWidth="1"/>
    <col min="7471" max="7473" width="0" style="5" hidden="1" customWidth="1"/>
    <col min="7474" max="7655" width="9" style="5"/>
    <col min="7656" max="7656" width="4.25" style="5" customWidth="1"/>
    <col min="7657" max="7657" width="16.25" style="5" customWidth="1"/>
    <col min="7658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8.375" style="5" customWidth="1"/>
    <col min="7680" max="7686" width="6.75" style="5" customWidth="1"/>
    <col min="7687" max="7688" width="5.875" style="5" customWidth="1"/>
    <col min="7689" max="7689" width="8.5" style="5" customWidth="1"/>
    <col min="7690" max="7690" width="8" style="5" customWidth="1"/>
    <col min="7691" max="7691" width="9.125" style="5" customWidth="1"/>
    <col min="7692" max="7697" width="8" style="5" customWidth="1"/>
    <col min="7698" max="7698" width="11.75" style="5" customWidth="1"/>
    <col min="7699" max="7699" width="6.875" style="5" customWidth="1"/>
    <col min="7700" max="7700" width="7.625" style="5" customWidth="1"/>
    <col min="7701" max="7704" width="6.75" style="5" customWidth="1"/>
    <col min="7705" max="7705" width="7.625" style="5" customWidth="1"/>
    <col min="7706" max="7710" width="6.75" style="5" customWidth="1"/>
    <col min="7711" max="7711" width="6.625" style="5" customWidth="1"/>
    <col min="7712" max="7712" width="6.25" style="5" customWidth="1"/>
    <col min="7713" max="7713" width="6.625" style="5" customWidth="1"/>
    <col min="7714" max="7714" width="6.25" style="5" customWidth="1"/>
    <col min="7715" max="7715" width="6.5" style="5" customWidth="1"/>
    <col min="7716" max="7716" width="6.625" style="5" customWidth="1"/>
    <col min="7717" max="7717" width="6.875" style="5" customWidth="1"/>
    <col min="7718" max="7718" width="7" style="5" customWidth="1"/>
    <col min="7719" max="7719" width="8.125" style="5" customWidth="1"/>
    <col min="7720" max="7720" width="7.875" style="5" customWidth="1"/>
    <col min="7721" max="7722" width="6.75" style="5" customWidth="1"/>
    <col min="7723" max="7723" width="6.625" style="5" customWidth="1"/>
    <col min="7724" max="7725" width="6.75" style="5" customWidth="1"/>
    <col min="7726" max="7726" width="6.625" style="5" customWidth="1"/>
    <col min="7727" max="7729" width="0" style="5" hidden="1" customWidth="1"/>
    <col min="7730" max="7911" width="9" style="5"/>
    <col min="7912" max="7912" width="4.25" style="5" customWidth="1"/>
    <col min="7913" max="7913" width="16.25" style="5" customWidth="1"/>
    <col min="7914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8.375" style="5" customWidth="1"/>
    <col min="7936" max="7942" width="6.75" style="5" customWidth="1"/>
    <col min="7943" max="7944" width="5.875" style="5" customWidth="1"/>
    <col min="7945" max="7945" width="8.5" style="5" customWidth="1"/>
    <col min="7946" max="7946" width="8" style="5" customWidth="1"/>
    <col min="7947" max="7947" width="9.125" style="5" customWidth="1"/>
    <col min="7948" max="7953" width="8" style="5" customWidth="1"/>
    <col min="7954" max="7954" width="11.75" style="5" customWidth="1"/>
    <col min="7955" max="7955" width="6.875" style="5" customWidth="1"/>
    <col min="7956" max="7956" width="7.625" style="5" customWidth="1"/>
    <col min="7957" max="7960" width="6.75" style="5" customWidth="1"/>
    <col min="7961" max="7961" width="7.625" style="5" customWidth="1"/>
    <col min="7962" max="7966" width="6.75" style="5" customWidth="1"/>
    <col min="7967" max="7967" width="6.625" style="5" customWidth="1"/>
    <col min="7968" max="7968" width="6.25" style="5" customWidth="1"/>
    <col min="7969" max="7969" width="6.625" style="5" customWidth="1"/>
    <col min="7970" max="7970" width="6.25" style="5" customWidth="1"/>
    <col min="7971" max="7971" width="6.5" style="5" customWidth="1"/>
    <col min="7972" max="7972" width="6.625" style="5" customWidth="1"/>
    <col min="7973" max="7973" width="6.875" style="5" customWidth="1"/>
    <col min="7974" max="7974" width="7" style="5" customWidth="1"/>
    <col min="7975" max="7975" width="8.125" style="5" customWidth="1"/>
    <col min="7976" max="7976" width="7.875" style="5" customWidth="1"/>
    <col min="7977" max="7978" width="6.75" style="5" customWidth="1"/>
    <col min="7979" max="7979" width="6.625" style="5" customWidth="1"/>
    <col min="7980" max="7981" width="6.75" style="5" customWidth="1"/>
    <col min="7982" max="7982" width="6.625" style="5" customWidth="1"/>
    <col min="7983" max="7985" width="0" style="5" hidden="1" customWidth="1"/>
    <col min="7986" max="8167" width="9" style="5"/>
    <col min="8168" max="8168" width="4.25" style="5" customWidth="1"/>
    <col min="8169" max="8169" width="16.25" style="5" customWidth="1"/>
    <col min="8170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8.375" style="5" customWidth="1"/>
    <col min="8192" max="8198" width="6.75" style="5" customWidth="1"/>
    <col min="8199" max="8200" width="5.875" style="5" customWidth="1"/>
    <col min="8201" max="8201" width="8.5" style="5" customWidth="1"/>
    <col min="8202" max="8202" width="8" style="5" customWidth="1"/>
    <col min="8203" max="8203" width="9.125" style="5" customWidth="1"/>
    <col min="8204" max="8209" width="8" style="5" customWidth="1"/>
    <col min="8210" max="8210" width="11.75" style="5" customWidth="1"/>
    <col min="8211" max="8211" width="6.875" style="5" customWidth="1"/>
    <col min="8212" max="8212" width="7.625" style="5" customWidth="1"/>
    <col min="8213" max="8216" width="6.75" style="5" customWidth="1"/>
    <col min="8217" max="8217" width="7.625" style="5" customWidth="1"/>
    <col min="8218" max="8222" width="6.75" style="5" customWidth="1"/>
    <col min="8223" max="8223" width="6.625" style="5" customWidth="1"/>
    <col min="8224" max="8224" width="6.25" style="5" customWidth="1"/>
    <col min="8225" max="8225" width="6.625" style="5" customWidth="1"/>
    <col min="8226" max="8226" width="6.25" style="5" customWidth="1"/>
    <col min="8227" max="8227" width="6.5" style="5" customWidth="1"/>
    <col min="8228" max="8228" width="6.625" style="5" customWidth="1"/>
    <col min="8229" max="8229" width="6.875" style="5" customWidth="1"/>
    <col min="8230" max="8230" width="7" style="5" customWidth="1"/>
    <col min="8231" max="8231" width="8.125" style="5" customWidth="1"/>
    <col min="8232" max="8232" width="7.875" style="5" customWidth="1"/>
    <col min="8233" max="8234" width="6.75" style="5" customWidth="1"/>
    <col min="8235" max="8235" width="6.625" style="5" customWidth="1"/>
    <col min="8236" max="8237" width="6.75" style="5" customWidth="1"/>
    <col min="8238" max="8238" width="6.625" style="5" customWidth="1"/>
    <col min="8239" max="8241" width="0" style="5" hidden="1" customWidth="1"/>
    <col min="8242" max="8423" width="9" style="5"/>
    <col min="8424" max="8424" width="4.25" style="5" customWidth="1"/>
    <col min="8425" max="8425" width="16.25" style="5" customWidth="1"/>
    <col min="8426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8.375" style="5" customWidth="1"/>
    <col min="8448" max="8454" width="6.75" style="5" customWidth="1"/>
    <col min="8455" max="8456" width="5.875" style="5" customWidth="1"/>
    <col min="8457" max="8457" width="8.5" style="5" customWidth="1"/>
    <col min="8458" max="8458" width="8" style="5" customWidth="1"/>
    <col min="8459" max="8459" width="9.125" style="5" customWidth="1"/>
    <col min="8460" max="8465" width="8" style="5" customWidth="1"/>
    <col min="8466" max="8466" width="11.75" style="5" customWidth="1"/>
    <col min="8467" max="8467" width="6.875" style="5" customWidth="1"/>
    <col min="8468" max="8468" width="7.625" style="5" customWidth="1"/>
    <col min="8469" max="8472" width="6.75" style="5" customWidth="1"/>
    <col min="8473" max="8473" width="7.625" style="5" customWidth="1"/>
    <col min="8474" max="8478" width="6.75" style="5" customWidth="1"/>
    <col min="8479" max="8479" width="6.625" style="5" customWidth="1"/>
    <col min="8480" max="8480" width="6.25" style="5" customWidth="1"/>
    <col min="8481" max="8481" width="6.625" style="5" customWidth="1"/>
    <col min="8482" max="8482" width="6.25" style="5" customWidth="1"/>
    <col min="8483" max="8483" width="6.5" style="5" customWidth="1"/>
    <col min="8484" max="8484" width="6.625" style="5" customWidth="1"/>
    <col min="8485" max="8485" width="6.875" style="5" customWidth="1"/>
    <col min="8486" max="8486" width="7" style="5" customWidth="1"/>
    <col min="8487" max="8487" width="8.125" style="5" customWidth="1"/>
    <col min="8488" max="8488" width="7.875" style="5" customWidth="1"/>
    <col min="8489" max="8490" width="6.75" style="5" customWidth="1"/>
    <col min="8491" max="8491" width="6.625" style="5" customWidth="1"/>
    <col min="8492" max="8493" width="6.75" style="5" customWidth="1"/>
    <col min="8494" max="8494" width="6.625" style="5" customWidth="1"/>
    <col min="8495" max="8497" width="0" style="5" hidden="1" customWidth="1"/>
    <col min="8498" max="8679" width="9" style="5"/>
    <col min="8680" max="8680" width="4.25" style="5" customWidth="1"/>
    <col min="8681" max="8681" width="16.25" style="5" customWidth="1"/>
    <col min="8682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8.375" style="5" customWidth="1"/>
    <col min="8704" max="8710" width="6.75" style="5" customWidth="1"/>
    <col min="8711" max="8712" width="5.875" style="5" customWidth="1"/>
    <col min="8713" max="8713" width="8.5" style="5" customWidth="1"/>
    <col min="8714" max="8714" width="8" style="5" customWidth="1"/>
    <col min="8715" max="8715" width="9.125" style="5" customWidth="1"/>
    <col min="8716" max="8721" width="8" style="5" customWidth="1"/>
    <col min="8722" max="8722" width="11.75" style="5" customWidth="1"/>
    <col min="8723" max="8723" width="6.875" style="5" customWidth="1"/>
    <col min="8724" max="8724" width="7.625" style="5" customWidth="1"/>
    <col min="8725" max="8728" width="6.75" style="5" customWidth="1"/>
    <col min="8729" max="8729" width="7.625" style="5" customWidth="1"/>
    <col min="8730" max="8734" width="6.75" style="5" customWidth="1"/>
    <col min="8735" max="8735" width="6.625" style="5" customWidth="1"/>
    <col min="8736" max="8736" width="6.25" style="5" customWidth="1"/>
    <col min="8737" max="8737" width="6.625" style="5" customWidth="1"/>
    <col min="8738" max="8738" width="6.25" style="5" customWidth="1"/>
    <col min="8739" max="8739" width="6.5" style="5" customWidth="1"/>
    <col min="8740" max="8740" width="6.625" style="5" customWidth="1"/>
    <col min="8741" max="8741" width="6.875" style="5" customWidth="1"/>
    <col min="8742" max="8742" width="7" style="5" customWidth="1"/>
    <col min="8743" max="8743" width="8.125" style="5" customWidth="1"/>
    <col min="8744" max="8744" width="7.875" style="5" customWidth="1"/>
    <col min="8745" max="8746" width="6.75" style="5" customWidth="1"/>
    <col min="8747" max="8747" width="6.625" style="5" customWidth="1"/>
    <col min="8748" max="8749" width="6.75" style="5" customWidth="1"/>
    <col min="8750" max="8750" width="6.625" style="5" customWidth="1"/>
    <col min="8751" max="8753" width="0" style="5" hidden="1" customWidth="1"/>
    <col min="8754" max="8935" width="9" style="5"/>
    <col min="8936" max="8936" width="4.25" style="5" customWidth="1"/>
    <col min="8937" max="8937" width="16.25" style="5" customWidth="1"/>
    <col min="8938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8.375" style="5" customWidth="1"/>
    <col min="8960" max="8966" width="6.75" style="5" customWidth="1"/>
    <col min="8967" max="8968" width="5.875" style="5" customWidth="1"/>
    <col min="8969" max="8969" width="8.5" style="5" customWidth="1"/>
    <col min="8970" max="8970" width="8" style="5" customWidth="1"/>
    <col min="8971" max="8971" width="9.125" style="5" customWidth="1"/>
    <col min="8972" max="8977" width="8" style="5" customWidth="1"/>
    <col min="8978" max="8978" width="11.75" style="5" customWidth="1"/>
    <col min="8979" max="8979" width="6.875" style="5" customWidth="1"/>
    <col min="8980" max="8980" width="7.625" style="5" customWidth="1"/>
    <col min="8981" max="8984" width="6.75" style="5" customWidth="1"/>
    <col min="8985" max="8985" width="7.625" style="5" customWidth="1"/>
    <col min="8986" max="8990" width="6.75" style="5" customWidth="1"/>
    <col min="8991" max="8991" width="6.625" style="5" customWidth="1"/>
    <col min="8992" max="8992" width="6.25" style="5" customWidth="1"/>
    <col min="8993" max="8993" width="6.625" style="5" customWidth="1"/>
    <col min="8994" max="8994" width="6.25" style="5" customWidth="1"/>
    <col min="8995" max="8995" width="6.5" style="5" customWidth="1"/>
    <col min="8996" max="8996" width="6.625" style="5" customWidth="1"/>
    <col min="8997" max="8997" width="6.875" style="5" customWidth="1"/>
    <col min="8998" max="8998" width="7" style="5" customWidth="1"/>
    <col min="8999" max="8999" width="8.125" style="5" customWidth="1"/>
    <col min="9000" max="9000" width="7.875" style="5" customWidth="1"/>
    <col min="9001" max="9002" width="6.75" style="5" customWidth="1"/>
    <col min="9003" max="9003" width="6.625" style="5" customWidth="1"/>
    <col min="9004" max="9005" width="6.75" style="5" customWidth="1"/>
    <col min="9006" max="9006" width="6.625" style="5" customWidth="1"/>
    <col min="9007" max="9009" width="0" style="5" hidden="1" customWidth="1"/>
    <col min="9010" max="9191" width="9" style="5"/>
    <col min="9192" max="9192" width="4.25" style="5" customWidth="1"/>
    <col min="9193" max="9193" width="16.25" style="5" customWidth="1"/>
    <col min="9194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8.375" style="5" customWidth="1"/>
    <col min="9216" max="9222" width="6.75" style="5" customWidth="1"/>
    <col min="9223" max="9224" width="5.875" style="5" customWidth="1"/>
    <col min="9225" max="9225" width="8.5" style="5" customWidth="1"/>
    <col min="9226" max="9226" width="8" style="5" customWidth="1"/>
    <col min="9227" max="9227" width="9.125" style="5" customWidth="1"/>
    <col min="9228" max="9233" width="8" style="5" customWidth="1"/>
    <col min="9234" max="9234" width="11.75" style="5" customWidth="1"/>
    <col min="9235" max="9235" width="6.875" style="5" customWidth="1"/>
    <col min="9236" max="9236" width="7.625" style="5" customWidth="1"/>
    <col min="9237" max="9240" width="6.75" style="5" customWidth="1"/>
    <col min="9241" max="9241" width="7.625" style="5" customWidth="1"/>
    <col min="9242" max="9246" width="6.75" style="5" customWidth="1"/>
    <col min="9247" max="9247" width="6.625" style="5" customWidth="1"/>
    <col min="9248" max="9248" width="6.25" style="5" customWidth="1"/>
    <col min="9249" max="9249" width="6.625" style="5" customWidth="1"/>
    <col min="9250" max="9250" width="6.25" style="5" customWidth="1"/>
    <col min="9251" max="9251" width="6.5" style="5" customWidth="1"/>
    <col min="9252" max="9252" width="6.625" style="5" customWidth="1"/>
    <col min="9253" max="9253" width="6.875" style="5" customWidth="1"/>
    <col min="9254" max="9254" width="7" style="5" customWidth="1"/>
    <col min="9255" max="9255" width="8.125" style="5" customWidth="1"/>
    <col min="9256" max="9256" width="7.875" style="5" customWidth="1"/>
    <col min="9257" max="9258" width="6.75" style="5" customWidth="1"/>
    <col min="9259" max="9259" width="6.625" style="5" customWidth="1"/>
    <col min="9260" max="9261" width="6.75" style="5" customWidth="1"/>
    <col min="9262" max="9262" width="6.625" style="5" customWidth="1"/>
    <col min="9263" max="9265" width="0" style="5" hidden="1" customWidth="1"/>
    <col min="9266" max="9447" width="9" style="5"/>
    <col min="9448" max="9448" width="4.25" style="5" customWidth="1"/>
    <col min="9449" max="9449" width="16.25" style="5" customWidth="1"/>
    <col min="9450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8.375" style="5" customWidth="1"/>
    <col min="9472" max="9478" width="6.75" style="5" customWidth="1"/>
    <col min="9479" max="9480" width="5.875" style="5" customWidth="1"/>
    <col min="9481" max="9481" width="8.5" style="5" customWidth="1"/>
    <col min="9482" max="9482" width="8" style="5" customWidth="1"/>
    <col min="9483" max="9483" width="9.125" style="5" customWidth="1"/>
    <col min="9484" max="9489" width="8" style="5" customWidth="1"/>
    <col min="9490" max="9490" width="11.75" style="5" customWidth="1"/>
    <col min="9491" max="9491" width="6.875" style="5" customWidth="1"/>
    <col min="9492" max="9492" width="7.625" style="5" customWidth="1"/>
    <col min="9493" max="9496" width="6.75" style="5" customWidth="1"/>
    <col min="9497" max="9497" width="7.625" style="5" customWidth="1"/>
    <col min="9498" max="9502" width="6.75" style="5" customWidth="1"/>
    <col min="9503" max="9503" width="6.625" style="5" customWidth="1"/>
    <col min="9504" max="9504" width="6.25" style="5" customWidth="1"/>
    <col min="9505" max="9505" width="6.625" style="5" customWidth="1"/>
    <col min="9506" max="9506" width="6.25" style="5" customWidth="1"/>
    <col min="9507" max="9507" width="6.5" style="5" customWidth="1"/>
    <col min="9508" max="9508" width="6.625" style="5" customWidth="1"/>
    <col min="9509" max="9509" width="6.875" style="5" customWidth="1"/>
    <col min="9510" max="9510" width="7" style="5" customWidth="1"/>
    <col min="9511" max="9511" width="8.125" style="5" customWidth="1"/>
    <col min="9512" max="9512" width="7.875" style="5" customWidth="1"/>
    <col min="9513" max="9514" width="6.75" style="5" customWidth="1"/>
    <col min="9515" max="9515" width="6.625" style="5" customWidth="1"/>
    <col min="9516" max="9517" width="6.75" style="5" customWidth="1"/>
    <col min="9518" max="9518" width="6.625" style="5" customWidth="1"/>
    <col min="9519" max="9521" width="0" style="5" hidden="1" customWidth="1"/>
    <col min="9522" max="9703" width="9" style="5"/>
    <col min="9704" max="9704" width="4.25" style="5" customWidth="1"/>
    <col min="9705" max="9705" width="16.25" style="5" customWidth="1"/>
    <col min="9706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8.375" style="5" customWidth="1"/>
    <col min="9728" max="9734" width="6.75" style="5" customWidth="1"/>
    <col min="9735" max="9736" width="5.875" style="5" customWidth="1"/>
    <col min="9737" max="9737" width="8.5" style="5" customWidth="1"/>
    <col min="9738" max="9738" width="8" style="5" customWidth="1"/>
    <col min="9739" max="9739" width="9.125" style="5" customWidth="1"/>
    <col min="9740" max="9745" width="8" style="5" customWidth="1"/>
    <col min="9746" max="9746" width="11.75" style="5" customWidth="1"/>
    <col min="9747" max="9747" width="6.875" style="5" customWidth="1"/>
    <col min="9748" max="9748" width="7.625" style="5" customWidth="1"/>
    <col min="9749" max="9752" width="6.75" style="5" customWidth="1"/>
    <col min="9753" max="9753" width="7.625" style="5" customWidth="1"/>
    <col min="9754" max="9758" width="6.75" style="5" customWidth="1"/>
    <col min="9759" max="9759" width="6.625" style="5" customWidth="1"/>
    <col min="9760" max="9760" width="6.25" style="5" customWidth="1"/>
    <col min="9761" max="9761" width="6.625" style="5" customWidth="1"/>
    <col min="9762" max="9762" width="6.25" style="5" customWidth="1"/>
    <col min="9763" max="9763" width="6.5" style="5" customWidth="1"/>
    <col min="9764" max="9764" width="6.625" style="5" customWidth="1"/>
    <col min="9765" max="9765" width="6.875" style="5" customWidth="1"/>
    <col min="9766" max="9766" width="7" style="5" customWidth="1"/>
    <col min="9767" max="9767" width="8.125" style="5" customWidth="1"/>
    <col min="9768" max="9768" width="7.875" style="5" customWidth="1"/>
    <col min="9769" max="9770" width="6.75" style="5" customWidth="1"/>
    <col min="9771" max="9771" width="6.625" style="5" customWidth="1"/>
    <col min="9772" max="9773" width="6.75" style="5" customWidth="1"/>
    <col min="9774" max="9774" width="6.625" style="5" customWidth="1"/>
    <col min="9775" max="9777" width="0" style="5" hidden="1" customWidth="1"/>
    <col min="9778" max="9959" width="9" style="5"/>
    <col min="9960" max="9960" width="4.25" style="5" customWidth="1"/>
    <col min="9961" max="9961" width="16.25" style="5" customWidth="1"/>
    <col min="9962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8.375" style="5" customWidth="1"/>
    <col min="9984" max="9990" width="6.75" style="5" customWidth="1"/>
    <col min="9991" max="9992" width="5.875" style="5" customWidth="1"/>
    <col min="9993" max="9993" width="8.5" style="5" customWidth="1"/>
    <col min="9994" max="9994" width="8" style="5" customWidth="1"/>
    <col min="9995" max="9995" width="9.125" style="5" customWidth="1"/>
    <col min="9996" max="10001" width="8" style="5" customWidth="1"/>
    <col min="10002" max="10002" width="11.75" style="5" customWidth="1"/>
    <col min="10003" max="10003" width="6.875" style="5" customWidth="1"/>
    <col min="10004" max="10004" width="7.625" style="5" customWidth="1"/>
    <col min="10005" max="10008" width="6.75" style="5" customWidth="1"/>
    <col min="10009" max="10009" width="7.625" style="5" customWidth="1"/>
    <col min="10010" max="10014" width="6.75" style="5" customWidth="1"/>
    <col min="10015" max="10015" width="6.625" style="5" customWidth="1"/>
    <col min="10016" max="10016" width="6.25" style="5" customWidth="1"/>
    <col min="10017" max="10017" width="6.625" style="5" customWidth="1"/>
    <col min="10018" max="10018" width="6.25" style="5" customWidth="1"/>
    <col min="10019" max="10019" width="6.5" style="5" customWidth="1"/>
    <col min="10020" max="10020" width="6.625" style="5" customWidth="1"/>
    <col min="10021" max="10021" width="6.875" style="5" customWidth="1"/>
    <col min="10022" max="10022" width="7" style="5" customWidth="1"/>
    <col min="10023" max="10023" width="8.125" style="5" customWidth="1"/>
    <col min="10024" max="10024" width="7.875" style="5" customWidth="1"/>
    <col min="10025" max="10026" width="6.75" style="5" customWidth="1"/>
    <col min="10027" max="10027" width="6.625" style="5" customWidth="1"/>
    <col min="10028" max="10029" width="6.75" style="5" customWidth="1"/>
    <col min="10030" max="10030" width="6.625" style="5" customWidth="1"/>
    <col min="10031" max="10033" width="0" style="5" hidden="1" customWidth="1"/>
    <col min="10034" max="10215" width="9" style="5"/>
    <col min="10216" max="10216" width="4.25" style="5" customWidth="1"/>
    <col min="10217" max="10217" width="16.25" style="5" customWidth="1"/>
    <col min="10218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8.375" style="5" customWidth="1"/>
    <col min="10240" max="10246" width="6.75" style="5" customWidth="1"/>
    <col min="10247" max="10248" width="5.875" style="5" customWidth="1"/>
    <col min="10249" max="10249" width="8.5" style="5" customWidth="1"/>
    <col min="10250" max="10250" width="8" style="5" customWidth="1"/>
    <col min="10251" max="10251" width="9.125" style="5" customWidth="1"/>
    <col min="10252" max="10257" width="8" style="5" customWidth="1"/>
    <col min="10258" max="10258" width="11.75" style="5" customWidth="1"/>
    <col min="10259" max="10259" width="6.875" style="5" customWidth="1"/>
    <col min="10260" max="10260" width="7.625" style="5" customWidth="1"/>
    <col min="10261" max="10264" width="6.75" style="5" customWidth="1"/>
    <col min="10265" max="10265" width="7.625" style="5" customWidth="1"/>
    <col min="10266" max="10270" width="6.75" style="5" customWidth="1"/>
    <col min="10271" max="10271" width="6.625" style="5" customWidth="1"/>
    <col min="10272" max="10272" width="6.25" style="5" customWidth="1"/>
    <col min="10273" max="10273" width="6.625" style="5" customWidth="1"/>
    <col min="10274" max="10274" width="6.25" style="5" customWidth="1"/>
    <col min="10275" max="10275" width="6.5" style="5" customWidth="1"/>
    <col min="10276" max="10276" width="6.625" style="5" customWidth="1"/>
    <col min="10277" max="10277" width="6.875" style="5" customWidth="1"/>
    <col min="10278" max="10278" width="7" style="5" customWidth="1"/>
    <col min="10279" max="10279" width="8.125" style="5" customWidth="1"/>
    <col min="10280" max="10280" width="7.875" style="5" customWidth="1"/>
    <col min="10281" max="10282" width="6.75" style="5" customWidth="1"/>
    <col min="10283" max="10283" width="6.625" style="5" customWidth="1"/>
    <col min="10284" max="10285" width="6.75" style="5" customWidth="1"/>
    <col min="10286" max="10286" width="6.625" style="5" customWidth="1"/>
    <col min="10287" max="10289" width="0" style="5" hidden="1" customWidth="1"/>
    <col min="10290" max="10471" width="9" style="5"/>
    <col min="10472" max="10472" width="4.25" style="5" customWidth="1"/>
    <col min="10473" max="10473" width="16.25" style="5" customWidth="1"/>
    <col min="10474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8.375" style="5" customWidth="1"/>
    <col min="10496" max="10502" width="6.75" style="5" customWidth="1"/>
    <col min="10503" max="10504" width="5.875" style="5" customWidth="1"/>
    <col min="10505" max="10505" width="8.5" style="5" customWidth="1"/>
    <col min="10506" max="10506" width="8" style="5" customWidth="1"/>
    <col min="10507" max="10507" width="9.125" style="5" customWidth="1"/>
    <col min="10508" max="10513" width="8" style="5" customWidth="1"/>
    <col min="10514" max="10514" width="11.75" style="5" customWidth="1"/>
    <col min="10515" max="10515" width="6.875" style="5" customWidth="1"/>
    <col min="10516" max="10516" width="7.625" style="5" customWidth="1"/>
    <col min="10517" max="10520" width="6.75" style="5" customWidth="1"/>
    <col min="10521" max="10521" width="7.625" style="5" customWidth="1"/>
    <col min="10522" max="10526" width="6.75" style="5" customWidth="1"/>
    <col min="10527" max="10527" width="6.625" style="5" customWidth="1"/>
    <col min="10528" max="10528" width="6.25" style="5" customWidth="1"/>
    <col min="10529" max="10529" width="6.625" style="5" customWidth="1"/>
    <col min="10530" max="10530" width="6.25" style="5" customWidth="1"/>
    <col min="10531" max="10531" width="6.5" style="5" customWidth="1"/>
    <col min="10532" max="10532" width="6.625" style="5" customWidth="1"/>
    <col min="10533" max="10533" width="6.875" style="5" customWidth="1"/>
    <col min="10534" max="10534" width="7" style="5" customWidth="1"/>
    <col min="10535" max="10535" width="8.125" style="5" customWidth="1"/>
    <col min="10536" max="10536" width="7.875" style="5" customWidth="1"/>
    <col min="10537" max="10538" width="6.75" style="5" customWidth="1"/>
    <col min="10539" max="10539" width="6.625" style="5" customWidth="1"/>
    <col min="10540" max="10541" width="6.75" style="5" customWidth="1"/>
    <col min="10542" max="10542" width="6.625" style="5" customWidth="1"/>
    <col min="10543" max="10545" width="0" style="5" hidden="1" customWidth="1"/>
    <col min="10546" max="10727" width="9" style="5"/>
    <col min="10728" max="10728" width="4.25" style="5" customWidth="1"/>
    <col min="10729" max="10729" width="16.25" style="5" customWidth="1"/>
    <col min="10730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8.375" style="5" customWidth="1"/>
    <col min="10752" max="10758" width="6.75" style="5" customWidth="1"/>
    <col min="10759" max="10760" width="5.875" style="5" customWidth="1"/>
    <col min="10761" max="10761" width="8.5" style="5" customWidth="1"/>
    <col min="10762" max="10762" width="8" style="5" customWidth="1"/>
    <col min="10763" max="10763" width="9.125" style="5" customWidth="1"/>
    <col min="10764" max="10769" width="8" style="5" customWidth="1"/>
    <col min="10770" max="10770" width="11.75" style="5" customWidth="1"/>
    <col min="10771" max="10771" width="6.875" style="5" customWidth="1"/>
    <col min="10772" max="10772" width="7.625" style="5" customWidth="1"/>
    <col min="10773" max="10776" width="6.75" style="5" customWidth="1"/>
    <col min="10777" max="10777" width="7.625" style="5" customWidth="1"/>
    <col min="10778" max="10782" width="6.75" style="5" customWidth="1"/>
    <col min="10783" max="10783" width="6.625" style="5" customWidth="1"/>
    <col min="10784" max="10784" width="6.25" style="5" customWidth="1"/>
    <col min="10785" max="10785" width="6.625" style="5" customWidth="1"/>
    <col min="10786" max="10786" width="6.25" style="5" customWidth="1"/>
    <col min="10787" max="10787" width="6.5" style="5" customWidth="1"/>
    <col min="10788" max="10788" width="6.625" style="5" customWidth="1"/>
    <col min="10789" max="10789" width="6.875" style="5" customWidth="1"/>
    <col min="10790" max="10790" width="7" style="5" customWidth="1"/>
    <col min="10791" max="10791" width="8.125" style="5" customWidth="1"/>
    <col min="10792" max="10792" width="7.875" style="5" customWidth="1"/>
    <col min="10793" max="10794" width="6.75" style="5" customWidth="1"/>
    <col min="10795" max="10795" width="6.625" style="5" customWidth="1"/>
    <col min="10796" max="10797" width="6.75" style="5" customWidth="1"/>
    <col min="10798" max="10798" width="6.625" style="5" customWidth="1"/>
    <col min="10799" max="10801" width="0" style="5" hidden="1" customWidth="1"/>
    <col min="10802" max="10983" width="9" style="5"/>
    <col min="10984" max="10984" width="4.25" style="5" customWidth="1"/>
    <col min="10985" max="10985" width="16.25" style="5" customWidth="1"/>
    <col min="10986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8.375" style="5" customWidth="1"/>
    <col min="11008" max="11014" width="6.75" style="5" customWidth="1"/>
    <col min="11015" max="11016" width="5.875" style="5" customWidth="1"/>
    <col min="11017" max="11017" width="8.5" style="5" customWidth="1"/>
    <col min="11018" max="11018" width="8" style="5" customWidth="1"/>
    <col min="11019" max="11019" width="9.125" style="5" customWidth="1"/>
    <col min="11020" max="11025" width="8" style="5" customWidth="1"/>
    <col min="11026" max="11026" width="11.75" style="5" customWidth="1"/>
    <col min="11027" max="11027" width="6.875" style="5" customWidth="1"/>
    <col min="11028" max="11028" width="7.625" style="5" customWidth="1"/>
    <col min="11029" max="11032" width="6.75" style="5" customWidth="1"/>
    <col min="11033" max="11033" width="7.625" style="5" customWidth="1"/>
    <col min="11034" max="11038" width="6.75" style="5" customWidth="1"/>
    <col min="11039" max="11039" width="6.625" style="5" customWidth="1"/>
    <col min="11040" max="11040" width="6.25" style="5" customWidth="1"/>
    <col min="11041" max="11041" width="6.625" style="5" customWidth="1"/>
    <col min="11042" max="11042" width="6.25" style="5" customWidth="1"/>
    <col min="11043" max="11043" width="6.5" style="5" customWidth="1"/>
    <col min="11044" max="11044" width="6.625" style="5" customWidth="1"/>
    <col min="11045" max="11045" width="6.875" style="5" customWidth="1"/>
    <col min="11046" max="11046" width="7" style="5" customWidth="1"/>
    <col min="11047" max="11047" width="8.125" style="5" customWidth="1"/>
    <col min="11048" max="11048" width="7.875" style="5" customWidth="1"/>
    <col min="11049" max="11050" width="6.75" style="5" customWidth="1"/>
    <col min="11051" max="11051" width="6.625" style="5" customWidth="1"/>
    <col min="11052" max="11053" width="6.75" style="5" customWidth="1"/>
    <col min="11054" max="11054" width="6.625" style="5" customWidth="1"/>
    <col min="11055" max="11057" width="0" style="5" hidden="1" customWidth="1"/>
    <col min="11058" max="11239" width="9" style="5"/>
    <col min="11240" max="11240" width="4.25" style="5" customWidth="1"/>
    <col min="11241" max="11241" width="16.25" style="5" customWidth="1"/>
    <col min="11242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8.375" style="5" customWidth="1"/>
    <col min="11264" max="11270" width="6.75" style="5" customWidth="1"/>
    <col min="11271" max="11272" width="5.875" style="5" customWidth="1"/>
    <col min="11273" max="11273" width="8.5" style="5" customWidth="1"/>
    <col min="11274" max="11274" width="8" style="5" customWidth="1"/>
    <col min="11275" max="11275" width="9.125" style="5" customWidth="1"/>
    <col min="11276" max="11281" width="8" style="5" customWidth="1"/>
    <col min="11282" max="11282" width="11.75" style="5" customWidth="1"/>
    <col min="11283" max="11283" width="6.875" style="5" customWidth="1"/>
    <col min="11284" max="11284" width="7.625" style="5" customWidth="1"/>
    <col min="11285" max="11288" width="6.75" style="5" customWidth="1"/>
    <col min="11289" max="11289" width="7.625" style="5" customWidth="1"/>
    <col min="11290" max="11294" width="6.75" style="5" customWidth="1"/>
    <col min="11295" max="11295" width="6.625" style="5" customWidth="1"/>
    <col min="11296" max="11296" width="6.25" style="5" customWidth="1"/>
    <col min="11297" max="11297" width="6.625" style="5" customWidth="1"/>
    <col min="11298" max="11298" width="6.25" style="5" customWidth="1"/>
    <col min="11299" max="11299" width="6.5" style="5" customWidth="1"/>
    <col min="11300" max="11300" width="6.625" style="5" customWidth="1"/>
    <col min="11301" max="11301" width="6.875" style="5" customWidth="1"/>
    <col min="11302" max="11302" width="7" style="5" customWidth="1"/>
    <col min="11303" max="11303" width="8.125" style="5" customWidth="1"/>
    <col min="11304" max="11304" width="7.875" style="5" customWidth="1"/>
    <col min="11305" max="11306" width="6.75" style="5" customWidth="1"/>
    <col min="11307" max="11307" width="6.625" style="5" customWidth="1"/>
    <col min="11308" max="11309" width="6.75" style="5" customWidth="1"/>
    <col min="11310" max="11310" width="6.625" style="5" customWidth="1"/>
    <col min="11311" max="11313" width="0" style="5" hidden="1" customWidth="1"/>
    <col min="11314" max="11495" width="9" style="5"/>
    <col min="11496" max="11496" width="4.25" style="5" customWidth="1"/>
    <col min="11497" max="11497" width="16.25" style="5" customWidth="1"/>
    <col min="11498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8.375" style="5" customWidth="1"/>
    <col min="11520" max="11526" width="6.75" style="5" customWidth="1"/>
    <col min="11527" max="11528" width="5.875" style="5" customWidth="1"/>
    <col min="11529" max="11529" width="8.5" style="5" customWidth="1"/>
    <col min="11530" max="11530" width="8" style="5" customWidth="1"/>
    <col min="11531" max="11531" width="9.125" style="5" customWidth="1"/>
    <col min="11532" max="11537" width="8" style="5" customWidth="1"/>
    <col min="11538" max="11538" width="11.75" style="5" customWidth="1"/>
    <col min="11539" max="11539" width="6.875" style="5" customWidth="1"/>
    <col min="11540" max="11540" width="7.625" style="5" customWidth="1"/>
    <col min="11541" max="11544" width="6.75" style="5" customWidth="1"/>
    <col min="11545" max="11545" width="7.625" style="5" customWidth="1"/>
    <col min="11546" max="11550" width="6.75" style="5" customWidth="1"/>
    <col min="11551" max="11551" width="6.625" style="5" customWidth="1"/>
    <col min="11552" max="11552" width="6.25" style="5" customWidth="1"/>
    <col min="11553" max="11553" width="6.625" style="5" customWidth="1"/>
    <col min="11554" max="11554" width="6.25" style="5" customWidth="1"/>
    <col min="11555" max="11555" width="6.5" style="5" customWidth="1"/>
    <col min="11556" max="11556" width="6.625" style="5" customWidth="1"/>
    <col min="11557" max="11557" width="6.875" style="5" customWidth="1"/>
    <col min="11558" max="11558" width="7" style="5" customWidth="1"/>
    <col min="11559" max="11559" width="8.125" style="5" customWidth="1"/>
    <col min="11560" max="11560" width="7.875" style="5" customWidth="1"/>
    <col min="11561" max="11562" width="6.75" style="5" customWidth="1"/>
    <col min="11563" max="11563" width="6.625" style="5" customWidth="1"/>
    <col min="11564" max="11565" width="6.75" style="5" customWidth="1"/>
    <col min="11566" max="11566" width="6.625" style="5" customWidth="1"/>
    <col min="11567" max="11569" width="0" style="5" hidden="1" customWidth="1"/>
    <col min="11570" max="11751" width="9" style="5"/>
    <col min="11752" max="11752" width="4.25" style="5" customWidth="1"/>
    <col min="11753" max="11753" width="16.25" style="5" customWidth="1"/>
    <col min="11754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8.375" style="5" customWidth="1"/>
    <col min="11776" max="11782" width="6.75" style="5" customWidth="1"/>
    <col min="11783" max="11784" width="5.875" style="5" customWidth="1"/>
    <col min="11785" max="11785" width="8.5" style="5" customWidth="1"/>
    <col min="11786" max="11786" width="8" style="5" customWidth="1"/>
    <col min="11787" max="11787" width="9.125" style="5" customWidth="1"/>
    <col min="11788" max="11793" width="8" style="5" customWidth="1"/>
    <col min="11794" max="11794" width="11.75" style="5" customWidth="1"/>
    <col min="11795" max="11795" width="6.875" style="5" customWidth="1"/>
    <col min="11796" max="11796" width="7.625" style="5" customWidth="1"/>
    <col min="11797" max="11800" width="6.75" style="5" customWidth="1"/>
    <col min="11801" max="11801" width="7.625" style="5" customWidth="1"/>
    <col min="11802" max="11806" width="6.75" style="5" customWidth="1"/>
    <col min="11807" max="11807" width="6.625" style="5" customWidth="1"/>
    <col min="11808" max="11808" width="6.25" style="5" customWidth="1"/>
    <col min="11809" max="11809" width="6.625" style="5" customWidth="1"/>
    <col min="11810" max="11810" width="6.25" style="5" customWidth="1"/>
    <col min="11811" max="11811" width="6.5" style="5" customWidth="1"/>
    <col min="11812" max="11812" width="6.625" style="5" customWidth="1"/>
    <col min="11813" max="11813" width="6.875" style="5" customWidth="1"/>
    <col min="11814" max="11814" width="7" style="5" customWidth="1"/>
    <col min="11815" max="11815" width="8.125" style="5" customWidth="1"/>
    <col min="11816" max="11816" width="7.875" style="5" customWidth="1"/>
    <col min="11817" max="11818" width="6.75" style="5" customWidth="1"/>
    <col min="11819" max="11819" width="6.625" style="5" customWidth="1"/>
    <col min="11820" max="11821" width="6.75" style="5" customWidth="1"/>
    <col min="11822" max="11822" width="6.625" style="5" customWidth="1"/>
    <col min="11823" max="11825" width="0" style="5" hidden="1" customWidth="1"/>
    <col min="11826" max="12007" width="9" style="5"/>
    <col min="12008" max="12008" width="4.25" style="5" customWidth="1"/>
    <col min="12009" max="12009" width="16.25" style="5" customWidth="1"/>
    <col min="12010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8.375" style="5" customWidth="1"/>
    <col min="12032" max="12038" width="6.75" style="5" customWidth="1"/>
    <col min="12039" max="12040" width="5.875" style="5" customWidth="1"/>
    <col min="12041" max="12041" width="8.5" style="5" customWidth="1"/>
    <col min="12042" max="12042" width="8" style="5" customWidth="1"/>
    <col min="12043" max="12043" width="9.125" style="5" customWidth="1"/>
    <col min="12044" max="12049" width="8" style="5" customWidth="1"/>
    <col min="12050" max="12050" width="11.75" style="5" customWidth="1"/>
    <col min="12051" max="12051" width="6.875" style="5" customWidth="1"/>
    <col min="12052" max="12052" width="7.625" style="5" customWidth="1"/>
    <col min="12053" max="12056" width="6.75" style="5" customWidth="1"/>
    <col min="12057" max="12057" width="7.625" style="5" customWidth="1"/>
    <col min="12058" max="12062" width="6.75" style="5" customWidth="1"/>
    <col min="12063" max="12063" width="6.625" style="5" customWidth="1"/>
    <col min="12064" max="12064" width="6.25" style="5" customWidth="1"/>
    <col min="12065" max="12065" width="6.625" style="5" customWidth="1"/>
    <col min="12066" max="12066" width="6.25" style="5" customWidth="1"/>
    <col min="12067" max="12067" width="6.5" style="5" customWidth="1"/>
    <col min="12068" max="12068" width="6.625" style="5" customWidth="1"/>
    <col min="12069" max="12069" width="6.875" style="5" customWidth="1"/>
    <col min="12070" max="12070" width="7" style="5" customWidth="1"/>
    <col min="12071" max="12071" width="8.125" style="5" customWidth="1"/>
    <col min="12072" max="12072" width="7.875" style="5" customWidth="1"/>
    <col min="12073" max="12074" width="6.75" style="5" customWidth="1"/>
    <col min="12075" max="12075" width="6.625" style="5" customWidth="1"/>
    <col min="12076" max="12077" width="6.75" style="5" customWidth="1"/>
    <col min="12078" max="12078" width="6.625" style="5" customWidth="1"/>
    <col min="12079" max="12081" width="0" style="5" hidden="1" customWidth="1"/>
    <col min="12082" max="12263" width="9" style="5"/>
    <col min="12264" max="12264" width="4.25" style="5" customWidth="1"/>
    <col min="12265" max="12265" width="16.25" style="5" customWidth="1"/>
    <col min="12266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8.375" style="5" customWidth="1"/>
    <col min="12288" max="12294" width="6.75" style="5" customWidth="1"/>
    <col min="12295" max="12296" width="5.875" style="5" customWidth="1"/>
    <col min="12297" max="12297" width="8.5" style="5" customWidth="1"/>
    <col min="12298" max="12298" width="8" style="5" customWidth="1"/>
    <col min="12299" max="12299" width="9.125" style="5" customWidth="1"/>
    <col min="12300" max="12305" width="8" style="5" customWidth="1"/>
    <col min="12306" max="12306" width="11.75" style="5" customWidth="1"/>
    <col min="12307" max="12307" width="6.875" style="5" customWidth="1"/>
    <col min="12308" max="12308" width="7.625" style="5" customWidth="1"/>
    <col min="12309" max="12312" width="6.75" style="5" customWidth="1"/>
    <col min="12313" max="12313" width="7.625" style="5" customWidth="1"/>
    <col min="12314" max="12318" width="6.75" style="5" customWidth="1"/>
    <col min="12319" max="12319" width="6.625" style="5" customWidth="1"/>
    <col min="12320" max="12320" width="6.25" style="5" customWidth="1"/>
    <col min="12321" max="12321" width="6.625" style="5" customWidth="1"/>
    <col min="12322" max="12322" width="6.25" style="5" customWidth="1"/>
    <col min="12323" max="12323" width="6.5" style="5" customWidth="1"/>
    <col min="12324" max="12324" width="6.625" style="5" customWidth="1"/>
    <col min="12325" max="12325" width="6.875" style="5" customWidth="1"/>
    <col min="12326" max="12326" width="7" style="5" customWidth="1"/>
    <col min="12327" max="12327" width="8.125" style="5" customWidth="1"/>
    <col min="12328" max="12328" width="7.875" style="5" customWidth="1"/>
    <col min="12329" max="12330" width="6.75" style="5" customWidth="1"/>
    <col min="12331" max="12331" width="6.625" style="5" customWidth="1"/>
    <col min="12332" max="12333" width="6.75" style="5" customWidth="1"/>
    <col min="12334" max="12334" width="6.625" style="5" customWidth="1"/>
    <col min="12335" max="12337" width="0" style="5" hidden="1" customWidth="1"/>
    <col min="12338" max="12519" width="9" style="5"/>
    <col min="12520" max="12520" width="4.25" style="5" customWidth="1"/>
    <col min="12521" max="12521" width="16.25" style="5" customWidth="1"/>
    <col min="12522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8.375" style="5" customWidth="1"/>
    <col min="12544" max="12550" width="6.75" style="5" customWidth="1"/>
    <col min="12551" max="12552" width="5.875" style="5" customWidth="1"/>
    <col min="12553" max="12553" width="8.5" style="5" customWidth="1"/>
    <col min="12554" max="12554" width="8" style="5" customWidth="1"/>
    <col min="12555" max="12555" width="9.125" style="5" customWidth="1"/>
    <col min="12556" max="12561" width="8" style="5" customWidth="1"/>
    <col min="12562" max="12562" width="11.75" style="5" customWidth="1"/>
    <col min="12563" max="12563" width="6.875" style="5" customWidth="1"/>
    <col min="12564" max="12564" width="7.625" style="5" customWidth="1"/>
    <col min="12565" max="12568" width="6.75" style="5" customWidth="1"/>
    <col min="12569" max="12569" width="7.625" style="5" customWidth="1"/>
    <col min="12570" max="12574" width="6.75" style="5" customWidth="1"/>
    <col min="12575" max="12575" width="6.625" style="5" customWidth="1"/>
    <col min="12576" max="12576" width="6.25" style="5" customWidth="1"/>
    <col min="12577" max="12577" width="6.625" style="5" customWidth="1"/>
    <col min="12578" max="12578" width="6.25" style="5" customWidth="1"/>
    <col min="12579" max="12579" width="6.5" style="5" customWidth="1"/>
    <col min="12580" max="12580" width="6.625" style="5" customWidth="1"/>
    <col min="12581" max="12581" width="6.875" style="5" customWidth="1"/>
    <col min="12582" max="12582" width="7" style="5" customWidth="1"/>
    <col min="12583" max="12583" width="8.125" style="5" customWidth="1"/>
    <col min="12584" max="12584" width="7.875" style="5" customWidth="1"/>
    <col min="12585" max="12586" width="6.75" style="5" customWidth="1"/>
    <col min="12587" max="12587" width="6.625" style="5" customWidth="1"/>
    <col min="12588" max="12589" width="6.75" style="5" customWidth="1"/>
    <col min="12590" max="12590" width="6.625" style="5" customWidth="1"/>
    <col min="12591" max="12593" width="0" style="5" hidden="1" customWidth="1"/>
    <col min="12594" max="12775" width="9" style="5"/>
    <col min="12776" max="12776" width="4.25" style="5" customWidth="1"/>
    <col min="12777" max="12777" width="16.25" style="5" customWidth="1"/>
    <col min="12778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8.375" style="5" customWidth="1"/>
    <col min="12800" max="12806" width="6.75" style="5" customWidth="1"/>
    <col min="12807" max="12808" width="5.875" style="5" customWidth="1"/>
    <col min="12809" max="12809" width="8.5" style="5" customWidth="1"/>
    <col min="12810" max="12810" width="8" style="5" customWidth="1"/>
    <col min="12811" max="12811" width="9.125" style="5" customWidth="1"/>
    <col min="12812" max="12817" width="8" style="5" customWidth="1"/>
    <col min="12818" max="12818" width="11.75" style="5" customWidth="1"/>
    <col min="12819" max="12819" width="6.875" style="5" customWidth="1"/>
    <col min="12820" max="12820" width="7.625" style="5" customWidth="1"/>
    <col min="12821" max="12824" width="6.75" style="5" customWidth="1"/>
    <col min="12825" max="12825" width="7.625" style="5" customWidth="1"/>
    <col min="12826" max="12830" width="6.75" style="5" customWidth="1"/>
    <col min="12831" max="12831" width="6.625" style="5" customWidth="1"/>
    <col min="12832" max="12832" width="6.25" style="5" customWidth="1"/>
    <col min="12833" max="12833" width="6.625" style="5" customWidth="1"/>
    <col min="12834" max="12834" width="6.25" style="5" customWidth="1"/>
    <col min="12835" max="12835" width="6.5" style="5" customWidth="1"/>
    <col min="12836" max="12836" width="6.625" style="5" customWidth="1"/>
    <col min="12837" max="12837" width="6.875" style="5" customWidth="1"/>
    <col min="12838" max="12838" width="7" style="5" customWidth="1"/>
    <col min="12839" max="12839" width="8.125" style="5" customWidth="1"/>
    <col min="12840" max="12840" width="7.875" style="5" customWidth="1"/>
    <col min="12841" max="12842" width="6.75" style="5" customWidth="1"/>
    <col min="12843" max="12843" width="6.625" style="5" customWidth="1"/>
    <col min="12844" max="12845" width="6.75" style="5" customWidth="1"/>
    <col min="12846" max="12846" width="6.625" style="5" customWidth="1"/>
    <col min="12847" max="12849" width="0" style="5" hidden="1" customWidth="1"/>
    <col min="12850" max="13031" width="9" style="5"/>
    <col min="13032" max="13032" width="4.25" style="5" customWidth="1"/>
    <col min="13033" max="13033" width="16.25" style="5" customWidth="1"/>
    <col min="13034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8.375" style="5" customWidth="1"/>
    <col min="13056" max="13062" width="6.75" style="5" customWidth="1"/>
    <col min="13063" max="13064" width="5.875" style="5" customWidth="1"/>
    <col min="13065" max="13065" width="8.5" style="5" customWidth="1"/>
    <col min="13066" max="13066" width="8" style="5" customWidth="1"/>
    <col min="13067" max="13067" width="9.125" style="5" customWidth="1"/>
    <col min="13068" max="13073" width="8" style="5" customWidth="1"/>
    <col min="13074" max="13074" width="11.75" style="5" customWidth="1"/>
    <col min="13075" max="13075" width="6.875" style="5" customWidth="1"/>
    <col min="13076" max="13076" width="7.625" style="5" customWidth="1"/>
    <col min="13077" max="13080" width="6.75" style="5" customWidth="1"/>
    <col min="13081" max="13081" width="7.625" style="5" customWidth="1"/>
    <col min="13082" max="13086" width="6.75" style="5" customWidth="1"/>
    <col min="13087" max="13087" width="6.625" style="5" customWidth="1"/>
    <col min="13088" max="13088" width="6.25" style="5" customWidth="1"/>
    <col min="13089" max="13089" width="6.625" style="5" customWidth="1"/>
    <col min="13090" max="13090" width="6.25" style="5" customWidth="1"/>
    <col min="13091" max="13091" width="6.5" style="5" customWidth="1"/>
    <col min="13092" max="13092" width="6.625" style="5" customWidth="1"/>
    <col min="13093" max="13093" width="6.875" style="5" customWidth="1"/>
    <col min="13094" max="13094" width="7" style="5" customWidth="1"/>
    <col min="13095" max="13095" width="8.125" style="5" customWidth="1"/>
    <col min="13096" max="13096" width="7.875" style="5" customWidth="1"/>
    <col min="13097" max="13098" width="6.75" style="5" customWidth="1"/>
    <col min="13099" max="13099" width="6.625" style="5" customWidth="1"/>
    <col min="13100" max="13101" width="6.75" style="5" customWidth="1"/>
    <col min="13102" max="13102" width="6.625" style="5" customWidth="1"/>
    <col min="13103" max="13105" width="0" style="5" hidden="1" customWidth="1"/>
    <col min="13106" max="13287" width="9" style="5"/>
    <col min="13288" max="13288" width="4.25" style="5" customWidth="1"/>
    <col min="13289" max="13289" width="16.25" style="5" customWidth="1"/>
    <col min="13290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8.375" style="5" customWidth="1"/>
    <col min="13312" max="13318" width="6.75" style="5" customWidth="1"/>
    <col min="13319" max="13320" width="5.875" style="5" customWidth="1"/>
    <col min="13321" max="13321" width="8.5" style="5" customWidth="1"/>
    <col min="13322" max="13322" width="8" style="5" customWidth="1"/>
    <col min="13323" max="13323" width="9.125" style="5" customWidth="1"/>
    <col min="13324" max="13329" width="8" style="5" customWidth="1"/>
    <col min="13330" max="13330" width="11.75" style="5" customWidth="1"/>
    <col min="13331" max="13331" width="6.875" style="5" customWidth="1"/>
    <col min="13332" max="13332" width="7.625" style="5" customWidth="1"/>
    <col min="13333" max="13336" width="6.75" style="5" customWidth="1"/>
    <col min="13337" max="13337" width="7.625" style="5" customWidth="1"/>
    <col min="13338" max="13342" width="6.75" style="5" customWidth="1"/>
    <col min="13343" max="13343" width="6.625" style="5" customWidth="1"/>
    <col min="13344" max="13344" width="6.25" style="5" customWidth="1"/>
    <col min="13345" max="13345" width="6.625" style="5" customWidth="1"/>
    <col min="13346" max="13346" width="6.25" style="5" customWidth="1"/>
    <col min="13347" max="13347" width="6.5" style="5" customWidth="1"/>
    <col min="13348" max="13348" width="6.625" style="5" customWidth="1"/>
    <col min="13349" max="13349" width="6.875" style="5" customWidth="1"/>
    <col min="13350" max="13350" width="7" style="5" customWidth="1"/>
    <col min="13351" max="13351" width="8.125" style="5" customWidth="1"/>
    <col min="13352" max="13352" width="7.875" style="5" customWidth="1"/>
    <col min="13353" max="13354" width="6.75" style="5" customWidth="1"/>
    <col min="13355" max="13355" width="6.625" style="5" customWidth="1"/>
    <col min="13356" max="13357" width="6.75" style="5" customWidth="1"/>
    <col min="13358" max="13358" width="6.625" style="5" customWidth="1"/>
    <col min="13359" max="13361" width="0" style="5" hidden="1" customWidth="1"/>
    <col min="13362" max="13543" width="9" style="5"/>
    <col min="13544" max="13544" width="4.25" style="5" customWidth="1"/>
    <col min="13545" max="13545" width="16.25" style="5" customWidth="1"/>
    <col min="13546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8.375" style="5" customWidth="1"/>
    <col min="13568" max="13574" width="6.75" style="5" customWidth="1"/>
    <col min="13575" max="13576" width="5.875" style="5" customWidth="1"/>
    <col min="13577" max="13577" width="8.5" style="5" customWidth="1"/>
    <col min="13578" max="13578" width="8" style="5" customWidth="1"/>
    <col min="13579" max="13579" width="9.125" style="5" customWidth="1"/>
    <col min="13580" max="13585" width="8" style="5" customWidth="1"/>
    <col min="13586" max="13586" width="11.75" style="5" customWidth="1"/>
    <col min="13587" max="13587" width="6.875" style="5" customWidth="1"/>
    <col min="13588" max="13588" width="7.625" style="5" customWidth="1"/>
    <col min="13589" max="13592" width="6.75" style="5" customWidth="1"/>
    <col min="13593" max="13593" width="7.625" style="5" customWidth="1"/>
    <col min="13594" max="13598" width="6.75" style="5" customWidth="1"/>
    <col min="13599" max="13599" width="6.625" style="5" customWidth="1"/>
    <col min="13600" max="13600" width="6.25" style="5" customWidth="1"/>
    <col min="13601" max="13601" width="6.625" style="5" customWidth="1"/>
    <col min="13602" max="13602" width="6.25" style="5" customWidth="1"/>
    <col min="13603" max="13603" width="6.5" style="5" customWidth="1"/>
    <col min="13604" max="13604" width="6.625" style="5" customWidth="1"/>
    <col min="13605" max="13605" width="6.875" style="5" customWidth="1"/>
    <col min="13606" max="13606" width="7" style="5" customWidth="1"/>
    <col min="13607" max="13607" width="8.125" style="5" customWidth="1"/>
    <col min="13608" max="13608" width="7.875" style="5" customWidth="1"/>
    <col min="13609" max="13610" width="6.75" style="5" customWidth="1"/>
    <col min="13611" max="13611" width="6.625" style="5" customWidth="1"/>
    <col min="13612" max="13613" width="6.75" style="5" customWidth="1"/>
    <col min="13614" max="13614" width="6.625" style="5" customWidth="1"/>
    <col min="13615" max="13617" width="0" style="5" hidden="1" customWidth="1"/>
    <col min="13618" max="13799" width="9" style="5"/>
    <col min="13800" max="13800" width="4.25" style="5" customWidth="1"/>
    <col min="13801" max="13801" width="16.25" style="5" customWidth="1"/>
    <col min="13802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8.375" style="5" customWidth="1"/>
    <col min="13824" max="13830" width="6.75" style="5" customWidth="1"/>
    <col min="13831" max="13832" width="5.875" style="5" customWidth="1"/>
    <col min="13833" max="13833" width="8.5" style="5" customWidth="1"/>
    <col min="13834" max="13834" width="8" style="5" customWidth="1"/>
    <col min="13835" max="13835" width="9.125" style="5" customWidth="1"/>
    <col min="13836" max="13841" width="8" style="5" customWidth="1"/>
    <col min="13842" max="13842" width="11.75" style="5" customWidth="1"/>
    <col min="13843" max="13843" width="6.875" style="5" customWidth="1"/>
    <col min="13844" max="13844" width="7.625" style="5" customWidth="1"/>
    <col min="13845" max="13848" width="6.75" style="5" customWidth="1"/>
    <col min="13849" max="13849" width="7.625" style="5" customWidth="1"/>
    <col min="13850" max="13854" width="6.75" style="5" customWidth="1"/>
    <col min="13855" max="13855" width="6.625" style="5" customWidth="1"/>
    <col min="13856" max="13856" width="6.25" style="5" customWidth="1"/>
    <col min="13857" max="13857" width="6.625" style="5" customWidth="1"/>
    <col min="13858" max="13858" width="6.25" style="5" customWidth="1"/>
    <col min="13859" max="13859" width="6.5" style="5" customWidth="1"/>
    <col min="13860" max="13860" width="6.625" style="5" customWidth="1"/>
    <col min="13861" max="13861" width="6.875" style="5" customWidth="1"/>
    <col min="13862" max="13862" width="7" style="5" customWidth="1"/>
    <col min="13863" max="13863" width="8.125" style="5" customWidth="1"/>
    <col min="13864" max="13864" width="7.875" style="5" customWidth="1"/>
    <col min="13865" max="13866" width="6.75" style="5" customWidth="1"/>
    <col min="13867" max="13867" width="6.625" style="5" customWidth="1"/>
    <col min="13868" max="13869" width="6.75" style="5" customWidth="1"/>
    <col min="13870" max="13870" width="6.625" style="5" customWidth="1"/>
    <col min="13871" max="13873" width="0" style="5" hidden="1" customWidth="1"/>
    <col min="13874" max="14055" width="9" style="5"/>
    <col min="14056" max="14056" width="4.25" style="5" customWidth="1"/>
    <col min="14057" max="14057" width="16.25" style="5" customWidth="1"/>
    <col min="14058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8.375" style="5" customWidth="1"/>
    <col min="14080" max="14086" width="6.75" style="5" customWidth="1"/>
    <col min="14087" max="14088" width="5.875" style="5" customWidth="1"/>
    <col min="14089" max="14089" width="8.5" style="5" customWidth="1"/>
    <col min="14090" max="14090" width="8" style="5" customWidth="1"/>
    <col min="14091" max="14091" width="9.125" style="5" customWidth="1"/>
    <col min="14092" max="14097" width="8" style="5" customWidth="1"/>
    <col min="14098" max="14098" width="11.75" style="5" customWidth="1"/>
    <col min="14099" max="14099" width="6.875" style="5" customWidth="1"/>
    <col min="14100" max="14100" width="7.625" style="5" customWidth="1"/>
    <col min="14101" max="14104" width="6.75" style="5" customWidth="1"/>
    <col min="14105" max="14105" width="7.625" style="5" customWidth="1"/>
    <col min="14106" max="14110" width="6.75" style="5" customWidth="1"/>
    <col min="14111" max="14111" width="6.625" style="5" customWidth="1"/>
    <col min="14112" max="14112" width="6.25" style="5" customWidth="1"/>
    <col min="14113" max="14113" width="6.625" style="5" customWidth="1"/>
    <col min="14114" max="14114" width="6.25" style="5" customWidth="1"/>
    <col min="14115" max="14115" width="6.5" style="5" customWidth="1"/>
    <col min="14116" max="14116" width="6.625" style="5" customWidth="1"/>
    <col min="14117" max="14117" width="6.875" style="5" customWidth="1"/>
    <col min="14118" max="14118" width="7" style="5" customWidth="1"/>
    <col min="14119" max="14119" width="8.125" style="5" customWidth="1"/>
    <col min="14120" max="14120" width="7.875" style="5" customWidth="1"/>
    <col min="14121" max="14122" width="6.75" style="5" customWidth="1"/>
    <col min="14123" max="14123" width="6.625" style="5" customWidth="1"/>
    <col min="14124" max="14125" width="6.75" style="5" customWidth="1"/>
    <col min="14126" max="14126" width="6.625" style="5" customWidth="1"/>
    <col min="14127" max="14129" width="0" style="5" hidden="1" customWidth="1"/>
    <col min="14130" max="14311" width="9" style="5"/>
    <col min="14312" max="14312" width="4.25" style="5" customWidth="1"/>
    <col min="14313" max="14313" width="16.25" style="5" customWidth="1"/>
    <col min="14314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8.375" style="5" customWidth="1"/>
    <col min="14336" max="14342" width="6.75" style="5" customWidth="1"/>
    <col min="14343" max="14344" width="5.875" style="5" customWidth="1"/>
    <col min="14345" max="14345" width="8.5" style="5" customWidth="1"/>
    <col min="14346" max="14346" width="8" style="5" customWidth="1"/>
    <col min="14347" max="14347" width="9.125" style="5" customWidth="1"/>
    <col min="14348" max="14353" width="8" style="5" customWidth="1"/>
    <col min="14354" max="14354" width="11.75" style="5" customWidth="1"/>
    <col min="14355" max="14355" width="6.875" style="5" customWidth="1"/>
    <col min="14356" max="14356" width="7.625" style="5" customWidth="1"/>
    <col min="14357" max="14360" width="6.75" style="5" customWidth="1"/>
    <col min="14361" max="14361" width="7.625" style="5" customWidth="1"/>
    <col min="14362" max="14366" width="6.75" style="5" customWidth="1"/>
    <col min="14367" max="14367" width="6.625" style="5" customWidth="1"/>
    <col min="14368" max="14368" width="6.25" style="5" customWidth="1"/>
    <col min="14369" max="14369" width="6.625" style="5" customWidth="1"/>
    <col min="14370" max="14370" width="6.25" style="5" customWidth="1"/>
    <col min="14371" max="14371" width="6.5" style="5" customWidth="1"/>
    <col min="14372" max="14372" width="6.625" style="5" customWidth="1"/>
    <col min="14373" max="14373" width="6.875" style="5" customWidth="1"/>
    <col min="14374" max="14374" width="7" style="5" customWidth="1"/>
    <col min="14375" max="14375" width="8.125" style="5" customWidth="1"/>
    <col min="14376" max="14376" width="7.875" style="5" customWidth="1"/>
    <col min="14377" max="14378" width="6.75" style="5" customWidth="1"/>
    <col min="14379" max="14379" width="6.625" style="5" customWidth="1"/>
    <col min="14380" max="14381" width="6.75" style="5" customWidth="1"/>
    <col min="14382" max="14382" width="6.625" style="5" customWidth="1"/>
    <col min="14383" max="14385" width="0" style="5" hidden="1" customWidth="1"/>
    <col min="14386" max="14567" width="9" style="5"/>
    <col min="14568" max="14568" width="4.25" style="5" customWidth="1"/>
    <col min="14569" max="14569" width="16.25" style="5" customWidth="1"/>
    <col min="14570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8.375" style="5" customWidth="1"/>
    <col min="14592" max="14598" width="6.75" style="5" customWidth="1"/>
    <col min="14599" max="14600" width="5.875" style="5" customWidth="1"/>
    <col min="14601" max="14601" width="8.5" style="5" customWidth="1"/>
    <col min="14602" max="14602" width="8" style="5" customWidth="1"/>
    <col min="14603" max="14603" width="9.125" style="5" customWidth="1"/>
    <col min="14604" max="14609" width="8" style="5" customWidth="1"/>
    <col min="14610" max="14610" width="11.75" style="5" customWidth="1"/>
    <col min="14611" max="14611" width="6.875" style="5" customWidth="1"/>
    <col min="14612" max="14612" width="7.625" style="5" customWidth="1"/>
    <col min="14613" max="14616" width="6.75" style="5" customWidth="1"/>
    <col min="14617" max="14617" width="7.625" style="5" customWidth="1"/>
    <col min="14618" max="14622" width="6.75" style="5" customWidth="1"/>
    <col min="14623" max="14623" width="6.625" style="5" customWidth="1"/>
    <col min="14624" max="14624" width="6.25" style="5" customWidth="1"/>
    <col min="14625" max="14625" width="6.625" style="5" customWidth="1"/>
    <col min="14626" max="14626" width="6.25" style="5" customWidth="1"/>
    <col min="14627" max="14627" width="6.5" style="5" customWidth="1"/>
    <col min="14628" max="14628" width="6.625" style="5" customWidth="1"/>
    <col min="14629" max="14629" width="6.875" style="5" customWidth="1"/>
    <col min="14630" max="14630" width="7" style="5" customWidth="1"/>
    <col min="14631" max="14631" width="8.125" style="5" customWidth="1"/>
    <col min="14632" max="14632" width="7.875" style="5" customWidth="1"/>
    <col min="14633" max="14634" width="6.75" style="5" customWidth="1"/>
    <col min="14635" max="14635" width="6.625" style="5" customWidth="1"/>
    <col min="14636" max="14637" width="6.75" style="5" customWidth="1"/>
    <col min="14638" max="14638" width="6.625" style="5" customWidth="1"/>
    <col min="14639" max="14641" width="0" style="5" hidden="1" customWidth="1"/>
    <col min="14642" max="14823" width="9" style="5"/>
    <col min="14824" max="14824" width="4.25" style="5" customWidth="1"/>
    <col min="14825" max="14825" width="16.25" style="5" customWidth="1"/>
    <col min="14826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8.375" style="5" customWidth="1"/>
    <col min="14848" max="14854" width="6.75" style="5" customWidth="1"/>
    <col min="14855" max="14856" width="5.875" style="5" customWidth="1"/>
    <col min="14857" max="14857" width="8.5" style="5" customWidth="1"/>
    <col min="14858" max="14858" width="8" style="5" customWidth="1"/>
    <col min="14859" max="14859" width="9.125" style="5" customWidth="1"/>
    <col min="14860" max="14865" width="8" style="5" customWidth="1"/>
    <col min="14866" max="14866" width="11.75" style="5" customWidth="1"/>
    <col min="14867" max="14867" width="6.875" style="5" customWidth="1"/>
    <col min="14868" max="14868" width="7.625" style="5" customWidth="1"/>
    <col min="14869" max="14872" width="6.75" style="5" customWidth="1"/>
    <col min="14873" max="14873" width="7.625" style="5" customWidth="1"/>
    <col min="14874" max="14878" width="6.75" style="5" customWidth="1"/>
    <col min="14879" max="14879" width="6.625" style="5" customWidth="1"/>
    <col min="14880" max="14880" width="6.25" style="5" customWidth="1"/>
    <col min="14881" max="14881" width="6.625" style="5" customWidth="1"/>
    <col min="14882" max="14882" width="6.25" style="5" customWidth="1"/>
    <col min="14883" max="14883" width="6.5" style="5" customWidth="1"/>
    <col min="14884" max="14884" width="6.625" style="5" customWidth="1"/>
    <col min="14885" max="14885" width="6.875" style="5" customWidth="1"/>
    <col min="14886" max="14886" width="7" style="5" customWidth="1"/>
    <col min="14887" max="14887" width="8.125" style="5" customWidth="1"/>
    <col min="14888" max="14888" width="7.875" style="5" customWidth="1"/>
    <col min="14889" max="14890" width="6.75" style="5" customWidth="1"/>
    <col min="14891" max="14891" width="6.625" style="5" customWidth="1"/>
    <col min="14892" max="14893" width="6.75" style="5" customWidth="1"/>
    <col min="14894" max="14894" width="6.625" style="5" customWidth="1"/>
    <col min="14895" max="14897" width="0" style="5" hidden="1" customWidth="1"/>
    <col min="14898" max="15079" width="9" style="5"/>
    <col min="15080" max="15080" width="4.25" style="5" customWidth="1"/>
    <col min="15081" max="15081" width="16.25" style="5" customWidth="1"/>
    <col min="15082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8.375" style="5" customWidth="1"/>
    <col min="15104" max="15110" width="6.75" style="5" customWidth="1"/>
    <col min="15111" max="15112" width="5.875" style="5" customWidth="1"/>
    <col min="15113" max="15113" width="8.5" style="5" customWidth="1"/>
    <col min="15114" max="15114" width="8" style="5" customWidth="1"/>
    <col min="15115" max="15115" width="9.125" style="5" customWidth="1"/>
    <col min="15116" max="15121" width="8" style="5" customWidth="1"/>
    <col min="15122" max="15122" width="11.75" style="5" customWidth="1"/>
    <col min="15123" max="15123" width="6.875" style="5" customWidth="1"/>
    <col min="15124" max="15124" width="7.625" style="5" customWidth="1"/>
    <col min="15125" max="15128" width="6.75" style="5" customWidth="1"/>
    <col min="15129" max="15129" width="7.625" style="5" customWidth="1"/>
    <col min="15130" max="15134" width="6.75" style="5" customWidth="1"/>
    <col min="15135" max="15135" width="6.625" style="5" customWidth="1"/>
    <col min="15136" max="15136" width="6.25" style="5" customWidth="1"/>
    <col min="15137" max="15137" width="6.625" style="5" customWidth="1"/>
    <col min="15138" max="15138" width="6.25" style="5" customWidth="1"/>
    <col min="15139" max="15139" width="6.5" style="5" customWidth="1"/>
    <col min="15140" max="15140" width="6.625" style="5" customWidth="1"/>
    <col min="15141" max="15141" width="6.875" style="5" customWidth="1"/>
    <col min="15142" max="15142" width="7" style="5" customWidth="1"/>
    <col min="15143" max="15143" width="8.125" style="5" customWidth="1"/>
    <col min="15144" max="15144" width="7.875" style="5" customWidth="1"/>
    <col min="15145" max="15146" width="6.75" style="5" customWidth="1"/>
    <col min="15147" max="15147" width="6.625" style="5" customWidth="1"/>
    <col min="15148" max="15149" width="6.75" style="5" customWidth="1"/>
    <col min="15150" max="15150" width="6.625" style="5" customWidth="1"/>
    <col min="15151" max="15153" width="0" style="5" hidden="1" customWidth="1"/>
    <col min="15154" max="15335" width="9" style="5"/>
    <col min="15336" max="15336" width="4.25" style="5" customWidth="1"/>
    <col min="15337" max="15337" width="16.25" style="5" customWidth="1"/>
    <col min="15338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8.375" style="5" customWidth="1"/>
    <col min="15360" max="15366" width="6.75" style="5" customWidth="1"/>
    <col min="15367" max="15368" width="5.875" style="5" customWidth="1"/>
    <col min="15369" max="15369" width="8.5" style="5" customWidth="1"/>
    <col min="15370" max="15370" width="8" style="5" customWidth="1"/>
    <col min="15371" max="15371" width="9.125" style="5" customWidth="1"/>
    <col min="15372" max="15377" width="8" style="5" customWidth="1"/>
    <col min="15378" max="15378" width="11.75" style="5" customWidth="1"/>
    <col min="15379" max="15379" width="6.875" style="5" customWidth="1"/>
    <col min="15380" max="15380" width="7.625" style="5" customWidth="1"/>
    <col min="15381" max="15384" width="6.75" style="5" customWidth="1"/>
    <col min="15385" max="15385" width="7.625" style="5" customWidth="1"/>
    <col min="15386" max="15390" width="6.75" style="5" customWidth="1"/>
    <col min="15391" max="15391" width="6.625" style="5" customWidth="1"/>
    <col min="15392" max="15392" width="6.25" style="5" customWidth="1"/>
    <col min="15393" max="15393" width="6.625" style="5" customWidth="1"/>
    <col min="15394" max="15394" width="6.25" style="5" customWidth="1"/>
    <col min="15395" max="15395" width="6.5" style="5" customWidth="1"/>
    <col min="15396" max="15396" width="6.625" style="5" customWidth="1"/>
    <col min="15397" max="15397" width="6.875" style="5" customWidth="1"/>
    <col min="15398" max="15398" width="7" style="5" customWidth="1"/>
    <col min="15399" max="15399" width="8.125" style="5" customWidth="1"/>
    <col min="15400" max="15400" width="7.875" style="5" customWidth="1"/>
    <col min="15401" max="15402" width="6.75" style="5" customWidth="1"/>
    <col min="15403" max="15403" width="6.625" style="5" customWidth="1"/>
    <col min="15404" max="15405" width="6.75" style="5" customWidth="1"/>
    <col min="15406" max="15406" width="6.625" style="5" customWidth="1"/>
    <col min="15407" max="15409" width="0" style="5" hidden="1" customWidth="1"/>
    <col min="15410" max="15591" width="9" style="5"/>
    <col min="15592" max="15592" width="4.25" style="5" customWidth="1"/>
    <col min="15593" max="15593" width="16.25" style="5" customWidth="1"/>
    <col min="15594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8.375" style="5" customWidth="1"/>
    <col min="15616" max="15622" width="6.75" style="5" customWidth="1"/>
    <col min="15623" max="15624" width="5.875" style="5" customWidth="1"/>
    <col min="15625" max="15625" width="8.5" style="5" customWidth="1"/>
    <col min="15626" max="15626" width="8" style="5" customWidth="1"/>
    <col min="15627" max="15627" width="9.125" style="5" customWidth="1"/>
    <col min="15628" max="15633" width="8" style="5" customWidth="1"/>
    <col min="15634" max="15634" width="11.75" style="5" customWidth="1"/>
    <col min="15635" max="15635" width="6.875" style="5" customWidth="1"/>
    <col min="15636" max="15636" width="7.625" style="5" customWidth="1"/>
    <col min="15637" max="15640" width="6.75" style="5" customWidth="1"/>
    <col min="15641" max="15641" width="7.625" style="5" customWidth="1"/>
    <col min="15642" max="15646" width="6.75" style="5" customWidth="1"/>
    <col min="15647" max="15647" width="6.625" style="5" customWidth="1"/>
    <col min="15648" max="15648" width="6.25" style="5" customWidth="1"/>
    <col min="15649" max="15649" width="6.625" style="5" customWidth="1"/>
    <col min="15650" max="15650" width="6.25" style="5" customWidth="1"/>
    <col min="15651" max="15651" width="6.5" style="5" customWidth="1"/>
    <col min="15652" max="15652" width="6.625" style="5" customWidth="1"/>
    <col min="15653" max="15653" width="6.875" style="5" customWidth="1"/>
    <col min="15654" max="15654" width="7" style="5" customWidth="1"/>
    <col min="15655" max="15655" width="8.125" style="5" customWidth="1"/>
    <col min="15656" max="15656" width="7.875" style="5" customWidth="1"/>
    <col min="15657" max="15658" width="6.75" style="5" customWidth="1"/>
    <col min="15659" max="15659" width="6.625" style="5" customWidth="1"/>
    <col min="15660" max="15661" width="6.75" style="5" customWidth="1"/>
    <col min="15662" max="15662" width="6.625" style="5" customWidth="1"/>
    <col min="15663" max="15665" width="0" style="5" hidden="1" customWidth="1"/>
    <col min="15666" max="15847" width="9" style="5"/>
    <col min="15848" max="15848" width="4.25" style="5" customWidth="1"/>
    <col min="15849" max="15849" width="16.25" style="5" customWidth="1"/>
    <col min="15850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8.375" style="5" customWidth="1"/>
    <col min="15872" max="15878" width="6.75" style="5" customWidth="1"/>
    <col min="15879" max="15880" width="5.875" style="5" customWidth="1"/>
    <col min="15881" max="15881" width="8.5" style="5" customWidth="1"/>
    <col min="15882" max="15882" width="8" style="5" customWidth="1"/>
    <col min="15883" max="15883" width="9.125" style="5" customWidth="1"/>
    <col min="15884" max="15889" width="8" style="5" customWidth="1"/>
    <col min="15890" max="15890" width="11.75" style="5" customWidth="1"/>
    <col min="15891" max="15891" width="6.875" style="5" customWidth="1"/>
    <col min="15892" max="15892" width="7.625" style="5" customWidth="1"/>
    <col min="15893" max="15896" width="6.75" style="5" customWidth="1"/>
    <col min="15897" max="15897" width="7.625" style="5" customWidth="1"/>
    <col min="15898" max="15902" width="6.75" style="5" customWidth="1"/>
    <col min="15903" max="15903" width="6.625" style="5" customWidth="1"/>
    <col min="15904" max="15904" width="6.25" style="5" customWidth="1"/>
    <col min="15905" max="15905" width="6.625" style="5" customWidth="1"/>
    <col min="15906" max="15906" width="6.25" style="5" customWidth="1"/>
    <col min="15907" max="15907" width="6.5" style="5" customWidth="1"/>
    <col min="15908" max="15908" width="6.625" style="5" customWidth="1"/>
    <col min="15909" max="15909" width="6.875" style="5" customWidth="1"/>
    <col min="15910" max="15910" width="7" style="5" customWidth="1"/>
    <col min="15911" max="15911" width="8.125" style="5" customWidth="1"/>
    <col min="15912" max="15912" width="7.875" style="5" customWidth="1"/>
    <col min="15913" max="15914" width="6.75" style="5" customWidth="1"/>
    <col min="15915" max="15915" width="6.625" style="5" customWidth="1"/>
    <col min="15916" max="15917" width="6.75" style="5" customWidth="1"/>
    <col min="15918" max="15918" width="6.625" style="5" customWidth="1"/>
    <col min="15919" max="15921" width="0" style="5" hidden="1" customWidth="1"/>
    <col min="15922" max="16103" width="9" style="5"/>
    <col min="16104" max="16104" width="4.25" style="5" customWidth="1"/>
    <col min="16105" max="16105" width="16.25" style="5" customWidth="1"/>
    <col min="16106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8.375" style="5" customWidth="1"/>
    <col min="16128" max="16134" width="6.75" style="5" customWidth="1"/>
    <col min="16135" max="16136" width="5.875" style="5" customWidth="1"/>
    <col min="16137" max="16137" width="8.5" style="5" customWidth="1"/>
    <col min="16138" max="16138" width="8" style="5" customWidth="1"/>
    <col min="16139" max="16139" width="9.125" style="5" customWidth="1"/>
    <col min="16140" max="16145" width="8" style="5" customWidth="1"/>
    <col min="16146" max="16146" width="11.75" style="5" customWidth="1"/>
    <col min="16147" max="16147" width="6.875" style="5" customWidth="1"/>
    <col min="16148" max="16148" width="7.625" style="5" customWidth="1"/>
    <col min="16149" max="16152" width="6.75" style="5" customWidth="1"/>
    <col min="16153" max="16153" width="7.625" style="5" customWidth="1"/>
    <col min="16154" max="16158" width="6.75" style="5" customWidth="1"/>
    <col min="16159" max="16159" width="6.625" style="5" customWidth="1"/>
    <col min="16160" max="16160" width="6.25" style="5" customWidth="1"/>
    <col min="16161" max="16161" width="6.625" style="5" customWidth="1"/>
    <col min="16162" max="16162" width="6.25" style="5" customWidth="1"/>
    <col min="16163" max="16163" width="6.5" style="5" customWidth="1"/>
    <col min="16164" max="16164" width="6.625" style="5" customWidth="1"/>
    <col min="16165" max="16165" width="6.875" style="5" customWidth="1"/>
    <col min="16166" max="16166" width="7" style="5" customWidth="1"/>
    <col min="16167" max="16167" width="8.125" style="5" customWidth="1"/>
    <col min="16168" max="16168" width="7.875" style="5" customWidth="1"/>
    <col min="16169" max="16170" width="6.75" style="5" customWidth="1"/>
    <col min="16171" max="16171" width="6.625" style="5" customWidth="1"/>
    <col min="16172" max="16173" width="6.75" style="5" customWidth="1"/>
    <col min="16174" max="16174" width="6.625" style="5" customWidth="1"/>
    <col min="16175" max="16177" width="0" style="5" hidden="1" customWidth="1"/>
    <col min="16178" max="16384" width="9" style="5"/>
  </cols>
  <sheetData>
    <row r="1" spans="1:6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</row>
    <row r="2" spans="1:6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</row>
    <row r="3" spans="1:62" s="1" customFormat="1" ht="30.75" customHeight="1" x14ac:dyDescent="0.45">
      <c r="A3" s="745" t="s">
        <v>67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112"/>
    </row>
    <row r="4" spans="1:6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113"/>
      <c r="AU4" s="113"/>
      <c r="AV4" s="113"/>
      <c r="AW4" s="113"/>
    </row>
    <row r="5" spans="1:62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BA5" s="735" t="s">
        <v>8</v>
      </c>
      <c r="BB5" s="735"/>
      <c r="BC5" s="735"/>
      <c r="BD5" s="735"/>
      <c r="BG5" s="736" t="s">
        <v>9</v>
      </c>
      <c r="BH5" s="737"/>
      <c r="BI5" s="737"/>
      <c r="BJ5" s="738"/>
    </row>
    <row r="6" spans="1:62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52"/>
      <c r="BA6" s="6" t="s">
        <v>22</v>
      </c>
      <c r="BB6" s="7" t="s">
        <v>23</v>
      </c>
      <c r="BC6" s="7" t="s">
        <v>24</v>
      </c>
      <c r="BD6" s="7" t="s">
        <v>25</v>
      </c>
      <c r="BG6" s="6" t="s">
        <v>26</v>
      </c>
      <c r="BH6" s="7" t="s">
        <v>23</v>
      </c>
      <c r="BI6" s="7" t="s">
        <v>24</v>
      </c>
      <c r="BJ6" s="7" t="s">
        <v>25</v>
      </c>
    </row>
    <row r="7" spans="1:62" ht="91.9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28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52"/>
      <c r="BA7" s="6" t="s">
        <v>35</v>
      </c>
      <c r="BB7" s="9">
        <f>ROUNDUP(5*0.18*1000*309/1000*1.025,2)</f>
        <v>285.06</v>
      </c>
      <c r="BC7" s="7">
        <f>ROUND(5*0.18*1000*284/1000*1.025,2)</f>
        <v>261.99</v>
      </c>
      <c r="BD7" s="7">
        <f>+BC7-BB7</f>
        <v>-23.069999999999993</v>
      </c>
      <c r="BG7" s="10" t="s">
        <v>36</v>
      </c>
      <c r="BH7" s="9"/>
      <c r="BI7" s="7"/>
      <c r="BJ7" s="7"/>
    </row>
    <row r="8" spans="1:62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53"/>
      <c r="BA8" s="6" t="s">
        <v>37</v>
      </c>
      <c r="BB8" s="7">
        <f>ROUND(3.5*0.16*1000*309/1000*1.025,2)</f>
        <v>177.37</v>
      </c>
      <c r="BC8" s="7">
        <f>ROUND(3.5*0.16*1000*284/1000*1.025,2)</f>
        <v>163.02000000000001</v>
      </c>
      <c r="BD8" s="7">
        <f t="shared" ref="BD8:BD10" si="0">+BC8-BB8</f>
        <v>-14.349999999999994</v>
      </c>
      <c r="BG8" s="12" t="s">
        <v>38</v>
      </c>
      <c r="BH8" s="13">
        <v>85.72</v>
      </c>
      <c r="BI8" s="13">
        <v>79.66</v>
      </c>
      <c r="BJ8" s="13">
        <f>+BI8-BH8</f>
        <v>-6.0600000000000023</v>
      </c>
    </row>
    <row r="9" spans="1:62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1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53"/>
      <c r="BA9" s="6"/>
      <c r="BB9" s="7"/>
      <c r="BC9" s="7"/>
      <c r="BD9" s="7"/>
      <c r="BG9" s="12"/>
      <c r="BH9" s="13"/>
      <c r="BI9" s="13"/>
      <c r="BJ9" s="13"/>
    </row>
    <row r="10" spans="1:62" ht="15.75" thickBot="1" x14ac:dyDescent="0.45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2">SUM(X10:AA10)</f>
        <v>4.4909999999999997</v>
      </c>
      <c r="X10" s="22">
        <v>7.0000000000000007E-2</v>
      </c>
      <c r="Y10" s="22">
        <v>0.48</v>
      </c>
      <c r="Z10" s="22">
        <v>3.726</v>
      </c>
      <c r="AA10" s="22">
        <v>0.215</v>
      </c>
      <c r="AB10" s="102">
        <f>SUM(AC10:AE10)</f>
        <v>0</v>
      </c>
      <c r="AC10" s="75"/>
      <c r="AD10" s="75"/>
      <c r="AE10" s="75"/>
      <c r="AF10" s="138">
        <f t="shared" si="1"/>
        <v>0</v>
      </c>
      <c r="AG10" s="96">
        <f>+SUM(AH10:AO10)</f>
        <v>5.65</v>
      </c>
      <c r="AH10" s="22">
        <v>0</v>
      </c>
      <c r="AI10" s="22">
        <v>0</v>
      </c>
      <c r="AJ10" s="22">
        <v>0</v>
      </c>
      <c r="AK10" s="22">
        <v>0.8</v>
      </c>
      <c r="AL10" s="22">
        <v>0</v>
      </c>
      <c r="AM10" s="22">
        <v>2.4500000000000002</v>
      </c>
      <c r="AN10" s="22">
        <v>0.14000000000000001</v>
      </c>
      <c r="AO10" s="22">
        <v>2.2599999999999998</v>
      </c>
      <c r="AP10" s="91">
        <v>855</v>
      </c>
      <c r="AQ10" s="18">
        <f>$W10/C10</f>
        <v>7.6887519260400605E-2</v>
      </c>
      <c r="AR10" s="19">
        <f>IF(H10=0,"-",AB10/H10)</f>
        <v>0</v>
      </c>
      <c r="AS10" s="19">
        <f>AG10/M10</f>
        <v>9.8483527976294241E-2</v>
      </c>
      <c r="AT10" s="17">
        <f>W10-'22.4'!W10</f>
        <v>0</v>
      </c>
      <c r="AU10" s="17">
        <f>AB10-'22.4'!AB10</f>
        <v>0</v>
      </c>
      <c r="AV10" s="17">
        <f>AG10-'22.4'!AG10</f>
        <v>0</v>
      </c>
      <c r="AW10" s="54"/>
      <c r="AX10" s="49">
        <v>7013</v>
      </c>
      <c r="AY10" s="46">
        <v>3258</v>
      </c>
      <c r="AZ10" s="20">
        <f>+AX10+AY10</f>
        <v>10271</v>
      </c>
      <c r="BA10" s="6" t="s">
        <v>40</v>
      </c>
      <c r="BB10" s="7">
        <f>ROUND(3*0.14*1000*266/1000*1.025,2)</f>
        <v>114.51</v>
      </c>
      <c r="BC10" s="7">
        <f>ROUND(3*0.14*1000*244/1000*1.025,2)</f>
        <v>105.04</v>
      </c>
      <c r="BD10" s="7">
        <f t="shared" si="0"/>
        <v>-9.4699999999999989</v>
      </c>
      <c r="BG10" s="12" t="s">
        <v>41</v>
      </c>
      <c r="BH10" s="13">
        <v>71.650000000000006</v>
      </c>
      <c r="BI10" s="13">
        <v>66.73</v>
      </c>
      <c r="BJ10" s="13">
        <f t="shared" ref="BJ10:BJ12" si="3">+BI10-BH10</f>
        <v>-4.9200000000000017</v>
      </c>
    </row>
    <row r="11" spans="1:62" ht="15.75" thickBot="1" x14ac:dyDescent="0.45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4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2"/>
        <v>2.1</v>
      </c>
      <c r="X11" s="21"/>
      <c r="Y11" s="21">
        <v>1.2</v>
      </c>
      <c r="Z11" s="21">
        <v>0.9</v>
      </c>
      <c r="AA11" s="21"/>
      <c r="AB11" s="102">
        <f>SUM(AC11:AE11)</f>
        <v>2.5</v>
      </c>
      <c r="AC11" s="111">
        <v>2.5</v>
      </c>
      <c r="AD11" s="71"/>
      <c r="AE11" s="71"/>
      <c r="AF11" s="138">
        <f>(AC11*5+AD11*3.5+AE11*3)*1000</f>
        <v>12500</v>
      </c>
      <c r="AG11" s="96">
        <f t="shared" ref="AG11:AG23" si="5">+SUM(AH11:AO11)</f>
        <v>0.8</v>
      </c>
      <c r="AH11" s="110">
        <v>0.8</v>
      </c>
      <c r="AI11" s="22"/>
      <c r="AJ11" s="22"/>
      <c r="AK11" s="22"/>
      <c r="AL11" s="22"/>
      <c r="AM11" s="22"/>
      <c r="AN11" s="22"/>
      <c r="AO11" s="22"/>
      <c r="AP11" s="91">
        <v>798</v>
      </c>
      <c r="AQ11" s="18">
        <f>$W11/C11</f>
        <v>7.3170731707317083E-2</v>
      </c>
      <c r="AR11" s="19">
        <f>IF(H11=0,"-",AB11/H11)</f>
        <v>0.45454545454545453</v>
      </c>
      <c r="AS11" s="19">
        <f>AG11/M11</f>
        <v>5.7388809182209469E-2</v>
      </c>
      <c r="AT11" s="17">
        <f>W11-'22.4'!W11</f>
        <v>0</v>
      </c>
      <c r="AU11" s="17">
        <f>AB11-'22.4'!AB11</f>
        <v>0</v>
      </c>
      <c r="AV11" s="17">
        <f>AG11-'22.4'!AG11</f>
        <v>0</v>
      </c>
      <c r="AW11" s="54"/>
      <c r="AX11" s="49">
        <v>3316</v>
      </c>
      <c r="AY11" s="47">
        <v>806</v>
      </c>
      <c r="AZ11" s="20">
        <f t="shared" ref="AZ11:AZ23" si="6">+AX11+AY11</f>
        <v>4122</v>
      </c>
      <c r="BG11" s="12" t="s">
        <v>43</v>
      </c>
      <c r="BH11" s="23">
        <v>87</v>
      </c>
      <c r="BI11" s="23">
        <v>81.34</v>
      </c>
      <c r="BJ11" s="13">
        <f t="shared" si="3"/>
        <v>-5.6599999999999966</v>
      </c>
    </row>
    <row r="12" spans="1:62" s="134" customFormat="1" ht="15.75" thickBot="1" x14ac:dyDescent="0.45">
      <c r="A12" s="119">
        <v>3</v>
      </c>
      <c r="B12" s="120" t="s">
        <v>53</v>
      </c>
      <c r="C12" s="121">
        <f t="shared" ref="C12:C23" si="7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4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8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2"/>
        <v>4.68</v>
      </c>
      <c r="X12" s="145">
        <v>0</v>
      </c>
      <c r="Y12" s="145">
        <v>1.3</v>
      </c>
      <c r="Z12" s="145">
        <v>1.78</v>
      </c>
      <c r="AA12" s="145">
        <v>1.6</v>
      </c>
      <c r="AB12" s="123">
        <f>SUM(AC12:AE12)</f>
        <v>0</v>
      </c>
      <c r="AC12" s="146"/>
      <c r="AD12" s="146"/>
      <c r="AE12" s="146"/>
      <c r="AF12" s="139">
        <f t="shared" ref="AF12:AF23" si="9">(AC12*5+AD12*3.5+AE12*3)*1000</f>
        <v>0</v>
      </c>
      <c r="AG12" s="126">
        <f t="shared" si="5"/>
        <v>0.5</v>
      </c>
      <c r="AH12" s="127"/>
      <c r="AI12" s="127"/>
      <c r="AJ12" s="127"/>
      <c r="AK12" s="127"/>
      <c r="AL12" s="127"/>
      <c r="AM12" s="127"/>
      <c r="AN12" s="127"/>
      <c r="AO12" s="127">
        <v>0.5</v>
      </c>
      <c r="AP12" s="149">
        <v>1100</v>
      </c>
      <c r="AQ12" s="128">
        <f>$W12/C12</f>
        <v>5.5907299008481653E-2</v>
      </c>
      <c r="AR12" s="129">
        <f>IF(H12=0,"-",AB12/H12)</f>
        <v>0</v>
      </c>
      <c r="AS12" s="129">
        <f>AG12/M12</f>
        <v>2.9222676797194622E-2</v>
      </c>
      <c r="AT12" s="17">
        <f>W12-'22.4'!W12</f>
        <v>2.1449999999999996</v>
      </c>
      <c r="AU12" s="17">
        <f>AB12-'22.4'!AB12</f>
        <v>0</v>
      </c>
      <c r="AV12" s="17">
        <f>AG12-'22.4'!AG12</f>
        <v>0</v>
      </c>
      <c r="AW12" s="130"/>
      <c r="AX12" s="131">
        <v>9627</v>
      </c>
      <c r="AY12" s="141">
        <v>1062</v>
      </c>
      <c r="AZ12" s="133">
        <f t="shared" si="6"/>
        <v>10689</v>
      </c>
      <c r="BG12" s="135" t="s">
        <v>44</v>
      </c>
      <c r="BH12" s="136">
        <v>58.26</v>
      </c>
      <c r="BI12" s="136">
        <v>55.2</v>
      </c>
      <c r="BJ12" s="137">
        <f t="shared" si="3"/>
        <v>-3.0599999999999952</v>
      </c>
    </row>
    <row r="13" spans="1:62" ht="15.75" thickBot="1" x14ac:dyDescent="0.45">
      <c r="A13" s="14">
        <v>4</v>
      </c>
      <c r="B13" s="15" t="s">
        <v>54</v>
      </c>
      <c r="C13" s="61">
        <f t="shared" si="7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4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8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63">
        <v>1727</v>
      </c>
      <c r="W13" s="102">
        <f t="shared" si="2"/>
        <v>0</v>
      </c>
      <c r="X13" s="25"/>
      <c r="Y13" s="25"/>
      <c r="Z13" s="25"/>
      <c r="AA13" s="25"/>
      <c r="AB13" s="102">
        <f>SUM(AC13:AE13)</f>
        <v>0.33</v>
      </c>
      <c r="AC13" s="71"/>
      <c r="AD13" s="71">
        <v>0.33</v>
      </c>
      <c r="AE13" s="71"/>
      <c r="AF13" s="138">
        <f t="shared" si="9"/>
        <v>1155</v>
      </c>
      <c r="AG13" s="96">
        <f t="shared" si="5"/>
        <v>0</v>
      </c>
      <c r="AH13" s="22"/>
      <c r="AI13" s="22"/>
      <c r="AJ13" s="22"/>
      <c r="AK13" s="22"/>
      <c r="AL13" s="22"/>
      <c r="AM13" s="22"/>
      <c r="AN13" s="22"/>
      <c r="AO13" s="22"/>
      <c r="AP13" s="91"/>
      <c r="AQ13" s="18">
        <f>$W13/C13</f>
        <v>0</v>
      </c>
      <c r="AR13" s="19">
        <f>IF(H13=0,"-",AB13/H13)</f>
        <v>0.3666666666666667</v>
      </c>
      <c r="AS13" s="19">
        <f>AG13/M13</f>
        <v>0</v>
      </c>
      <c r="AT13" s="17">
        <f>W13-'22.4'!W13</f>
        <v>0</v>
      </c>
      <c r="AU13" s="17">
        <f>AB13-'22.4'!AB13</f>
        <v>0</v>
      </c>
      <c r="AV13" s="17">
        <f>AG13-'22.4'!AG13</f>
        <v>0</v>
      </c>
      <c r="AW13" s="54"/>
      <c r="AX13" s="49">
        <v>1657</v>
      </c>
      <c r="AY13" s="47">
        <v>70</v>
      </c>
      <c r="AZ13" s="20">
        <f t="shared" si="6"/>
        <v>1727</v>
      </c>
      <c r="BG13" s="10" t="s">
        <v>46</v>
      </c>
      <c r="BH13" s="26"/>
      <c r="BI13" s="26"/>
      <c r="BJ13" s="26"/>
    </row>
    <row r="14" spans="1:62" s="43" customFormat="1" x14ac:dyDescent="0.4">
      <c r="A14" s="114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40"/>
      <c r="Y14" s="40"/>
      <c r="Z14" s="40"/>
      <c r="AA14" s="40"/>
      <c r="AB14" s="102"/>
      <c r="AC14" s="76"/>
      <c r="AD14" s="76"/>
      <c r="AE14" s="76"/>
      <c r="AF14" s="138">
        <f t="shared" si="9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W14-'22.4'!W14</f>
        <v>0</v>
      </c>
      <c r="AU14" s="17">
        <f>AB14-'22.4'!AB14</f>
        <v>0</v>
      </c>
      <c r="AV14" s="17">
        <f>AG14-'22.4'!AG14</f>
        <v>0</v>
      </c>
      <c r="AW14" s="55"/>
      <c r="AZ14" s="20"/>
      <c r="BG14" s="10"/>
      <c r="BH14" s="44"/>
      <c r="BI14" s="44"/>
      <c r="BJ14" s="44"/>
    </row>
    <row r="15" spans="1:62" ht="15.75" thickBot="1" x14ac:dyDescent="0.45">
      <c r="A15" s="14">
        <v>1</v>
      </c>
      <c r="B15" s="15" t="s">
        <v>52</v>
      </c>
      <c r="C15" s="61">
        <f t="shared" si="7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4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8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2"/>
        <v>0</v>
      </c>
      <c r="X15" s="22"/>
      <c r="Y15" s="22"/>
      <c r="Z15" s="22"/>
      <c r="AA15" s="22"/>
      <c r="AB15" s="102">
        <f t="shared" ref="AB15:AB20" si="10">SUM(AC15:AE15)</f>
        <v>0</v>
      </c>
      <c r="AC15" s="75"/>
      <c r="AD15" s="75"/>
      <c r="AE15" s="75"/>
      <c r="AF15" s="138">
        <f t="shared" si="9"/>
        <v>0</v>
      </c>
      <c r="AG15" s="96">
        <f t="shared" si="5"/>
        <v>0</v>
      </c>
      <c r="AH15" s="22"/>
      <c r="AI15" s="22"/>
      <c r="AJ15" s="22"/>
      <c r="AK15" s="22"/>
      <c r="AL15" s="22"/>
      <c r="AM15" s="22"/>
      <c r="AN15" s="22"/>
      <c r="AO15" s="22"/>
      <c r="AP15" s="91"/>
      <c r="AQ15" s="18">
        <f t="shared" ref="AQ15:AQ24" si="11">$W15/C15</f>
        <v>0</v>
      </c>
      <c r="AR15" s="19">
        <f>IF(H15=0,"-",AB15/H15)</f>
        <v>0</v>
      </c>
      <c r="AS15" s="19">
        <f t="shared" ref="AS15:AS24" si="12">AG15/M15</f>
        <v>0</v>
      </c>
      <c r="AT15" s="17">
        <f>W15-'22.4'!W15</f>
        <v>0</v>
      </c>
      <c r="AU15" s="17">
        <f>AB15-'22.4'!AB15</f>
        <v>0</v>
      </c>
      <c r="AV15" s="17">
        <f>AG15-'22.4'!AG15</f>
        <v>0</v>
      </c>
      <c r="AW15" s="54"/>
      <c r="AX15" s="49">
        <v>2000</v>
      </c>
      <c r="AY15" s="47">
        <v>541</v>
      </c>
      <c r="AZ15" s="20">
        <f t="shared" si="6"/>
        <v>2541</v>
      </c>
      <c r="BG15" s="12" t="s">
        <v>38</v>
      </c>
      <c r="BH15" s="23">
        <v>72.16</v>
      </c>
      <c r="BI15" s="23">
        <v>67.06</v>
      </c>
      <c r="BJ15" s="13">
        <f>+BI15-BH15</f>
        <v>-5.0999999999999943</v>
      </c>
    </row>
    <row r="16" spans="1:62" ht="15.75" thickBot="1" x14ac:dyDescent="0.45">
      <c r="A16" s="14">
        <v>2</v>
      </c>
      <c r="B16" s="15" t="s">
        <v>42</v>
      </c>
      <c r="C16" s="61">
        <f t="shared" si="7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4"/>
        <v>12.4</v>
      </c>
      <c r="I16" s="63">
        <v>4.5</v>
      </c>
      <c r="J16" s="63">
        <v>5.9</v>
      </c>
      <c r="K16" s="63">
        <v>2</v>
      </c>
      <c r="L16" s="63"/>
      <c r="M16" s="61">
        <f t="shared" si="8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2"/>
        <v>8.5</v>
      </c>
      <c r="X16" s="27"/>
      <c r="Y16" s="27">
        <v>1.45</v>
      </c>
      <c r="Z16" s="27">
        <v>6.05</v>
      </c>
      <c r="AA16" s="27">
        <v>1</v>
      </c>
      <c r="AB16" s="102">
        <f t="shared" si="10"/>
        <v>0</v>
      </c>
      <c r="AC16" s="75"/>
      <c r="AD16" s="75"/>
      <c r="AE16" s="75"/>
      <c r="AF16" s="138">
        <f t="shared" si="9"/>
        <v>0</v>
      </c>
      <c r="AG16" s="96">
        <f t="shared" si="5"/>
        <v>1.75</v>
      </c>
      <c r="AH16" s="22">
        <v>1.1000000000000001</v>
      </c>
      <c r="AI16" s="22"/>
      <c r="AJ16" s="22"/>
      <c r="AK16" s="22"/>
      <c r="AL16" s="22">
        <v>0.65</v>
      </c>
      <c r="AM16" s="22"/>
      <c r="AN16" s="22"/>
      <c r="AO16" s="22"/>
      <c r="AP16" s="150">
        <v>1100</v>
      </c>
      <c r="AQ16" s="18">
        <f t="shared" si="11"/>
        <v>0.10623672040994875</v>
      </c>
      <c r="AR16" s="19"/>
      <c r="AS16" s="19">
        <f t="shared" si="12"/>
        <v>0.23178807947019872</v>
      </c>
      <c r="AT16" s="17">
        <f>W16-'22.4'!W16</f>
        <v>0</v>
      </c>
      <c r="AU16" s="17">
        <f>AB16-'22.4'!AB16</f>
        <v>0</v>
      </c>
      <c r="AV16" s="17">
        <f>AG16-'22.4'!AG16</f>
        <v>0</v>
      </c>
      <c r="AW16" s="54"/>
      <c r="AX16" s="49">
        <v>10165</v>
      </c>
      <c r="AY16" s="47">
        <v>506</v>
      </c>
      <c r="AZ16" s="20">
        <f t="shared" si="6"/>
        <v>10671</v>
      </c>
      <c r="BG16" s="12" t="s">
        <v>41</v>
      </c>
      <c r="BH16" s="23">
        <v>60.9</v>
      </c>
      <c r="BI16" s="23">
        <v>56.72</v>
      </c>
      <c r="BJ16" s="13">
        <f t="shared" ref="BJ16:BJ18" si="13">+BI16-BH16</f>
        <v>-4.18</v>
      </c>
    </row>
    <row r="17" spans="1:62" s="134" customFormat="1" ht="15.75" thickBot="1" x14ac:dyDescent="0.45">
      <c r="A17" s="119">
        <v>3</v>
      </c>
      <c r="B17" s="120" t="s">
        <v>56</v>
      </c>
      <c r="C17" s="121">
        <f t="shared" si="7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4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8"/>
        <v>6.95</v>
      </c>
      <c r="N17" s="122">
        <v>6.32</v>
      </c>
      <c r="O17" s="122">
        <v>0</v>
      </c>
      <c r="P17" s="122">
        <v>0</v>
      </c>
      <c r="Q17" s="122">
        <v>0</v>
      </c>
      <c r="R17" s="122">
        <v>0.63</v>
      </c>
      <c r="S17" s="122">
        <v>0</v>
      </c>
      <c r="T17" s="122">
        <v>0</v>
      </c>
      <c r="U17" s="122">
        <v>0</v>
      </c>
      <c r="V17" s="122">
        <v>2394</v>
      </c>
      <c r="W17" s="123">
        <f t="shared" si="2"/>
        <v>2.66</v>
      </c>
      <c r="X17" s="124"/>
      <c r="Y17" s="147">
        <v>0.94</v>
      </c>
      <c r="Z17" s="147">
        <v>1.72</v>
      </c>
      <c r="AA17" s="147"/>
      <c r="AB17" s="123">
        <f t="shared" si="10"/>
        <v>3.82</v>
      </c>
      <c r="AC17" s="125"/>
      <c r="AD17" s="125"/>
      <c r="AE17" s="125">
        <v>3.82</v>
      </c>
      <c r="AF17" s="139">
        <v>13370</v>
      </c>
      <c r="AG17" s="126">
        <f t="shared" si="5"/>
        <v>0.56999999999999995</v>
      </c>
      <c r="AH17" s="127">
        <v>0</v>
      </c>
      <c r="AI17" s="127"/>
      <c r="AJ17" s="127"/>
      <c r="AK17" s="127"/>
      <c r="AL17" s="127">
        <v>0.56999999999999995</v>
      </c>
      <c r="AM17" s="127"/>
      <c r="AN17" s="127"/>
      <c r="AO17" s="127"/>
      <c r="AP17" s="149">
        <v>640</v>
      </c>
      <c r="AQ17" s="128">
        <f t="shared" si="11"/>
        <v>0.17396991497710923</v>
      </c>
      <c r="AR17" s="129">
        <f>IF(H17=0,"-",AB17/H17)</f>
        <v>0.30078740157480316</v>
      </c>
      <c r="AS17" s="129">
        <f t="shared" si="12"/>
        <v>8.2014388489208626E-2</v>
      </c>
      <c r="AT17" s="17">
        <f>W17-'22.4'!W17</f>
        <v>1.7100000000000002</v>
      </c>
      <c r="AU17" s="17">
        <f>AB17-'22.4'!AB17</f>
        <v>0.9099999999999997</v>
      </c>
      <c r="AV17" s="17">
        <f>AG17-'22.4'!AG17</f>
        <v>-1.6800000000000002</v>
      </c>
      <c r="AW17" s="130"/>
      <c r="AX17" s="131">
        <v>1848</v>
      </c>
      <c r="AY17" s="132">
        <v>546</v>
      </c>
      <c r="AZ17" s="133">
        <f t="shared" si="6"/>
        <v>2394</v>
      </c>
      <c r="BG17" s="135" t="s">
        <v>43</v>
      </c>
      <c r="BH17" s="136">
        <v>76.52</v>
      </c>
      <c r="BI17" s="136">
        <v>71.44</v>
      </c>
      <c r="BJ17" s="137">
        <f t="shared" si="13"/>
        <v>-5.0799999999999983</v>
      </c>
    </row>
    <row r="18" spans="1:62" s="134" customFormat="1" ht="15.75" thickBot="1" x14ac:dyDescent="0.45">
      <c r="A18" s="119">
        <v>4</v>
      </c>
      <c r="B18" s="120" t="s">
        <v>45</v>
      </c>
      <c r="C18" s="121">
        <f t="shared" si="7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4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8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2"/>
        <v>19.814</v>
      </c>
      <c r="X18" s="124">
        <v>0</v>
      </c>
      <c r="Y18" s="124">
        <v>2.09</v>
      </c>
      <c r="Z18" s="124">
        <v>12.664</v>
      </c>
      <c r="AA18" s="124">
        <v>5.0600000000000005</v>
      </c>
      <c r="AB18" s="123">
        <f>SUM(AC18:AE18)</f>
        <v>7.16</v>
      </c>
      <c r="AC18" s="125">
        <v>1.5</v>
      </c>
      <c r="AD18" s="125">
        <v>5.66</v>
      </c>
      <c r="AE18" s="125">
        <v>0</v>
      </c>
      <c r="AF18" s="139">
        <f t="shared" si="9"/>
        <v>27310.000000000004</v>
      </c>
      <c r="AG18" s="126">
        <f t="shared" si="5"/>
        <v>1.1099999999999999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0.44999999999999996</v>
      </c>
      <c r="AN18" s="127">
        <v>0.18</v>
      </c>
      <c r="AO18" s="127">
        <v>0</v>
      </c>
      <c r="AP18" s="149">
        <v>2883</v>
      </c>
      <c r="AQ18" s="128">
        <f t="shared" si="11"/>
        <v>0.2030330976534481</v>
      </c>
      <c r="AR18" s="129"/>
      <c r="AS18" s="129">
        <f t="shared" si="12"/>
        <v>0.14899328859060401</v>
      </c>
      <c r="AT18" s="17">
        <f>W18-'22.4'!W18</f>
        <v>4.9899999999999984</v>
      </c>
      <c r="AU18" s="17">
        <f>AB18-'22.4'!AB18</f>
        <v>0.94200000000000017</v>
      </c>
      <c r="AV18" s="17">
        <f>AG18-'22.4'!AG18</f>
        <v>9.9999999999999867E-2</v>
      </c>
      <c r="AW18" s="130"/>
      <c r="AX18" s="131">
        <v>11978</v>
      </c>
      <c r="AY18" s="132">
        <v>464</v>
      </c>
      <c r="AZ18" s="133">
        <f t="shared" si="6"/>
        <v>12442</v>
      </c>
      <c r="BG18" s="135" t="s">
        <v>44</v>
      </c>
      <c r="BH18" s="136">
        <v>50.58</v>
      </c>
      <c r="BI18" s="136">
        <v>47.89</v>
      </c>
      <c r="BJ18" s="137">
        <f t="shared" si="13"/>
        <v>-2.6899999999999977</v>
      </c>
    </row>
    <row r="19" spans="1:62" s="134" customFormat="1" ht="14.25" thickBot="1" x14ac:dyDescent="0.45">
      <c r="A19" s="119">
        <v>5</v>
      </c>
      <c r="B19" s="120" t="s">
        <v>47</v>
      </c>
      <c r="C19" s="121">
        <f t="shared" si="7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4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8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2"/>
        <v>13.465</v>
      </c>
      <c r="X19" s="124">
        <v>0</v>
      </c>
      <c r="Y19" s="124">
        <v>5.75</v>
      </c>
      <c r="Z19" s="124">
        <v>6.3249999999999993</v>
      </c>
      <c r="AA19" s="124">
        <v>1.3900000000000001</v>
      </c>
      <c r="AB19" s="123">
        <f>SUM(AC19:AE19)</f>
        <v>6.2260000000000009</v>
      </c>
      <c r="AC19" s="125">
        <v>5.1340000000000003</v>
      </c>
      <c r="AD19" s="125">
        <v>1.0920000000000001</v>
      </c>
      <c r="AE19" s="125">
        <v>0</v>
      </c>
      <c r="AF19" s="139">
        <f t="shared" si="9"/>
        <v>29492</v>
      </c>
      <c r="AG19" s="126">
        <f t="shared" si="5"/>
        <v>11.278000000000002</v>
      </c>
      <c r="AH19" s="127">
        <v>0</v>
      </c>
      <c r="AI19" s="127">
        <v>0</v>
      </c>
      <c r="AJ19" s="127">
        <v>0.18</v>
      </c>
      <c r="AK19" s="127">
        <v>0</v>
      </c>
      <c r="AL19" s="127">
        <v>0.9</v>
      </c>
      <c r="AM19" s="127">
        <v>0</v>
      </c>
      <c r="AN19" s="127">
        <v>10.198000000000002</v>
      </c>
      <c r="AO19" s="127">
        <v>0</v>
      </c>
      <c r="AP19" s="149">
        <v>3459</v>
      </c>
      <c r="AQ19" s="128">
        <f t="shared" si="11"/>
        <v>0.15546703613901397</v>
      </c>
      <c r="AR19" s="129">
        <f t="shared" ref="AR19:AR24" si="14">IF(H19=0,"-",AB19/H19)</f>
        <v>0.21558171745152357</v>
      </c>
      <c r="AS19" s="129">
        <f t="shared" si="12"/>
        <v>0.39474973748687442</v>
      </c>
      <c r="AT19" s="17">
        <f>W19-'22.4'!W19</f>
        <v>8.9050000000000011</v>
      </c>
      <c r="AU19" s="17">
        <f>AB19-'22.4'!AB19</f>
        <v>2.1000000000000005</v>
      </c>
      <c r="AV19" s="17">
        <f>AG19-'22.4'!AG19</f>
        <v>9.6130000000000031</v>
      </c>
      <c r="AW19" s="130"/>
      <c r="AX19" s="131">
        <v>10007</v>
      </c>
      <c r="AY19" s="141">
        <v>2026</v>
      </c>
      <c r="AZ19" s="133">
        <f t="shared" si="6"/>
        <v>12033</v>
      </c>
    </row>
    <row r="20" spans="1:62" ht="14.25" thickBot="1" x14ac:dyDescent="0.45">
      <c r="A20" s="14">
        <v>6</v>
      </c>
      <c r="B20" s="15" t="s">
        <v>49</v>
      </c>
      <c r="C20" s="61">
        <f t="shared" si="7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4"/>
        <v>10.08</v>
      </c>
      <c r="I20" s="63">
        <v>4</v>
      </c>
      <c r="J20" s="63">
        <v>3.95</v>
      </c>
      <c r="K20" s="63">
        <v>2.13</v>
      </c>
      <c r="L20" s="63"/>
      <c r="M20" s="61">
        <f t="shared" si="8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2"/>
        <v>7.09</v>
      </c>
      <c r="X20" s="86">
        <v>0.5</v>
      </c>
      <c r="Y20" s="86">
        <v>0</v>
      </c>
      <c r="Z20" s="86">
        <v>6.59</v>
      </c>
      <c r="AA20" s="86">
        <v>0</v>
      </c>
      <c r="AB20" s="102">
        <f t="shared" si="10"/>
        <v>0</v>
      </c>
      <c r="AC20" s="75"/>
      <c r="AD20" s="75"/>
      <c r="AE20" s="75"/>
      <c r="AF20" s="138">
        <f t="shared" si="9"/>
        <v>0</v>
      </c>
      <c r="AG20" s="96">
        <f t="shared" si="5"/>
        <v>0</v>
      </c>
      <c r="AH20" s="87"/>
      <c r="AI20" s="22"/>
      <c r="AJ20" s="22"/>
      <c r="AK20" s="22"/>
      <c r="AL20" s="87"/>
      <c r="AM20" s="87"/>
      <c r="AN20" s="87"/>
      <c r="AO20" s="87"/>
      <c r="AP20" s="91">
        <v>875</v>
      </c>
      <c r="AQ20" s="18">
        <f t="shared" si="11"/>
        <v>0.24964788732394366</v>
      </c>
      <c r="AR20" s="19">
        <f t="shared" si="14"/>
        <v>0</v>
      </c>
      <c r="AS20" s="19">
        <f t="shared" si="12"/>
        <v>0</v>
      </c>
      <c r="AT20" s="17">
        <f>W20-'22.4'!W20</f>
        <v>0</v>
      </c>
      <c r="AU20" s="17">
        <f>AB20-'22.4'!AB20</f>
        <v>0</v>
      </c>
      <c r="AV20" s="17">
        <f>AG20-'22.4'!AG20</f>
        <v>0</v>
      </c>
      <c r="AW20" s="54"/>
      <c r="AX20" s="49">
        <v>3122</v>
      </c>
      <c r="AY20" s="48">
        <v>208</v>
      </c>
      <c r="AZ20" s="20">
        <f t="shared" si="6"/>
        <v>3330</v>
      </c>
    </row>
    <row r="21" spans="1:62" ht="14.25" thickBot="1" x14ac:dyDescent="0.45">
      <c r="A21" s="14">
        <v>7</v>
      </c>
      <c r="B21" s="15" t="s">
        <v>48</v>
      </c>
      <c r="C21" s="61">
        <f t="shared" si="7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4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8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63">
        <v>2421</v>
      </c>
      <c r="W21" s="102">
        <f t="shared" si="2"/>
        <v>1.4350000000000001</v>
      </c>
      <c r="X21" s="22"/>
      <c r="Y21" s="22">
        <v>0.625</v>
      </c>
      <c r="Z21" s="22">
        <v>0.81</v>
      </c>
      <c r="AA21" s="22"/>
      <c r="AB21" s="102">
        <f>SUM(AC21:AE21)</f>
        <v>0.156</v>
      </c>
      <c r="AC21" s="71"/>
      <c r="AD21" s="71">
        <v>0.156</v>
      </c>
      <c r="AE21" s="71"/>
      <c r="AF21" s="138">
        <f t="shared" si="9"/>
        <v>546</v>
      </c>
      <c r="AG21" s="96">
        <f t="shared" si="5"/>
        <v>0</v>
      </c>
      <c r="AH21" s="22"/>
      <c r="AI21" s="22"/>
      <c r="AJ21" s="22"/>
      <c r="AK21" s="22"/>
      <c r="AL21" s="22"/>
      <c r="AM21" s="22"/>
      <c r="AN21" s="22"/>
      <c r="AO21" s="22"/>
      <c r="AP21" s="91">
        <v>158.30000000000001</v>
      </c>
      <c r="AQ21" s="18">
        <f t="shared" si="11"/>
        <v>8.4411764705882353E-2</v>
      </c>
      <c r="AR21" s="19">
        <f t="shared" si="14"/>
        <v>5.1485148514851482E-2</v>
      </c>
      <c r="AS21" s="19">
        <f t="shared" si="12"/>
        <v>0</v>
      </c>
      <c r="AT21" s="17">
        <f>W21-'22.4'!W21</f>
        <v>0</v>
      </c>
      <c r="AU21" s="17">
        <f>AB21-'22.4'!AB21</f>
        <v>0</v>
      </c>
      <c r="AV21" s="17">
        <f>AG21-'22.4'!AG21</f>
        <v>0</v>
      </c>
      <c r="AW21" s="54"/>
      <c r="AX21" s="49">
        <v>2079</v>
      </c>
      <c r="AY21" s="48">
        <v>342</v>
      </c>
      <c r="AZ21" s="20">
        <f t="shared" si="6"/>
        <v>2421</v>
      </c>
    </row>
    <row r="22" spans="1:62" ht="14.25" thickBot="1" x14ac:dyDescent="0.45">
      <c r="A22" s="14">
        <v>8</v>
      </c>
      <c r="B22" s="15" t="s">
        <v>62</v>
      </c>
      <c r="C22" s="61">
        <f t="shared" si="7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4"/>
        <v>6</v>
      </c>
      <c r="I22" s="63">
        <v>0.7</v>
      </c>
      <c r="J22" s="63">
        <v>5.3</v>
      </c>
      <c r="K22" s="63" t="s">
        <v>64</v>
      </c>
      <c r="L22" s="63"/>
      <c r="M22" s="61">
        <f t="shared" si="8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2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9"/>
        <v>0</v>
      </c>
      <c r="AG22" s="96">
        <f t="shared" si="5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91"/>
      <c r="AQ22" s="18">
        <f t="shared" si="11"/>
        <v>0.16284501061571124</v>
      </c>
      <c r="AR22" s="19">
        <f t="shared" si="14"/>
        <v>0</v>
      </c>
      <c r="AS22" s="19">
        <f t="shared" si="12"/>
        <v>0.13341478313989008</v>
      </c>
      <c r="AT22" s="17">
        <f>W22-'22.4'!W22</f>
        <v>0</v>
      </c>
      <c r="AU22" s="17">
        <f>AB22-'22.4'!AB22</f>
        <v>0</v>
      </c>
      <c r="AV22" s="17">
        <f>AG22-'22.4'!AG22</f>
        <v>0</v>
      </c>
      <c r="AW22" s="54"/>
      <c r="AX22" s="49">
        <v>1487</v>
      </c>
      <c r="AY22" s="49">
        <v>1135</v>
      </c>
      <c r="AZ22" s="20">
        <f t="shared" si="6"/>
        <v>2622</v>
      </c>
    </row>
    <row r="23" spans="1:62" ht="14.25" thickBot="1" x14ac:dyDescent="0.45">
      <c r="A23" s="14">
        <v>9</v>
      </c>
      <c r="B23" s="15" t="s">
        <v>51</v>
      </c>
      <c r="C23" s="61">
        <f t="shared" si="7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4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8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2"/>
        <v>0.22</v>
      </c>
      <c r="X23" s="22"/>
      <c r="Y23" s="22">
        <v>0.22</v>
      </c>
      <c r="Z23" s="22"/>
      <c r="AA23" s="22"/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9"/>
        <v>17950</v>
      </c>
      <c r="AG23" s="96">
        <f t="shared" si="5"/>
        <v>0</v>
      </c>
      <c r="AH23" s="22"/>
      <c r="AI23" s="22"/>
      <c r="AJ23" s="22"/>
      <c r="AK23" s="22"/>
      <c r="AL23" s="22"/>
      <c r="AM23" s="22"/>
      <c r="AN23" s="22"/>
      <c r="AO23" s="22"/>
      <c r="AP23" s="91">
        <v>60</v>
      </c>
      <c r="AQ23" s="18">
        <f t="shared" si="11"/>
        <v>8.6240689925519403E-3</v>
      </c>
      <c r="AR23" s="19">
        <f t="shared" si="14"/>
        <v>0.14049844236760126</v>
      </c>
      <c r="AS23" s="19">
        <f t="shared" si="12"/>
        <v>0</v>
      </c>
      <c r="AT23" s="17">
        <f>W23-'22.4'!W23</f>
        <v>0</v>
      </c>
      <c r="AU23" s="17">
        <f>AB23-'22.4'!AB23</f>
        <v>0</v>
      </c>
      <c r="AV23" s="17">
        <f>AG23-'22.4'!AG23</f>
        <v>0</v>
      </c>
      <c r="AW23" s="54"/>
      <c r="AX23" s="49">
        <v>2791</v>
      </c>
      <c r="AY23" s="48">
        <v>641</v>
      </c>
      <c r="AZ23" s="20">
        <f t="shared" si="6"/>
        <v>3432</v>
      </c>
    </row>
    <row r="24" spans="1:62" s="34" customFormat="1" ht="13.15" x14ac:dyDescent="0.4">
      <c r="A24" s="29"/>
      <c r="B24" s="30" t="s">
        <v>55</v>
      </c>
      <c r="C24" s="68">
        <f t="shared" ref="C24:AP24" si="15">SUM(C10:C23)</f>
        <v>560.53</v>
      </c>
      <c r="D24" s="69">
        <f t="shared" si="15"/>
        <v>14.819999999999999</v>
      </c>
      <c r="E24" s="69">
        <f t="shared" si="15"/>
        <v>101.57000000000001</v>
      </c>
      <c r="F24" s="69">
        <f t="shared" si="15"/>
        <v>322.25</v>
      </c>
      <c r="G24" s="69">
        <f t="shared" si="15"/>
        <v>121.89</v>
      </c>
      <c r="H24" s="68">
        <f t="shared" si="15"/>
        <v>150</v>
      </c>
      <c r="I24" s="69">
        <f t="shared" si="15"/>
        <v>33.4</v>
      </c>
      <c r="J24" s="69">
        <f t="shared" si="15"/>
        <v>95.399999999999991</v>
      </c>
      <c r="K24" s="69">
        <f t="shared" si="15"/>
        <v>21.2</v>
      </c>
      <c r="L24" s="69">
        <f t="shared" si="15"/>
        <v>0</v>
      </c>
      <c r="M24" s="68">
        <f t="shared" si="15"/>
        <v>183.06</v>
      </c>
      <c r="N24" s="69">
        <f t="shared" si="15"/>
        <v>12.89</v>
      </c>
      <c r="O24" s="69">
        <f t="shared" si="15"/>
        <v>10.63</v>
      </c>
      <c r="P24" s="69">
        <f t="shared" si="15"/>
        <v>7.13</v>
      </c>
      <c r="Q24" s="69">
        <f t="shared" si="15"/>
        <v>4.08</v>
      </c>
      <c r="R24" s="69">
        <f t="shared" si="15"/>
        <v>33.6</v>
      </c>
      <c r="S24" s="69">
        <f t="shared" si="15"/>
        <v>50.779999999999994</v>
      </c>
      <c r="T24" s="69">
        <f t="shared" si="15"/>
        <v>36.910000000000004</v>
      </c>
      <c r="U24" s="69">
        <f t="shared" si="15"/>
        <v>27.04</v>
      </c>
      <c r="V24" s="68">
        <f t="shared" si="15"/>
        <v>78695</v>
      </c>
      <c r="W24" s="97">
        <f>SUM(W10:W23)</f>
        <v>65.989000000000019</v>
      </c>
      <c r="X24" s="32">
        <f>SUM(X10:X23)</f>
        <v>0.57000000000000006</v>
      </c>
      <c r="Y24" s="32">
        <f>SUM(Y10:Y23)</f>
        <v>15.589</v>
      </c>
      <c r="Z24" s="32">
        <f>SUM(Z10:Z23)</f>
        <v>40.564999999999998</v>
      </c>
      <c r="AA24" s="32">
        <f t="shared" si="15"/>
        <v>9.2650000000000006</v>
      </c>
      <c r="AB24" s="103">
        <f>SUM(AB10:AB23)</f>
        <v>24.701999999999998</v>
      </c>
      <c r="AC24" s="77">
        <f>SUM(AC10:AC23)</f>
        <v>11.044</v>
      </c>
      <c r="AD24" s="77">
        <f t="shared" si="15"/>
        <v>8.4380000000000006</v>
      </c>
      <c r="AE24" s="77">
        <f t="shared" si="15"/>
        <v>5.22</v>
      </c>
      <c r="AF24" s="140">
        <f t="shared" si="15"/>
        <v>102323</v>
      </c>
      <c r="AG24" s="97">
        <f>SUM(AG10:AG23)</f>
        <v>23.842000000000002</v>
      </c>
      <c r="AH24" s="32">
        <f t="shared" si="15"/>
        <v>1.9000000000000001</v>
      </c>
      <c r="AI24" s="32">
        <f t="shared" si="15"/>
        <v>0.19</v>
      </c>
      <c r="AJ24" s="32">
        <f t="shared" si="15"/>
        <v>0.18</v>
      </c>
      <c r="AK24" s="32">
        <f t="shared" si="15"/>
        <v>0.8</v>
      </c>
      <c r="AL24" s="32">
        <f t="shared" si="15"/>
        <v>4.5940000000000003</v>
      </c>
      <c r="AM24" s="32">
        <f t="shared" si="15"/>
        <v>2.9000000000000004</v>
      </c>
      <c r="AN24" s="32">
        <f t="shared" si="15"/>
        <v>10.518000000000002</v>
      </c>
      <c r="AO24" s="32">
        <f t="shared" si="15"/>
        <v>2.76</v>
      </c>
      <c r="AP24" s="92">
        <f t="shared" si="15"/>
        <v>11928.3</v>
      </c>
      <c r="AQ24" s="33">
        <f t="shared" si="11"/>
        <v>0.11772608067364819</v>
      </c>
      <c r="AR24" s="33">
        <f t="shared" si="14"/>
        <v>0.16467999999999999</v>
      </c>
      <c r="AS24" s="33">
        <f t="shared" si="12"/>
        <v>0.13024145089041844</v>
      </c>
      <c r="AT24" s="31">
        <f t="shared" ref="AT24:AV24" si="16">SUM(AT10:AT23)</f>
        <v>17.75</v>
      </c>
      <c r="AU24" s="31">
        <f t="shared" si="16"/>
        <v>3.9520000000000004</v>
      </c>
      <c r="AV24" s="31">
        <f t="shared" si="16"/>
        <v>8.033000000000003</v>
      </c>
      <c r="AW24" s="56"/>
      <c r="AZ24" s="35"/>
    </row>
    <row r="25" spans="1:6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115"/>
      <c r="AX25" s="58">
        <f>+SUM(AX10:AX23)</f>
        <v>67090</v>
      </c>
      <c r="AY25" s="58">
        <f>+SUM(AY10:AY23)</f>
        <v>11605</v>
      </c>
      <c r="AZ25" s="58">
        <f>+SUM(AZ10:AZ23)</f>
        <v>78695</v>
      </c>
    </row>
    <row r="26" spans="1:62" ht="15" customHeight="1" x14ac:dyDescent="0.4">
      <c r="AP26" s="93">
        <f>+AP24/V24</f>
        <v>0.15157633903043394</v>
      </c>
    </row>
    <row r="27" spans="1:62" ht="15" customHeight="1" x14ac:dyDescent="0.4">
      <c r="W27" s="99"/>
      <c r="AG27" s="99"/>
    </row>
    <row r="30" spans="1:62" ht="15" customHeight="1" x14ac:dyDescent="0.4">
      <c r="AR30" s="37"/>
      <c r="AS30" s="37"/>
    </row>
    <row r="41" spans="52:52" ht="15" customHeight="1" x14ac:dyDescent="0.4">
      <c r="AZ41" s="5">
        <f>11+7+5+1</f>
        <v>24</v>
      </c>
    </row>
  </sheetData>
  <mergeCells count="35">
    <mergeCell ref="A25:AV25"/>
    <mergeCell ref="AL6:AO6"/>
    <mergeCell ref="AP6:AP7"/>
    <mergeCell ref="AQ6:AQ7"/>
    <mergeCell ref="AR6:AR7"/>
    <mergeCell ref="AS6:AS7"/>
    <mergeCell ref="AT6:AT7"/>
    <mergeCell ref="W6:W7"/>
    <mergeCell ref="X6:AA6"/>
    <mergeCell ref="AB6:AB7"/>
    <mergeCell ref="AC6:AF6"/>
    <mergeCell ref="AG6:AG7"/>
    <mergeCell ref="AH6:AK6"/>
    <mergeCell ref="BA5:BD5"/>
    <mergeCell ref="BG5:BJ5"/>
    <mergeCell ref="C6:C7"/>
    <mergeCell ref="D6:G6"/>
    <mergeCell ref="H6:H7"/>
    <mergeCell ref="I6:L6"/>
    <mergeCell ref="M6:M7"/>
    <mergeCell ref="N6:Q6"/>
    <mergeCell ref="R6:U6"/>
    <mergeCell ref="V6:V7"/>
    <mergeCell ref="AU6:AU7"/>
    <mergeCell ref="AV6:AV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</mergeCells>
  <printOptions horizontalCentered="1"/>
  <pageMargins left="0" right="0" top="0.35433070866141703" bottom="0.15748031496063" header="0.31496062992126" footer="0.118110236220472"/>
  <pageSetup paperSize="9" orientation="landscape" r:id="rId1"/>
  <colBreaks count="1" manualBreakCount="1">
    <brk id="4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view="pageBreakPreview" topLeftCell="A6" zoomScale="85" zoomScaleNormal="85" zoomScaleSheetLayoutView="85" workbookViewId="0">
      <selection activeCell="AC10" sqref="AC10:AE23"/>
    </sheetView>
  </sheetViews>
  <sheetFormatPr defaultRowHeight="15" customHeight="1" x14ac:dyDescent="0.4"/>
  <cols>
    <col min="1" max="1" width="4.25" style="5" customWidth="1"/>
    <col min="2" max="2" width="16.25" style="5" bestFit="1" customWidth="1"/>
    <col min="3" max="3" width="6.75" style="5" customWidth="1"/>
    <col min="4" max="4" width="6.375" style="5" hidden="1" customWidth="1"/>
    <col min="5" max="6" width="7.25" style="5" hidden="1" customWidth="1"/>
    <col min="7" max="7" width="6.125" style="5" hidden="1" customWidth="1"/>
    <col min="8" max="8" width="6.375" style="5" customWidth="1"/>
    <col min="9" max="9" width="6.375" style="5" hidden="1" customWidth="1"/>
    <col min="10" max="11" width="7.25" style="5" hidden="1" customWidth="1"/>
    <col min="12" max="12" width="5.875" style="5" hidden="1" customWidth="1"/>
    <col min="13" max="13" width="6.5" style="5" customWidth="1"/>
    <col min="14" max="14" width="5.875" style="5" hidden="1" customWidth="1"/>
    <col min="15" max="15" width="8.625" style="5" hidden="1" customWidth="1"/>
    <col min="16" max="16" width="6.875" style="5" hidden="1" customWidth="1"/>
    <col min="17" max="17" width="5.75" style="5" hidden="1" customWidth="1"/>
    <col min="18" max="19" width="5.875" style="5" hidden="1" customWidth="1"/>
    <col min="20" max="20" width="6.875" style="5" hidden="1" customWidth="1"/>
    <col min="21" max="21" width="5.625" style="5" hidden="1" customWidth="1"/>
    <col min="22" max="22" width="8.25" style="5" bestFit="1" customWidth="1"/>
    <col min="23" max="23" width="7.625" style="98" customWidth="1"/>
    <col min="24" max="25" width="6.75" style="5" customWidth="1"/>
    <col min="26" max="26" width="7.875" style="5" customWidth="1"/>
    <col min="27" max="27" width="6.75" style="5" customWidth="1"/>
    <col min="28" max="28" width="6.875" style="104" customWidth="1"/>
    <col min="29" max="31" width="6.75" style="78" customWidth="1"/>
    <col min="32" max="32" width="9.875" style="78" customWidth="1"/>
    <col min="33" max="33" width="9.375" style="98" customWidth="1"/>
    <col min="34" max="34" width="6.625" style="5" customWidth="1"/>
    <col min="35" max="35" width="6.25" style="5" customWidth="1"/>
    <col min="36" max="36" width="6.625" style="5" customWidth="1"/>
    <col min="37" max="37" width="6.25" style="5" customWidth="1"/>
    <col min="38" max="38" width="6.5" style="5" customWidth="1"/>
    <col min="39" max="39" width="6.625" style="5" customWidth="1"/>
    <col min="40" max="41" width="6.875" style="5" customWidth="1"/>
    <col min="42" max="42" width="8.125" style="151" customWidth="1"/>
    <col min="43" max="44" width="6.75" style="5" customWidth="1"/>
    <col min="45" max="49" width="6.625" style="5" customWidth="1"/>
    <col min="50" max="56" width="8" style="5" customWidth="1"/>
    <col min="5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4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</row>
    <row r="2" spans="1:4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</row>
    <row r="3" spans="1:49" s="1" customFormat="1" ht="30.75" customHeight="1" x14ac:dyDescent="0.45">
      <c r="A3" s="745" t="s">
        <v>69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117"/>
    </row>
    <row r="4" spans="1:4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118"/>
      <c r="AU4" s="118"/>
      <c r="AV4" s="118"/>
      <c r="AW4" s="118"/>
    </row>
    <row r="5" spans="1:49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</row>
    <row r="6" spans="1:49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52"/>
    </row>
    <row r="7" spans="1:49" ht="91.9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28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52"/>
    </row>
    <row r="8" spans="1:49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53"/>
    </row>
    <row r="9" spans="1:49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53"/>
    </row>
    <row r="10" spans="1:49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1">SUM(X10:AA10)</f>
        <v>4.4909999999999997</v>
      </c>
      <c r="X10" s="22">
        <v>7.0000000000000007E-2</v>
      </c>
      <c r="Y10" s="22">
        <v>0.48</v>
      </c>
      <c r="Z10" s="22">
        <v>3.726</v>
      </c>
      <c r="AA10" s="22">
        <v>0.215</v>
      </c>
      <c r="AB10" s="102">
        <f>SUM(AC10:AE10)</f>
        <v>0</v>
      </c>
      <c r="AC10" s="75"/>
      <c r="AD10" s="75"/>
      <c r="AE10" s="75"/>
      <c r="AF10" s="138">
        <f t="shared" si="0"/>
        <v>0</v>
      </c>
      <c r="AG10" s="96">
        <f>+SUM(AH10:AO10)</f>
        <v>5.65</v>
      </c>
      <c r="AH10" s="22">
        <v>0</v>
      </c>
      <c r="AI10" s="22">
        <v>0</v>
      </c>
      <c r="AJ10" s="22">
        <v>0</v>
      </c>
      <c r="AK10" s="22">
        <v>0.8</v>
      </c>
      <c r="AL10" s="22">
        <v>0</v>
      </c>
      <c r="AM10" s="22">
        <v>2.4500000000000002</v>
      </c>
      <c r="AN10" s="22">
        <v>0.14000000000000001</v>
      </c>
      <c r="AO10" s="22">
        <v>2.2599999999999998</v>
      </c>
      <c r="AP10" s="91">
        <v>855</v>
      </c>
      <c r="AQ10" s="18">
        <f>$W10/C10</f>
        <v>7.6887519260400605E-2</v>
      </c>
      <c r="AR10" s="19">
        <f>IF(H10=0,"-",AB10/H10)</f>
        <v>0</v>
      </c>
      <c r="AS10" s="19">
        <f>AG10/M10</f>
        <v>9.8483527976294241E-2</v>
      </c>
      <c r="AT10" s="17">
        <f>W10-'29.4'!W10</f>
        <v>0</v>
      </c>
      <c r="AU10" s="17">
        <f>AB10-'29.4'!AB10</f>
        <v>0</v>
      </c>
      <c r="AV10" s="17">
        <f>AG10-'29.4'!AG10</f>
        <v>0</v>
      </c>
      <c r="AW10" s="54"/>
    </row>
    <row r="11" spans="1:49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1"/>
        <v>2.1</v>
      </c>
      <c r="X11" s="166"/>
      <c r="Y11" s="166">
        <v>1.2</v>
      </c>
      <c r="Z11" s="166">
        <v>0.9</v>
      </c>
      <c r="AA11" s="166"/>
      <c r="AB11" s="102">
        <f>SUM(AC11:AE11)</f>
        <v>2.5</v>
      </c>
      <c r="AC11" s="111">
        <v>2.5</v>
      </c>
      <c r="AD11" s="71"/>
      <c r="AE11" s="71"/>
      <c r="AF11" s="138">
        <f>(AC11*5+AD11*3.5+AE11*3)*1000</f>
        <v>12500</v>
      </c>
      <c r="AG11" s="96">
        <f t="shared" ref="AG11:AG23" si="3">+SUM(AH11:AO11)</f>
        <v>0.8</v>
      </c>
      <c r="AH11" s="110">
        <v>0.8</v>
      </c>
      <c r="AI11" s="22"/>
      <c r="AJ11" s="22"/>
      <c r="AK11" s="22"/>
      <c r="AL11" s="22"/>
      <c r="AM11" s="22"/>
      <c r="AN11" s="22"/>
      <c r="AO11" s="22"/>
      <c r="AP11" s="91">
        <v>798</v>
      </c>
      <c r="AQ11" s="18">
        <f>$W11/C11</f>
        <v>7.3170731707317083E-2</v>
      </c>
      <c r="AR11" s="19">
        <f>IF(H11=0,"-",AB11/H11)</f>
        <v>0.45454545454545453</v>
      </c>
      <c r="AS11" s="19">
        <f>AG11/M11</f>
        <v>5.7388809182209469E-2</v>
      </c>
      <c r="AT11" s="17">
        <f>W11-'29.4'!W11</f>
        <v>0</v>
      </c>
      <c r="AU11" s="17">
        <f>AB11-'29.4'!AB11</f>
        <v>0</v>
      </c>
      <c r="AV11" s="17">
        <f>AG11-'29.4'!AG11</f>
        <v>0</v>
      </c>
      <c r="AW11" s="54"/>
    </row>
    <row r="12" spans="1:49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7.5890000000000004</v>
      </c>
      <c r="X12" s="167">
        <v>0</v>
      </c>
      <c r="Y12" s="167">
        <v>1.4039999999999999</v>
      </c>
      <c r="Z12" s="167">
        <v>4.37</v>
      </c>
      <c r="AA12" s="167">
        <v>1.8149999999999999</v>
      </c>
      <c r="AB12" s="123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126">
        <f t="shared" si="3"/>
        <v>0.6</v>
      </c>
      <c r="AH12" s="127"/>
      <c r="AI12" s="127"/>
      <c r="AJ12" s="127"/>
      <c r="AK12" s="127"/>
      <c r="AL12" s="127"/>
      <c r="AM12" s="127">
        <v>0.1</v>
      </c>
      <c r="AN12" s="127"/>
      <c r="AO12" s="127">
        <v>0.5</v>
      </c>
      <c r="AP12" s="149">
        <v>1190</v>
      </c>
      <c r="AQ12" s="128">
        <f>$W12/C12</f>
        <v>9.0658224823796443E-2</v>
      </c>
      <c r="AR12" s="129">
        <f>IF(H12=0,"-",AB12/H12)</f>
        <v>0</v>
      </c>
      <c r="AS12" s="129">
        <f>AG12/M12</f>
        <v>3.5067212156633547E-2</v>
      </c>
      <c r="AT12" s="153">
        <f>W12-'29.4'!W12</f>
        <v>2.9090000000000007</v>
      </c>
      <c r="AU12" s="153">
        <f>AB12-'29.4'!AB12</f>
        <v>0</v>
      </c>
      <c r="AV12" s="153">
        <f>AG12-'29.4'!AG12</f>
        <v>9.9999999999999978E-2</v>
      </c>
      <c r="AW12" s="130"/>
    </row>
    <row r="13" spans="1:49" s="134" customFormat="1" ht="13.15" x14ac:dyDescent="0.4">
      <c r="A13" s="119">
        <v>4</v>
      </c>
      <c r="B13" s="120" t="s">
        <v>54</v>
      </c>
      <c r="C13" s="121">
        <f t="shared" si="4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5"/>
        <v>1.18</v>
      </c>
      <c r="N13" s="122">
        <v>0</v>
      </c>
      <c r="O13" s="122">
        <v>0</v>
      </c>
      <c r="P13" s="122">
        <v>0</v>
      </c>
      <c r="Q13" s="122">
        <v>0</v>
      </c>
      <c r="R13" s="122">
        <v>0.32</v>
      </c>
      <c r="S13" s="122">
        <v>0.86</v>
      </c>
      <c r="T13" s="122">
        <v>0</v>
      </c>
      <c r="U13" s="122">
        <v>0</v>
      </c>
      <c r="V13" s="122">
        <v>1727</v>
      </c>
      <c r="W13" s="123">
        <f t="shared" si="1"/>
        <v>0.66</v>
      </c>
      <c r="X13" s="168"/>
      <c r="Y13" s="168">
        <v>0.16</v>
      </c>
      <c r="Z13" s="168">
        <v>0.38</v>
      </c>
      <c r="AA13" s="168">
        <v>0.12</v>
      </c>
      <c r="AB13" s="123">
        <f>SUM(AC13:AE13)</f>
        <v>0.33</v>
      </c>
      <c r="AC13" s="146"/>
      <c r="AD13" s="146">
        <v>0.33</v>
      </c>
      <c r="AE13" s="146"/>
      <c r="AF13" s="139"/>
      <c r="AG13" s="126">
        <f t="shared" si="3"/>
        <v>0</v>
      </c>
      <c r="AH13" s="127"/>
      <c r="AI13" s="127"/>
      <c r="AJ13" s="127"/>
      <c r="AK13" s="127"/>
      <c r="AL13" s="127"/>
      <c r="AM13" s="127"/>
      <c r="AN13" s="127"/>
      <c r="AO13" s="127"/>
      <c r="AP13" s="149">
        <v>248.4</v>
      </c>
      <c r="AQ13" s="128">
        <f>$W13/C13</f>
        <v>4.7930283224400877E-2</v>
      </c>
      <c r="AR13" s="129">
        <f>IF(H13=0,"-",AB13/H13)</f>
        <v>0.3666666666666667</v>
      </c>
      <c r="AS13" s="129">
        <f>AG13/M13</f>
        <v>0</v>
      </c>
      <c r="AT13" s="153">
        <f>W13-'29.4'!W13</f>
        <v>0.66</v>
      </c>
      <c r="AU13" s="153">
        <f>AB13-'29.4'!AB13</f>
        <v>0</v>
      </c>
      <c r="AV13" s="153">
        <f>AG13-'29.4'!AG13</f>
        <v>0</v>
      </c>
      <c r="AW13" s="130"/>
    </row>
    <row r="14" spans="1:49" s="43" customFormat="1" ht="13.15" x14ac:dyDescent="0.35">
      <c r="A14" s="152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6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W14-'29.4'!W14</f>
        <v>0</v>
      </c>
      <c r="AU14" s="17">
        <f>AB14-'29.4'!AB14</f>
        <v>0</v>
      </c>
      <c r="AV14" s="17">
        <f>AG14-'29.4'!AG14</f>
        <v>0</v>
      </c>
      <c r="AW14" s="55"/>
    </row>
    <row r="15" spans="1:49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1"/>
        <v>0</v>
      </c>
      <c r="X15" s="22"/>
      <c r="Y15" s="22"/>
      <c r="Z15" s="22"/>
      <c r="AA15" s="22"/>
      <c r="AB15" s="102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96">
        <f t="shared" si="3"/>
        <v>0</v>
      </c>
      <c r="AH15" s="22"/>
      <c r="AI15" s="22"/>
      <c r="AJ15" s="22"/>
      <c r="AK15" s="22"/>
      <c r="AL15" s="22"/>
      <c r="AM15" s="22"/>
      <c r="AN15" s="22"/>
      <c r="AO15" s="22"/>
      <c r="AP15" s="91"/>
      <c r="AQ15" s="18">
        <f t="shared" ref="AQ15:AQ24" si="8">$W15/C15</f>
        <v>0</v>
      </c>
      <c r="AR15" s="19">
        <f>IF(H15=0,"-",AB15/H15)</f>
        <v>0</v>
      </c>
      <c r="AS15" s="19">
        <f t="shared" ref="AS15:AS24" si="9">AG15/M15</f>
        <v>0</v>
      </c>
      <c r="AT15" s="17">
        <f>W15-'29.4'!W15</f>
        <v>0</v>
      </c>
      <c r="AU15" s="17">
        <f>AB15-'29.4'!AB15</f>
        <v>0</v>
      </c>
      <c r="AV15" s="17">
        <f>AG15-'29.4'!AG15</f>
        <v>0</v>
      </c>
      <c r="AW15" s="54"/>
    </row>
    <row r="16" spans="1:49" ht="13.15" x14ac:dyDescent="0.4">
      <c r="A16" s="14">
        <v>2</v>
      </c>
      <c r="B16" s="15" t="s">
        <v>42</v>
      </c>
      <c r="C16" s="61">
        <f t="shared" si="4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5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1"/>
        <v>8.5</v>
      </c>
      <c r="X16" s="27"/>
      <c r="Y16" s="27">
        <v>1.45</v>
      </c>
      <c r="Z16" s="27">
        <v>6.05</v>
      </c>
      <c r="AA16" s="27">
        <v>1</v>
      </c>
      <c r="AB16" s="102">
        <f t="shared" si="7"/>
        <v>0</v>
      </c>
      <c r="AC16" s="75"/>
      <c r="AD16" s="75"/>
      <c r="AE16" s="75"/>
      <c r="AF16" s="138">
        <f t="shared" si="6"/>
        <v>0</v>
      </c>
      <c r="AG16" s="96">
        <f t="shared" si="3"/>
        <v>1.75</v>
      </c>
      <c r="AH16" s="22">
        <v>1.1000000000000001</v>
      </c>
      <c r="AI16" s="22"/>
      <c r="AJ16" s="22"/>
      <c r="AK16" s="22"/>
      <c r="AL16" s="22">
        <v>0.65</v>
      </c>
      <c r="AM16" s="22"/>
      <c r="AN16" s="22"/>
      <c r="AO16" s="22"/>
      <c r="AP16" s="150">
        <v>1100</v>
      </c>
      <c r="AQ16" s="18">
        <f t="shared" si="8"/>
        <v>0.10623672040994875</v>
      </c>
      <c r="AR16" s="19"/>
      <c r="AS16" s="19">
        <f t="shared" si="9"/>
        <v>0.23178807947019872</v>
      </c>
      <c r="AT16" s="17">
        <f>W16-'29.4'!W16</f>
        <v>0</v>
      </c>
      <c r="AU16" s="17">
        <f>AB16-'29.4'!AB16</f>
        <v>0</v>
      </c>
      <c r="AV16" s="17">
        <f>AG16-'29.4'!AG16</f>
        <v>0</v>
      </c>
      <c r="AW16" s="54"/>
    </row>
    <row r="17" spans="1:49" ht="13.15" x14ac:dyDescent="0.4">
      <c r="A17" s="14">
        <v>3</v>
      </c>
      <c r="B17" s="15" t="s">
        <v>56</v>
      </c>
      <c r="C17" s="61">
        <f t="shared" si="4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5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63">
        <v>2394</v>
      </c>
      <c r="W17" s="102">
        <f t="shared" si="1"/>
        <v>2.66</v>
      </c>
      <c r="X17" s="27"/>
      <c r="Y17" s="170">
        <v>0.94</v>
      </c>
      <c r="Z17" s="170">
        <v>1.72</v>
      </c>
      <c r="AA17" s="170"/>
      <c r="AB17" s="102">
        <f t="shared" si="7"/>
        <v>3.82</v>
      </c>
      <c r="AC17" s="75"/>
      <c r="AD17" s="75"/>
      <c r="AE17" s="75">
        <v>3.82</v>
      </c>
      <c r="AF17" s="138">
        <v>13370</v>
      </c>
      <c r="AG17" s="96">
        <f t="shared" si="3"/>
        <v>0.56999999999999995</v>
      </c>
      <c r="AH17" s="22">
        <v>0</v>
      </c>
      <c r="AI17" s="22"/>
      <c r="AJ17" s="22"/>
      <c r="AK17" s="22"/>
      <c r="AL17" s="22">
        <v>0.56999999999999995</v>
      </c>
      <c r="AM17" s="22"/>
      <c r="AN17" s="22"/>
      <c r="AO17" s="22"/>
      <c r="AP17" s="91">
        <v>640</v>
      </c>
      <c r="AQ17" s="18">
        <f t="shared" si="8"/>
        <v>0.17396991497710923</v>
      </c>
      <c r="AR17" s="19">
        <f>IF(H17=0,"-",AB17/H17)</f>
        <v>0.30078740157480316</v>
      </c>
      <c r="AS17" s="19">
        <f t="shared" si="9"/>
        <v>8.2014388489208626E-2</v>
      </c>
      <c r="AT17" s="17">
        <f>W17-'29.4'!W17</f>
        <v>0</v>
      </c>
      <c r="AU17" s="17">
        <f>AB17-'29.4'!AB17</f>
        <v>0</v>
      </c>
      <c r="AV17" s="17">
        <f>AG17-'29.4'!AG17</f>
        <v>0</v>
      </c>
      <c r="AW17" s="54"/>
    </row>
    <row r="18" spans="1:49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23.831</v>
      </c>
      <c r="X18" s="124">
        <v>0</v>
      </c>
      <c r="Y18" s="124">
        <v>2.59</v>
      </c>
      <c r="Z18" s="124">
        <v>15.334</v>
      </c>
      <c r="AA18" s="124">
        <v>5.907</v>
      </c>
      <c r="AB18" s="123">
        <f>SUM(AC18:AE18)</f>
        <v>7.29</v>
      </c>
      <c r="AC18" s="125">
        <v>1.5</v>
      </c>
      <c r="AD18" s="125">
        <v>5.79</v>
      </c>
      <c r="AE18" s="125">
        <v>0</v>
      </c>
      <c r="AF18" s="139">
        <v>0</v>
      </c>
      <c r="AG18" s="126">
        <f t="shared" si="3"/>
        <v>1.1099999999999999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0.44999999999999996</v>
      </c>
      <c r="AN18" s="127">
        <v>0.18</v>
      </c>
      <c r="AO18" s="127">
        <v>0</v>
      </c>
      <c r="AP18" s="149">
        <v>3396</v>
      </c>
      <c r="AQ18" s="128">
        <f t="shared" si="8"/>
        <v>0.24419510195716773</v>
      </c>
      <c r="AR18" s="129"/>
      <c r="AS18" s="129">
        <f t="shared" si="9"/>
        <v>0.14899328859060401</v>
      </c>
      <c r="AT18" s="153">
        <f>W18-'29.4'!W18</f>
        <v>4.0169999999999995</v>
      </c>
      <c r="AU18" s="153">
        <f>AB18-'29.4'!AB18</f>
        <v>0.12999999999999989</v>
      </c>
      <c r="AV18" s="153">
        <f>AG18-'29.4'!AG18</f>
        <v>0</v>
      </c>
      <c r="AW18" s="130"/>
    </row>
    <row r="19" spans="1:49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1"/>
        <v>15.905000000000001</v>
      </c>
      <c r="X19" s="124">
        <v>0</v>
      </c>
      <c r="Y19" s="124">
        <v>6.65</v>
      </c>
      <c r="Z19" s="124">
        <v>7.665</v>
      </c>
      <c r="AA19" s="124">
        <v>1.5899999999999999</v>
      </c>
      <c r="AB19" s="123">
        <f>SUM(AC19:AE19)</f>
        <v>6.2260000000000009</v>
      </c>
      <c r="AC19" s="125">
        <v>5.1340000000000003</v>
      </c>
      <c r="AD19" s="125">
        <v>1.0920000000000001</v>
      </c>
      <c r="AE19" s="125">
        <v>0</v>
      </c>
      <c r="AF19" s="139">
        <f t="shared" si="6"/>
        <v>29492</v>
      </c>
      <c r="AG19" s="126">
        <f t="shared" si="3"/>
        <v>11.988</v>
      </c>
      <c r="AH19" s="127">
        <v>0</v>
      </c>
      <c r="AI19" s="127">
        <v>0</v>
      </c>
      <c r="AJ19" s="127">
        <v>0.18</v>
      </c>
      <c r="AK19" s="127">
        <v>0</v>
      </c>
      <c r="AL19" s="127">
        <v>0.9</v>
      </c>
      <c r="AM19" s="127">
        <v>0</v>
      </c>
      <c r="AN19" s="127">
        <v>10.907999999999999</v>
      </c>
      <c r="AO19" s="127">
        <v>0</v>
      </c>
      <c r="AP19" s="149">
        <v>3919</v>
      </c>
      <c r="AQ19" s="128">
        <f t="shared" si="8"/>
        <v>0.18363930262094447</v>
      </c>
      <c r="AR19" s="129">
        <f t="shared" ref="AR19:AR24" si="10">IF(H19=0,"-",AB19/H19)</f>
        <v>0.21558171745152357</v>
      </c>
      <c r="AS19" s="129">
        <f t="shared" si="9"/>
        <v>0.41960098004900243</v>
      </c>
      <c r="AT19" s="153">
        <f>W19-'29.4'!W19</f>
        <v>2.4400000000000013</v>
      </c>
      <c r="AU19" s="153">
        <f>AB19-'29.4'!AB19</f>
        <v>0</v>
      </c>
      <c r="AV19" s="153">
        <f>AG19-'29.4'!AG19</f>
        <v>0.7099999999999973</v>
      </c>
      <c r="AW19" s="130"/>
    </row>
    <row r="20" spans="1:49" s="134" customFormat="1" ht="13.15" x14ac:dyDescent="0.4">
      <c r="A20" s="119">
        <v>6</v>
      </c>
      <c r="B20" s="120" t="s">
        <v>49</v>
      </c>
      <c r="C20" s="121">
        <f t="shared" si="4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5"/>
        <v>3.1</v>
      </c>
      <c r="N20" s="122">
        <v>0</v>
      </c>
      <c r="O20" s="122">
        <v>0</v>
      </c>
      <c r="P20" s="122">
        <v>0</v>
      </c>
      <c r="Q20" s="122">
        <v>0</v>
      </c>
      <c r="R20" s="122">
        <v>3.1</v>
      </c>
      <c r="S20" s="122">
        <v>0</v>
      </c>
      <c r="T20" s="122">
        <v>0</v>
      </c>
      <c r="U20" s="122">
        <v>0</v>
      </c>
      <c r="V20" s="122">
        <v>3330</v>
      </c>
      <c r="W20" s="123">
        <f t="shared" si="1"/>
        <v>9.1800000000000015</v>
      </c>
      <c r="X20" s="171">
        <v>0.76</v>
      </c>
      <c r="Y20" s="171">
        <v>0</v>
      </c>
      <c r="Z20" s="171">
        <v>8.4200000000000017</v>
      </c>
      <c r="AA20" s="171">
        <v>0</v>
      </c>
      <c r="AB20" s="123">
        <f t="shared" si="7"/>
        <v>0</v>
      </c>
      <c r="AC20" s="125"/>
      <c r="AD20" s="125"/>
      <c r="AE20" s="125"/>
      <c r="AF20" s="139">
        <f t="shared" si="6"/>
        <v>0</v>
      </c>
      <c r="AG20" s="126">
        <f t="shared" si="3"/>
        <v>0</v>
      </c>
      <c r="AH20" s="172"/>
      <c r="AI20" s="127"/>
      <c r="AJ20" s="127"/>
      <c r="AK20" s="127"/>
      <c r="AL20" s="172"/>
      <c r="AM20" s="172"/>
      <c r="AN20" s="172"/>
      <c r="AO20" s="172"/>
      <c r="AP20" s="149">
        <v>1128</v>
      </c>
      <c r="AQ20" s="128">
        <f t="shared" si="8"/>
        <v>0.32323943661971838</v>
      </c>
      <c r="AR20" s="129">
        <f t="shared" si="10"/>
        <v>0</v>
      </c>
      <c r="AS20" s="129">
        <f t="shared" si="9"/>
        <v>0</v>
      </c>
      <c r="AT20" s="153">
        <f>W20-'29.4'!W20</f>
        <v>2.0900000000000016</v>
      </c>
      <c r="AU20" s="153">
        <f>AB20-'29.4'!AB20</f>
        <v>0</v>
      </c>
      <c r="AV20" s="153">
        <f>AG20-'29.4'!AG20</f>
        <v>0</v>
      </c>
      <c r="AW20" s="130"/>
    </row>
    <row r="21" spans="1:49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122">
        <v>0</v>
      </c>
      <c r="O21" s="122">
        <v>0</v>
      </c>
      <c r="P21" s="122">
        <v>0.85</v>
      </c>
      <c r="Q21" s="122">
        <v>0</v>
      </c>
      <c r="R21" s="122">
        <v>0</v>
      </c>
      <c r="S21" s="122">
        <v>1.55</v>
      </c>
      <c r="T21" s="122">
        <v>2</v>
      </c>
      <c r="U21" s="122">
        <v>0.88</v>
      </c>
      <c r="V21" s="122">
        <v>2421</v>
      </c>
      <c r="W21" s="123">
        <f t="shared" si="1"/>
        <v>1.7410000000000001</v>
      </c>
      <c r="X21" s="127">
        <v>0</v>
      </c>
      <c r="Y21" s="127">
        <v>0.1</v>
      </c>
      <c r="Z21" s="127">
        <v>1.641</v>
      </c>
      <c r="AA21" s="127">
        <v>0</v>
      </c>
      <c r="AB21" s="123">
        <f>SUM(AC21:AE21)</f>
        <v>0.156</v>
      </c>
      <c r="AC21" s="146"/>
      <c r="AD21" s="146">
        <v>0.156</v>
      </c>
      <c r="AE21" s="146"/>
      <c r="AF21" s="139">
        <f t="shared" si="6"/>
        <v>546</v>
      </c>
      <c r="AG21" s="126">
        <f t="shared" si="3"/>
        <v>0.72499999999999998</v>
      </c>
      <c r="AH21" s="127"/>
      <c r="AI21" s="127"/>
      <c r="AJ21" s="127"/>
      <c r="AK21" s="127"/>
      <c r="AL21" s="127">
        <v>0</v>
      </c>
      <c r="AM21" s="127">
        <v>0.1</v>
      </c>
      <c r="AN21" s="127">
        <v>0</v>
      </c>
      <c r="AO21" s="127">
        <v>0.625</v>
      </c>
      <c r="AP21" s="149">
        <v>278.3</v>
      </c>
      <c r="AQ21" s="128">
        <f t="shared" si="8"/>
        <v>0.10241176470588235</v>
      </c>
      <c r="AR21" s="129">
        <f t="shared" si="10"/>
        <v>5.1485148514851482E-2</v>
      </c>
      <c r="AS21" s="129">
        <f t="shared" si="9"/>
        <v>0.13731060606060605</v>
      </c>
      <c r="AT21" s="153">
        <f>W21-'29.4'!W21</f>
        <v>0.30600000000000005</v>
      </c>
      <c r="AU21" s="153">
        <f>AB21-'29.4'!AB21</f>
        <v>0</v>
      </c>
      <c r="AV21" s="153">
        <f>AG21-'29.4'!AG21</f>
        <v>0.72499999999999998</v>
      </c>
      <c r="AW21" s="130"/>
    </row>
    <row r="22" spans="1:49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6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91"/>
      <c r="AQ22" s="18">
        <f t="shared" si="8"/>
        <v>0.16284501061571124</v>
      </c>
      <c r="AR22" s="19">
        <f t="shared" si="10"/>
        <v>0</v>
      </c>
      <c r="AS22" s="19">
        <f t="shared" si="9"/>
        <v>0.13341478313989008</v>
      </c>
      <c r="AT22" s="17">
        <f>W22-'29.4'!W22</f>
        <v>0</v>
      </c>
      <c r="AU22" s="17">
        <f>AB22-'29.4'!AB22</f>
        <v>0</v>
      </c>
      <c r="AV22" s="17">
        <f>AG22-'29.4'!AG22</f>
        <v>0</v>
      </c>
      <c r="AW22" s="54"/>
    </row>
    <row r="23" spans="1:49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1"/>
        <v>0.22</v>
      </c>
      <c r="X23" s="22"/>
      <c r="Y23" s="22">
        <v>0.22</v>
      </c>
      <c r="Z23" s="22"/>
      <c r="AA23" s="22"/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6"/>
        <v>17950</v>
      </c>
      <c r="AG23" s="96">
        <f t="shared" si="3"/>
        <v>0</v>
      </c>
      <c r="AH23" s="22"/>
      <c r="AI23" s="22"/>
      <c r="AJ23" s="22"/>
      <c r="AK23" s="22"/>
      <c r="AL23" s="22"/>
      <c r="AM23" s="22"/>
      <c r="AN23" s="22"/>
      <c r="AO23" s="22"/>
      <c r="AP23" s="91">
        <v>60</v>
      </c>
      <c r="AQ23" s="18">
        <f t="shared" si="8"/>
        <v>8.6240689925519403E-3</v>
      </c>
      <c r="AR23" s="19">
        <f t="shared" si="10"/>
        <v>0.14049844236760126</v>
      </c>
      <c r="AS23" s="19">
        <f t="shared" si="9"/>
        <v>0</v>
      </c>
      <c r="AT23" s="17">
        <f>W23-'29.4'!W23</f>
        <v>0</v>
      </c>
      <c r="AU23" s="17">
        <f>AB23-'29.4'!AB23</f>
        <v>0</v>
      </c>
      <c r="AV23" s="17">
        <f>AG23-'29.4'!AG23</f>
        <v>0</v>
      </c>
      <c r="AW23" s="54"/>
    </row>
    <row r="24" spans="1:49" s="34" customFormat="1" ht="16.149999999999999" x14ac:dyDescent="0.35">
      <c r="A24" s="29"/>
      <c r="B24" s="30" t="s">
        <v>55</v>
      </c>
      <c r="C24" s="156">
        <f t="shared" ref="C24:AP24" si="11">SUM(C10:C23)</f>
        <v>560.53</v>
      </c>
      <c r="D24" s="157">
        <f t="shared" si="11"/>
        <v>14.819999999999999</v>
      </c>
      <c r="E24" s="157">
        <f t="shared" si="11"/>
        <v>101.57000000000001</v>
      </c>
      <c r="F24" s="157">
        <f t="shared" si="11"/>
        <v>322.25</v>
      </c>
      <c r="G24" s="157">
        <f t="shared" si="11"/>
        <v>121.89</v>
      </c>
      <c r="H24" s="156">
        <f t="shared" si="11"/>
        <v>150</v>
      </c>
      <c r="I24" s="157">
        <f t="shared" si="11"/>
        <v>33.4</v>
      </c>
      <c r="J24" s="157">
        <f t="shared" si="11"/>
        <v>95.399999999999991</v>
      </c>
      <c r="K24" s="157">
        <f t="shared" si="11"/>
        <v>21.2</v>
      </c>
      <c r="L24" s="157">
        <f t="shared" si="11"/>
        <v>0</v>
      </c>
      <c r="M24" s="156">
        <f t="shared" si="11"/>
        <v>183.06</v>
      </c>
      <c r="N24" s="69">
        <f t="shared" si="11"/>
        <v>12.89</v>
      </c>
      <c r="O24" s="69">
        <f t="shared" si="11"/>
        <v>10.63</v>
      </c>
      <c r="P24" s="69">
        <f t="shared" si="11"/>
        <v>7.13</v>
      </c>
      <c r="Q24" s="69">
        <f t="shared" si="11"/>
        <v>4.08</v>
      </c>
      <c r="R24" s="69">
        <f t="shared" si="11"/>
        <v>33.6</v>
      </c>
      <c r="S24" s="69">
        <f t="shared" si="11"/>
        <v>50.779999999999994</v>
      </c>
      <c r="T24" s="69">
        <f t="shared" si="11"/>
        <v>36.910000000000004</v>
      </c>
      <c r="U24" s="69">
        <f t="shared" si="11"/>
        <v>27.04</v>
      </c>
      <c r="V24" s="158">
        <f t="shared" si="11"/>
        <v>78695</v>
      </c>
      <c r="W24" s="154">
        <f>SUM(W10:W23)</f>
        <v>78.411000000000016</v>
      </c>
      <c r="X24" s="32">
        <f>SUM(X10:X23)</f>
        <v>0.83000000000000007</v>
      </c>
      <c r="Y24" s="32">
        <f>SUM(Y10:Y23)</f>
        <v>16.727999999999998</v>
      </c>
      <c r="Z24" s="32">
        <f>SUM(Z10:Z23)</f>
        <v>50.206000000000003</v>
      </c>
      <c r="AA24" s="32">
        <f t="shared" si="11"/>
        <v>10.647</v>
      </c>
      <c r="AB24" s="155">
        <f>SUM(AB10:AB23)</f>
        <v>24.832000000000001</v>
      </c>
      <c r="AC24" s="77">
        <f>SUM(AC10:AC23)</f>
        <v>11.044</v>
      </c>
      <c r="AD24" s="77">
        <f t="shared" si="11"/>
        <v>8.5679999999999996</v>
      </c>
      <c r="AE24" s="77">
        <f t="shared" si="11"/>
        <v>5.22</v>
      </c>
      <c r="AF24" s="140">
        <f t="shared" si="11"/>
        <v>73858</v>
      </c>
      <c r="AG24" s="154">
        <f>SUM(AG10:AG23)</f>
        <v>25.377000000000002</v>
      </c>
      <c r="AH24" s="32">
        <f t="shared" si="11"/>
        <v>1.9000000000000001</v>
      </c>
      <c r="AI24" s="32">
        <f t="shared" si="11"/>
        <v>0.19</v>
      </c>
      <c r="AJ24" s="32">
        <f t="shared" si="11"/>
        <v>0.18</v>
      </c>
      <c r="AK24" s="32">
        <f t="shared" si="11"/>
        <v>0.8</v>
      </c>
      <c r="AL24" s="32">
        <f t="shared" si="11"/>
        <v>4.5940000000000003</v>
      </c>
      <c r="AM24" s="32">
        <f t="shared" si="11"/>
        <v>3.1</v>
      </c>
      <c r="AN24" s="32">
        <f t="shared" si="11"/>
        <v>11.228</v>
      </c>
      <c r="AO24" s="32">
        <f t="shared" si="11"/>
        <v>3.3849999999999998</v>
      </c>
      <c r="AP24" s="159">
        <f t="shared" si="11"/>
        <v>13612.699999999999</v>
      </c>
      <c r="AQ24" s="160">
        <f t="shared" si="8"/>
        <v>0.13988724956737378</v>
      </c>
      <c r="AR24" s="160">
        <f t="shared" si="10"/>
        <v>0.16554666666666668</v>
      </c>
      <c r="AS24" s="160">
        <f t="shared" si="9"/>
        <v>0.13862667977712226</v>
      </c>
      <c r="AT24" s="161">
        <f t="shared" ref="AT24:AV24" si="12">SUM(AT10:AT23)</f>
        <v>12.422000000000004</v>
      </c>
      <c r="AU24" s="161">
        <f t="shared" si="12"/>
        <v>0.12999999999999989</v>
      </c>
      <c r="AV24" s="161">
        <f t="shared" si="12"/>
        <v>1.5349999999999973</v>
      </c>
      <c r="AW24" s="56"/>
    </row>
    <row r="25" spans="1:4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116"/>
    </row>
    <row r="26" spans="1:49" ht="15" customHeight="1" x14ac:dyDescent="0.4">
      <c r="AG26" s="98" t="s">
        <v>70</v>
      </c>
      <c r="AP26" s="93">
        <f>+AP24/V24</f>
        <v>0.17298049431348878</v>
      </c>
    </row>
    <row r="27" spans="1:49" ht="15" customHeight="1" x14ac:dyDescent="0.4">
      <c r="W27" s="99"/>
      <c r="AG27" s="99"/>
    </row>
    <row r="30" spans="1:49" ht="15" customHeight="1" x14ac:dyDescent="0.4">
      <c r="AR30" s="37"/>
      <c r="AS30" s="37"/>
    </row>
  </sheetData>
  <mergeCells count="33">
    <mergeCell ref="M6:M7"/>
    <mergeCell ref="AV6:AV7"/>
    <mergeCell ref="R6:U6"/>
    <mergeCell ref="AH6:AK6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D6:G6"/>
    <mergeCell ref="H6:H7"/>
    <mergeCell ref="V6:V7"/>
    <mergeCell ref="C6:C7"/>
    <mergeCell ref="I6:L6"/>
    <mergeCell ref="AU6:AU7"/>
    <mergeCell ref="N6:Q6"/>
    <mergeCell ref="A25:AV25"/>
    <mergeCell ref="AL6:AO6"/>
    <mergeCell ref="AP6:AP7"/>
    <mergeCell ref="AQ6:AQ7"/>
    <mergeCell ref="AR6:AR7"/>
    <mergeCell ref="AS6:AS7"/>
    <mergeCell ref="AT6:AT7"/>
    <mergeCell ref="W6:W7"/>
    <mergeCell ref="X6:AA6"/>
    <mergeCell ref="AB6:AB7"/>
    <mergeCell ref="AC6:AF6"/>
    <mergeCell ref="AG6:AG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view="pageBreakPreview" topLeftCell="A3" zoomScale="85" zoomScaleNormal="85" zoomScaleSheetLayoutView="85" workbookViewId="0">
      <selection activeCell="AC10" sqref="AC10:AE23"/>
    </sheetView>
  </sheetViews>
  <sheetFormatPr defaultRowHeight="15" customHeight="1" x14ac:dyDescent="0.4"/>
  <cols>
    <col min="1" max="1" width="9.25" style="5" customWidth="1"/>
    <col min="2" max="2" width="17.125" style="5" bestFit="1" customWidth="1"/>
    <col min="3" max="3" width="9.25" style="5" customWidth="1"/>
    <col min="4" max="12" width="9.25" style="5" hidden="1" customWidth="1"/>
    <col min="13" max="13" width="9.25" style="5" customWidth="1"/>
    <col min="14" max="21" width="9.25" style="5" hidden="1" customWidth="1"/>
    <col min="22" max="22" width="9.25" style="5" customWidth="1"/>
    <col min="23" max="23" width="9.25" style="98" customWidth="1"/>
    <col min="24" max="27" width="9.25" style="5" hidden="1" customWidth="1"/>
    <col min="28" max="28" width="9.25" style="104" customWidth="1"/>
    <col min="29" max="32" width="9.25" style="78" hidden="1" customWidth="1"/>
    <col min="33" max="33" width="9.25" style="98" customWidth="1"/>
    <col min="34" max="41" width="9.25" style="5" hidden="1" customWidth="1"/>
    <col min="42" max="42" width="9.25" style="151" customWidth="1"/>
    <col min="43" max="52" width="9.25" style="5" customWidth="1"/>
    <col min="53" max="56" width="8" style="5" customWidth="1"/>
    <col min="5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4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</row>
    <row r="2" spans="1:4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</row>
    <row r="3" spans="1:49" s="1" customFormat="1" ht="30.75" customHeight="1" x14ac:dyDescent="0.45">
      <c r="A3" s="745" t="s">
        <v>72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163"/>
    </row>
    <row r="4" spans="1:4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164"/>
      <c r="AU4" s="164"/>
      <c r="AV4" s="164"/>
      <c r="AW4" s="164"/>
    </row>
    <row r="5" spans="1:49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</row>
    <row r="6" spans="1:49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52"/>
    </row>
    <row r="7" spans="1:49" ht="65.650000000000006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52"/>
    </row>
    <row r="8" spans="1:49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53"/>
    </row>
    <row r="9" spans="1:49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53"/>
    </row>
    <row r="10" spans="1:49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1">SUM(X10:AA10)</f>
        <v>4.4909999999999997</v>
      </c>
      <c r="X10" s="22">
        <v>7.0000000000000007E-2</v>
      </c>
      <c r="Y10" s="22">
        <v>0.48</v>
      </c>
      <c r="Z10" s="22">
        <v>3.726</v>
      </c>
      <c r="AA10" s="22">
        <v>0.215</v>
      </c>
      <c r="AB10" s="102">
        <f>SUM(AC10:AE10)</f>
        <v>0</v>
      </c>
      <c r="AC10" s="75"/>
      <c r="AD10" s="75"/>
      <c r="AE10" s="75"/>
      <c r="AF10" s="138">
        <f t="shared" si="0"/>
        <v>0</v>
      </c>
      <c r="AG10" s="96">
        <f>+SUM(AH10:AO10)</f>
        <v>5.65</v>
      </c>
      <c r="AH10" s="22">
        <v>0</v>
      </c>
      <c r="AI10" s="22">
        <v>0</v>
      </c>
      <c r="AJ10" s="22">
        <v>0</v>
      </c>
      <c r="AK10" s="22">
        <v>0.8</v>
      </c>
      <c r="AL10" s="22">
        <v>0</v>
      </c>
      <c r="AM10" s="22">
        <v>2.4500000000000002</v>
      </c>
      <c r="AN10" s="22">
        <v>0.14000000000000001</v>
      </c>
      <c r="AO10" s="22">
        <v>2.2599999999999998</v>
      </c>
      <c r="AP10" s="91">
        <v>855</v>
      </c>
      <c r="AQ10" s="18">
        <f>$W10/C10</f>
        <v>7.6887519260400605E-2</v>
      </c>
      <c r="AR10" s="19">
        <f>IF(H10=0,"-",AB10/H10)</f>
        <v>0</v>
      </c>
      <c r="AS10" s="19">
        <f>AG10/M10</f>
        <v>9.8483527976294241E-2</v>
      </c>
      <c r="AT10" s="17">
        <f>W10-'6.5'!W10</f>
        <v>0</v>
      </c>
      <c r="AU10" s="17">
        <f>AB10-'6.5'!AB10</f>
        <v>0</v>
      </c>
      <c r="AV10" s="17">
        <f>AG10-'6.5'!AG10</f>
        <v>0</v>
      </c>
      <c r="AW10" s="54"/>
    </row>
    <row r="11" spans="1:49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1"/>
        <v>2.1</v>
      </c>
      <c r="X11" s="166"/>
      <c r="Y11" s="166">
        <v>1.2</v>
      </c>
      <c r="Z11" s="166">
        <v>0.9</v>
      </c>
      <c r="AA11" s="166"/>
      <c r="AB11" s="102">
        <f>SUM(AC11:AE11)</f>
        <v>2.5</v>
      </c>
      <c r="AC11" s="111">
        <v>2.5</v>
      </c>
      <c r="AD11" s="71"/>
      <c r="AE11" s="71"/>
      <c r="AF11" s="138">
        <f>(AC11*5+AD11*3.5+AE11*3)*1000</f>
        <v>12500</v>
      </c>
      <c r="AG11" s="96">
        <f t="shared" ref="AG11:AG23" si="3">+SUM(AH11:AO11)</f>
        <v>0.8</v>
      </c>
      <c r="AH11" s="110">
        <v>0.8</v>
      </c>
      <c r="AI11" s="22"/>
      <c r="AJ11" s="22"/>
      <c r="AK11" s="22"/>
      <c r="AL11" s="22"/>
      <c r="AM11" s="22"/>
      <c r="AN11" s="22"/>
      <c r="AO11" s="22"/>
      <c r="AP11" s="91">
        <v>798</v>
      </c>
      <c r="AQ11" s="18">
        <f>$W11/C11</f>
        <v>7.3170731707317083E-2</v>
      </c>
      <c r="AR11" s="19">
        <f>IF(H11=0,"-",AB11/H11)</f>
        <v>0.45454545454545453</v>
      </c>
      <c r="AS11" s="19">
        <f>AG11/M11</f>
        <v>5.7388809182209469E-2</v>
      </c>
      <c r="AT11" s="17">
        <f>W11-'6.5'!W11</f>
        <v>0</v>
      </c>
      <c r="AU11" s="17">
        <f>AB11-'6.5'!AB11</f>
        <v>0</v>
      </c>
      <c r="AV11" s="17">
        <f>AG11-'6.5'!AG11</f>
        <v>0</v>
      </c>
      <c r="AW11" s="54"/>
    </row>
    <row r="12" spans="1:49" ht="13.15" x14ac:dyDescent="0.4">
      <c r="A12" s="14">
        <v>3</v>
      </c>
      <c r="B12" s="15" t="s">
        <v>53</v>
      </c>
      <c r="C12" s="61">
        <f t="shared" ref="C12:C23" si="4">SUM(D12:G12)</f>
        <v>83.710000000000008</v>
      </c>
      <c r="D12" s="64">
        <v>0.36</v>
      </c>
      <c r="E12" s="64">
        <v>13.42</v>
      </c>
      <c r="F12" s="64">
        <v>53.2</v>
      </c>
      <c r="G12" s="64">
        <v>16.73</v>
      </c>
      <c r="H12" s="61">
        <f t="shared" si="2"/>
        <v>1.5</v>
      </c>
      <c r="I12" s="65">
        <v>1.5</v>
      </c>
      <c r="J12" s="65" t="s">
        <v>64</v>
      </c>
      <c r="K12" s="65" t="s">
        <v>64</v>
      </c>
      <c r="L12" s="65"/>
      <c r="M12" s="61">
        <f t="shared" ref="M12:M23" si="5">SUM(N12:U12)</f>
        <v>17.11</v>
      </c>
      <c r="N12" s="66">
        <v>0.79</v>
      </c>
      <c r="O12" s="66">
        <v>1.83</v>
      </c>
      <c r="P12" s="66">
        <v>2.15</v>
      </c>
      <c r="Q12" s="66">
        <v>0.35</v>
      </c>
      <c r="R12" s="66">
        <v>0.52</v>
      </c>
      <c r="S12" s="66">
        <v>11.22</v>
      </c>
      <c r="T12" s="66">
        <v>0</v>
      </c>
      <c r="U12" s="66">
        <v>0.25</v>
      </c>
      <c r="V12" s="66">
        <v>10689</v>
      </c>
      <c r="W12" s="102">
        <f t="shared" si="1"/>
        <v>7.5890000000000004</v>
      </c>
      <c r="X12" s="173">
        <v>0</v>
      </c>
      <c r="Y12" s="173">
        <v>1.4039999999999999</v>
      </c>
      <c r="Z12" s="173">
        <v>4.37</v>
      </c>
      <c r="AA12" s="173">
        <v>1.8149999999999999</v>
      </c>
      <c r="AB12" s="102">
        <f>SUM(AC12:AE12)</f>
        <v>0</v>
      </c>
      <c r="AC12" s="71"/>
      <c r="AD12" s="71"/>
      <c r="AE12" s="71"/>
      <c r="AF12" s="138">
        <f t="shared" ref="AF12:AF23" si="6">(AC12*5+AD12*3.5+AE12*3)*1000</f>
        <v>0</v>
      </c>
      <c r="AG12" s="96">
        <f t="shared" si="3"/>
        <v>0.6</v>
      </c>
      <c r="AH12" s="22"/>
      <c r="AI12" s="22"/>
      <c r="AJ12" s="22"/>
      <c r="AK12" s="22"/>
      <c r="AL12" s="22"/>
      <c r="AM12" s="22">
        <v>0.1</v>
      </c>
      <c r="AN12" s="22"/>
      <c r="AO12" s="22">
        <v>0.5</v>
      </c>
      <c r="AP12" s="91">
        <v>1190</v>
      </c>
      <c r="AQ12" s="18">
        <f>$W12/C12</f>
        <v>9.0658224823796443E-2</v>
      </c>
      <c r="AR12" s="19">
        <f>IF(H12=0,"-",AB12/H12)</f>
        <v>0</v>
      </c>
      <c r="AS12" s="19">
        <f>AG12/M12</f>
        <v>3.5067212156633547E-2</v>
      </c>
      <c r="AT12" s="17">
        <f>W12-'6.5'!W12</f>
        <v>0</v>
      </c>
      <c r="AU12" s="17">
        <f>AB12-'6.5'!AB12</f>
        <v>0</v>
      </c>
      <c r="AV12" s="17">
        <f>AG12-'6.5'!AG12</f>
        <v>0</v>
      </c>
      <c r="AW12" s="54"/>
    </row>
    <row r="13" spans="1:49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63">
        <v>1727</v>
      </c>
      <c r="W13" s="102">
        <f t="shared" si="1"/>
        <v>0.66</v>
      </c>
      <c r="X13" s="174"/>
      <c r="Y13" s="174">
        <v>0.16</v>
      </c>
      <c r="Z13" s="174">
        <v>0.38</v>
      </c>
      <c r="AA13" s="174">
        <v>0.12</v>
      </c>
      <c r="AB13" s="102">
        <f>SUM(AC13:AE13)</f>
        <v>0.33</v>
      </c>
      <c r="AC13" s="71"/>
      <c r="AD13" s="71">
        <v>0.33</v>
      </c>
      <c r="AE13" s="71"/>
      <c r="AF13" s="138"/>
      <c r="AG13" s="96">
        <f t="shared" si="3"/>
        <v>0</v>
      </c>
      <c r="AH13" s="22"/>
      <c r="AI13" s="22"/>
      <c r="AJ13" s="22"/>
      <c r="AK13" s="22"/>
      <c r="AL13" s="22"/>
      <c r="AM13" s="22"/>
      <c r="AN13" s="22"/>
      <c r="AO13" s="22"/>
      <c r="AP13" s="91">
        <v>248.4</v>
      </c>
      <c r="AQ13" s="18">
        <f>$W13/C13</f>
        <v>4.7930283224400877E-2</v>
      </c>
      <c r="AR13" s="19">
        <f>IF(H13=0,"-",AB13/H13)</f>
        <v>0.3666666666666667</v>
      </c>
      <c r="AS13" s="19">
        <f>AG13/M13</f>
        <v>0</v>
      </c>
      <c r="AT13" s="17">
        <f>W13-'6.5'!W13</f>
        <v>0</v>
      </c>
      <c r="AU13" s="17">
        <f>AB13-'6.5'!AB13</f>
        <v>0</v>
      </c>
      <c r="AV13" s="17">
        <f>AG13-'6.5'!AG13</f>
        <v>0</v>
      </c>
      <c r="AW13" s="54"/>
    </row>
    <row r="14" spans="1:49" s="43" customFormat="1" ht="13.15" x14ac:dyDescent="0.35">
      <c r="A14" s="165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6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W14-'6.5'!W14</f>
        <v>0</v>
      </c>
      <c r="AU14" s="17">
        <f>AB14-'6.5'!AB14</f>
        <v>0</v>
      </c>
      <c r="AV14" s="17">
        <f>AG14-'6.5'!AG14</f>
        <v>0</v>
      </c>
      <c r="AW14" s="55"/>
    </row>
    <row r="15" spans="1:49" s="134" customFormat="1" ht="13.15" x14ac:dyDescent="0.4">
      <c r="A15" s="119">
        <v>1</v>
      </c>
      <c r="B15" s="120" t="s">
        <v>52</v>
      </c>
      <c r="C15" s="121">
        <f t="shared" si="4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5"/>
        <v>8.8699999999999992</v>
      </c>
      <c r="N15" s="122">
        <v>0</v>
      </c>
      <c r="O15" s="122">
        <v>0</v>
      </c>
      <c r="P15" s="122">
        <v>0</v>
      </c>
      <c r="Q15" s="122">
        <v>0</v>
      </c>
      <c r="R15" s="122">
        <v>1.56</v>
      </c>
      <c r="S15" s="122">
        <v>5.86</v>
      </c>
      <c r="T15" s="122">
        <v>1.45</v>
      </c>
      <c r="U15" s="122" t="s">
        <v>63</v>
      </c>
      <c r="V15" s="122">
        <v>2541</v>
      </c>
      <c r="W15" s="123">
        <f t="shared" si="1"/>
        <v>4.6689999999999996</v>
      </c>
      <c r="X15" s="127">
        <v>0.25</v>
      </c>
      <c r="Y15" s="127">
        <v>2.2549999999999999</v>
      </c>
      <c r="Z15" s="127">
        <v>1.744</v>
      </c>
      <c r="AA15" s="127">
        <v>0.42000000000000004</v>
      </c>
      <c r="AB15" s="123">
        <f t="shared" ref="AB15:AB20" si="7">SUM(AC15:AE15)</f>
        <v>0</v>
      </c>
      <c r="AC15" s="125"/>
      <c r="AD15" s="125"/>
      <c r="AE15" s="125"/>
      <c r="AF15" s="139">
        <f t="shared" si="6"/>
        <v>0</v>
      </c>
      <c r="AG15" s="126">
        <f t="shared" si="3"/>
        <v>2.1880000000000002</v>
      </c>
      <c r="AH15" s="127"/>
      <c r="AI15" s="127"/>
      <c r="AJ15" s="127"/>
      <c r="AK15" s="127"/>
      <c r="AL15" s="127">
        <v>0.1</v>
      </c>
      <c r="AM15" s="127">
        <v>2.0880000000000001</v>
      </c>
      <c r="AN15" s="127">
        <v>0</v>
      </c>
      <c r="AO15" s="127">
        <v>0</v>
      </c>
      <c r="AP15" s="149">
        <v>912</v>
      </c>
      <c r="AQ15" s="128">
        <f t="shared" ref="AQ15:AQ24" si="8">$W15/C15</f>
        <v>0.28981998758535071</v>
      </c>
      <c r="AR15" s="129">
        <f>IF(H15=0,"-",AB15/H15)</f>
        <v>0</v>
      </c>
      <c r="AS15" s="129">
        <f t="shared" ref="AS15:AS24" si="9">AG15/M15</f>
        <v>0.246674182638106</v>
      </c>
      <c r="AT15" s="153">
        <f>W15-'6.5'!W15</f>
        <v>4.6689999999999996</v>
      </c>
      <c r="AU15" s="153">
        <f>AB15-'6.5'!AB15</f>
        <v>0</v>
      </c>
      <c r="AV15" s="153">
        <f>AG15-'6.5'!AG15</f>
        <v>2.1880000000000002</v>
      </c>
      <c r="AW15" s="130"/>
    </row>
    <row r="16" spans="1:49" s="134" customFormat="1" ht="13.15" x14ac:dyDescent="0.4">
      <c r="A16" s="119">
        <v>2</v>
      </c>
      <c r="B16" s="120" t="s">
        <v>42</v>
      </c>
      <c r="C16" s="121">
        <f t="shared" si="4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5"/>
        <v>7.5499999999999989</v>
      </c>
      <c r="N16" s="122">
        <v>2.1</v>
      </c>
      <c r="O16" s="122">
        <v>2.5</v>
      </c>
      <c r="P16" s="122">
        <v>0</v>
      </c>
      <c r="Q16" s="122">
        <v>0</v>
      </c>
      <c r="R16" s="122">
        <v>0.89</v>
      </c>
      <c r="S16" s="122">
        <v>0.75</v>
      </c>
      <c r="T16" s="122">
        <v>0.3</v>
      </c>
      <c r="U16" s="122">
        <v>1.01</v>
      </c>
      <c r="V16" s="122">
        <v>10671</v>
      </c>
      <c r="W16" s="123">
        <f t="shared" si="1"/>
        <v>15.05</v>
      </c>
      <c r="X16" s="124">
        <v>0.1</v>
      </c>
      <c r="Y16" s="124">
        <v>2.59</v>
      </c>
      <c r="Z16" s="124">
        <v>10.195</v>
      </c>
      <c r="AA16" s="124">
        <v>2.165</v>
      </c>
      <c r="AB16" s="123">
        <f t="shared" si="7"/>
        <v>0</v>
      </c>
      <c r="AC16" s="125"/>
      <c r="AD16" s="125"/>
      <c r="AE16" s="125"/>
      <c r="AF16" s="139">
        <f t="shared" si="6"/>
        <v>0</v>
      </c>
      <c r="AG16" s="126">
        <f t="shared" si="3"/>
        <v>3.1300000000000003</v>
      </c>
      <c r="AH16" s="127">
        <v>1.8</v>
      </c>
      <c r="AI16" s="127">
        <v>0</v>
      </c>
      <c r="AJ16" s="127">
        <v>0</v>
      </c>
      <c r="AK16" s="127">
        <v>0</v>
      </c>
      <c r="AL16" s="127">
        <v>0.98</v>
      </c>
      <c r="AM16" s="127">
        <v>0.35</v>
      </c>
      <c r="AN16" s="127">
        <v>0</v>
      </c>
      <c r="AO16" s="127">
        <v>0</v>
      </c>
      <c r="AP16" s="149">
        <v>2000</v>
      </c>
      <c r="AQ16" s="128">
        <f t="shared" si="8"/>
        <v>0.18810148731408574</v>
      </c>
      <c r="AR16" s="129"/>
      <c r="AS16" s="129">
        <f t="shared" si="9"/>
        <v>0.41456953642384115</v>
      </c>
      <c r="AT16" s="153">
        <f>W16-'6.5'!W16</f>
        <v>6.5500000000000007</v>
      </c>
      <c r="AU16" s="153">
        <f>AB16-'6.5'!AB16</f>
        <v>0</v>
      </c>
      <c r="AV16" s="153">
        <f>AG16-'6.5'!AG16</f>
        <v>1.3800000000000003</v>
      </c>
      <c r="AW16" s="130"/>
    </row>
    <row r="17" spans="1:49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122">
        <v>6.32</v>
      </c>
      <c r="O17" s="122">
        <v>0</v>
      </c>
      <c r="P17" s="122">
        <v>0</v>
      </c>
      <c r="Q17" s="122">
        <v>0</v>
      </c>
      <c r="R17" s="122">
        <v>0.63</v>
      </c>
      <c r="S17" s="122">
        <v>0</v>
      </c>
      <c r="T17" s="122">
        <v>0</v>
      </c>
      <c r="U17" s="122">
        <v>0</v>
      </c>
      <c r="V17" s="122">
        <v>2394</v>
      </c>
      <c r="W17" s="123">
        <f t="shared" si="1"/>
        <v>4.09</v>
      </c>
      <c r="X17" s="124"/>
      <c r="Y17" s="175">
        <v>1.4</v>
      </c>
      <c r="Z17" s="175">
        <v>2.69</v>
      </c>
      <c r="AA17" s="175"/>
      <c r="AB17" s="123">
        <f t="shared" si="7"/>
        <v>5.15</v>
      </c>
      <c r="AC17" s="125"/>
      <c r="AD17" s="125">
        <v>5.15</v>
      </c>
      <c r="AE17" s="125"/>
      <c r="AF17" s="139">
        <v>13370</v>
      </c>
      <c r="AG17" s="126">
        <f t="shared" si="3"/>
        <v>1.2</v>
      </c>
      <c r="AH17" s="127">
        <v>0</v>
      </c>
      <c r="AI17" s="127"/>
      <c r="AJ17" s="127"/>
      <c r="AK17" s="127"/>
      <c r="AL17" s="127">
        <v>1.2</v>
      </c>
      <c r="AM17" s="127"/>
      <c r="AN17" s="127"/>
      <c r="AO17" s="127"/>
      <c r="AP17" s="149">
        <v>953</v>
      </c>
      <c r="AQ17" s="128">
        <f t="shared" si="8"/>
        <v>0.26749509483322431</v>
      </c>
      <c r="AR17" s="129">
        <f>IF(H17=0,"-",AB17/H17)</f>
        <v>0.4055118110236221</v>
      </c>
      <c r="AS17" s="129">
        <f t="shared" si="9"/>
        <v>0.1726618705035971</v>
      </c>
      <c r="AT17" s="153">
        <f>W17-'6.5'!W17</f>
        <v>1.4299999999999997</v>
      </c>
      <c r="AU17" s="153">
        <f>AB17-'6.5'!AB17</f>
        <v>1.3300000000000005</v>
      </c>
      <c r="AV17" s="153">
        <f>AG17-'6.5'!AG17</f>
        <v>0.63</v>
      </c>
      <c r="AW17" s="130"/>
    </row>
    <row r="18" spans="1:49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27.51</v>
      </c>
      <c r="X18" s="124">
        <v>0</v>
      </c>
      <c r="Y18" s="124">
        <v>2.59</v>
      </c>
      <c r="Z18" s="124">
        <v>18.063000000000002</v>
      </c>
      <c r="AA18" s="124">
        <v>6.8569999999999993</v>
      </c>
      <c r="AB18" s="123">
        <f>SUM(AC18:AE18)</f>
        <v>8.4600000000000009</v>
      </c>
      <c r="AC18" s="125">
        <v>1.5</v>
      </c>
      <c r="AD18" s="125">
        <v>6.9600000000000009</v>
      </c>
      <c r="AE18" s="125">
        <v>0</v>
      </c>
      <c r="AF18" s="139">
        <v>0</v>
      </c>
      <c r="AG18" s="126">
        <f t="shared" si="3"/>
        <v>1.1099999999999999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0.44999999999999996</v>
      </c>
      <c r="AN18" s="127">
        <v>0.18</v>
      </c>
      <c r="AO18" s="127">
        <v>0</v>
      </c>
      <c r="AP18" s="149">
        <v>3853</v>
      </c>
      <c r="AQ18" s="128">
        <f t="shared" si="8"/>
        <v>0.28189363664309869</v>
      </c>
      <c r="AR18" s="129"/>
      <c r="AS18" s="129">
        <f t="shared" si="9"/>
        <v>0.14899328859060401</v>
      </c>
      <c r="AT18" s="153">
        <f>W18-'6.5'!W18</f>
        <v>3.679000000000002</v>
      </c>
      <c r="AU18" s="153">
        <f>AB18-'6.5'!AB18</f>
        <v>1.1700000000000008</v>
      </c>
      <c r="AV18" s="153">
        <f>AG18-'6.5'!AG18</f>
        <v>0</v>
      </c>
      <c r="AW18" s="130"/>
    </row>
    <row r="19" spans="1:49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1"/>
        <v>16.919</v>
      </c>
      <c r="X19" s="124">
        <v>0</v>
      </c>
      <c r="Y19" s="124">
        <v>6.9700000000000006</v>
      </c>
      <c r="Z19" s="124">
        <v>8.359</v>
      </c>
      <c r="AA19" s="124">
        <v>1.5899999999999999</v>
      </c>
      <c r="AB19" s="123">
        <f>SUM(AC19:AE19)</f>
        <v>6.2260000000000009</v>
      </c>
      <c r="AC19" s="125">
        <v>5.1340000000000003</v>
      </c>
      <c r="AD19" s="125">
        <v>1.0920000000000001</v>
      </c>
      <c r="AE19" s="125">
        <v>0</v>
      </c>
      <c r="AF19" s="139">
        <f t="shared" si="6"/>
        <v>29492</v>
      </c>
      <c r="AG19" s="126">
        <f t="shared" si="3"/>
        <v>12.208000000000002</v>
      </c>
      <c r="AH19" s="127">
        <v>0</v>
      </c>
      <c r="AI19" s="127">
        <v>0</v>
      </c>
      <c r="AJ19" s="127">
        <v>0.18</v>
      </c>
      <c r="AK19" s="127">
        <v>0</v>
      </c>
      <c r="AL19" s="127">
        <v>0.9</v>
      </c>
      <c r="AM19" s="127">
        <v>0</v>
      </c>
      <c r="AN19" s="127">
        <v>11.128000000000002</v>
      </c>
      <c r="AO19" s="127">
        <v>0</v>
      </c>
      <c r="AP19" s="149">
        <v>4214</v>
      </c>
      <c r="AQ19" s="128">
        <f t="shared" si="8"/>
        <v>0.19534695762614018</v>
      </c>
      <c r="AR19" s="129">
        <f t="shared" ref="AR19:AR24" si="10">IF(H19=0,"-",AB19/H19)</f>
        <v>0.21558171745152357</v>
      </c>
      <c r="AS19" s="129">
        <f t="shared" si="9"/>
        <v>0.4273013650682535</v>
      </c>
      <c r="AT19" s="153">
        <f>W19-'6.5'!W19</f>
        <v>1.0139999999999993</v>
      </c>
      <c r="AU19" s="153">
        <f>AB19-'6.5'!AB19</f>
        <v>0</v>
      </c>
      <c r="AV19" s="153">
        <f>AG19-'6.5'!AG19</f>
        <v>0.22000000000000242</v>
      </c>
      <c r="AW19" s="130"/>
    </row>
    <row r="20" spans="1:49" s="134" customFormat="1" ht="13.15" x14ac:dyDescent="0.4">
      <c r="A20" s="119">
        <v>6</v>
      </c>
      <c r="B20" s="120" t="s">
        <v>49</v>
      </c>
      <c r="C20" s="121">
        <f t="shared" si="4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5"/>
        <v>3.1</v>
      </c>
      <c r="N20" s="122">
        <v>0</v>
      </c>
      <c r="O20" s="122">
        <v>0</v>
      </c>
      <c r="P20" s="122">
        <v>0</v>
      </c>
      <c r="Q20" s="122">
        <v>0</v>
      </c>
      <c r="R20" s="122">
        <v>3.1</v>
      </c>
      <c r="S20" s="122">
        <v>0</v>
      </c>
      <c r="T20" s="122">
        <v>0</v>
      </c>
      <c r="U20" s="122">
        <v>0</v>
      </c>
      <c r="V20" s="122">
        <v>3330</v>
      </c>
      <c r="W20" s="123">
        <f t="shared" si="1"/>
        <v>9.9100000000000019</v>
      </c>
      <c r="X20" s="171">
        <v>0.76</v>
      </c>
      <c r="Y20" s="171">
        <v>0</v>
      </c>
      <c r="Z20" s="171">
        <v>9.1500000000000021</v>
      </c>
      <c r="AA20" s="171">
        <v>0</v>
      </c>
      <c r="AB20" s="123">
        <f t="shared" si="7"/>
        <v>0</v>
      </c>
      <c r="AC20" s="125"/>
      <c r="AD20" s="125"/>
      <c r="AE20" s="125"/>
      <c r="AF20" s="139">
        <f t="shared" si="6"/>
        <v>0</v>
      </c>
      <c r="AG20" s="126">
        <f t="shared" si="3"/>
        <v>0</v>
      </c>
      <c r="AH20" s="172"/>
      <c r="AI20" s="127"/>
      <c r="AJ20" s="127"/>
      <c r="AK20" s="127"/>
      <c r="AL20" s="172"/>
      <c r="AM20" s="172"/>
      <c r="AN20" s="172"/>
      <c r="AO20" s="172"/>
      <c r="AP20" s="149">
        <v>1204</v>
      </c>
      <c r="AQ20" s="128">
        <f t="shared" si="8"/>
        <v>0.34894366197183108</v>
      </c>
      <c r="AR20" s="129">
        <f t="shared" si="10"/>
        <v>0</v>
      </c>
      <c r="AS20" s="129">
        <f t="shared" si="9"/>
        <v>0</v>
      </c>
      <c r="AT20" s="153">
        <f>W20-'6.5'!W20</f>
        <v>0.73000000000000043</v>
      </c>
      <c r="AU20" s="153">
        <f>AB20-'6.5'!AB20</f>
        <v>0</v>
      </c>
      <c r="AV20" s="153">
        <f>AG20-'6.5'!AG20</f>
        <v>0</v>
      </c>
      <c r="AW20" s="130"/>
    </row>
    <row r="21" spans="1:49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122">
        <v>0</v>
      </c>
      <c r="O21" s="122">
        <v>0</v>
      </c>
      <c r="P21" s="122">
        <v>0.85</v>
      </c>
      <c r="Q21" s="122">
        <v>0</v>
      </c>
      <c r="R21" s="122">
        <v>0</v>
      </c>
      <c r="S21" s="122">
        <v>1.55</v>
      </c>
      <c r="T21" s="122">
        <v>2</v>
      </c>
      <c r="U21" s="122">
        <v>0.88</v>
      </c>
      <c r="V21" s="122">
        <v>2421</v>
      </c>
      <c r="W21" s="123">
        <f t="shared" si="1"/>
        <v>2.8410000000000002</v>
      </c>
      <c r="X21" s="127">
        <v>0</v>
      </c>
      <c r="Y21" s="127">
        <v>0.16</v>
      </c>
      <c r="Z21" s="127">
        <v>1.8560000000000001</v>
      </c>
      <c r="AA21" s="127">
        <v>0.82499999999999996</v>
      </c>
      <c r="AB21" s="123">
        <f>SUM(AC21:AE21)</f>
        <v>0.156</v>
      </c>
      <c r="AC21" s="146"/>
      <c r="AD21" s="146">
        <v>0.156</v>
      </c>
      <c r="AE21" s="146"/>
      <c r="AF21" s="139">
        <f t="shared" si="6"/>
        <v>546</v>
      </c>
      <c r="AG21" s="126">
        <f t="shared" si="3"/>
        <v>1.625</v>
      </c>
      <c r="AH21" s="127"/>
      <c r="AI21" s="127"/>
      <c r="AJ21" s="127"/>
      <c r="AK21" s="127"/>
      <c r="AL21" s="127">
        <v>0</v>
      </c>
      <c r="AM21" s="127">
        <v>1</v>
      </c>
      <c r="AN21" s="127">
        <v>0</v>
      </c>
      <c r="AO21" s="127">
        <v>0.625</v>
      </c>
      <c r="AP21" s="149">
        <v>448</v>
      </c>
      <c r="AQ21" s="128">
        <f t="shared" si="8"/>
        <v>0.16711764705882354</v>
      </c>
      <c r="AR21" s="129">
        <f t="shared" si="10"/>
        <v>5.1485148514851482E-2</v>
      </c>
      <c r="AS21" s="129">
        <f t="shared" si="9"/>
        <v>0.30776515151515149</v>
      </c>
      <c r="AT21" s="153">
        <f>W21-'6.5'!W21</f>
        <v>1.1000000000000001</v>
      </c>
      <c r="AU21" s="153">
        <f>AB21-'6.5'!AB21</f>
        <v>0</v>
      </c>
      <c r="AV21" s="153">
        <f>AG21-'6.5'!AG21</f>
        <v>0.9</v>
      </c>
      <c r="AW21" s="130"/>
    </row>
    <row r="22" spans="1:49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6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8"/>
        <v>0.16284501061571124</v>
      </c>
      <c r="AR22" s="19">
        <f t="shared" si="10"/>
        <v>0</v>
      </c>
      <c r="AS22" s="19">
        <f t="shared" si="9"/>
        <v>0.13341478313989008</v>
      </c>
      <c r="AT22" s="17">
        <f>W22-'6.5'!W22</f>
        <v>0</v>
      </c>
      <c r="AU22" s="17">
        <f>AB22-'6.5'!AB22</f>
        <v>0</v>
      </c>
      <c r="AV22" s="17">
        <f>AG22-'6.5'!AG22</f>
        <v>0</v>
      </c>
      <c r="AW22" s="54"/>
    </row>
    <row r="23" spans="1:49" s="134" customFormat="1" ht="13.15" x14ac:dyDescent="0.4">
      <c r="A23" s="119">
        <v>9</v>
      </c>
      <c r="B23" s="120" t="s">
        <v>51</v>
      </c>
      <c r="C23" s="121">
        <f t="shared" si="4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5"/>
        <v>9.32</v>
      </c>
      <c r="N23" s="122">
        <v>0.37</v>
      </c>
      <c r="O23" s="122">
        <v>0</v>
      </c>
      <c r="P23" s="122">
        <v>0</v>
      </c>
      <c r="Q23" s="122">
        <v>0</v>
      </c>
      <c r="R23" s="122">
        <v>6.25</v>
      </c>
      <c r="S23" s="122">
        <v>0</v>
      </c>
      <c r="T23" s="122">
        <v>2.7</v>
      </c>
      <c r="U23" s="122">
        <v>0</v>
      </c>
      <c r="V23" s="122">
        <v>3432</v>
      </c>
      <c r="W23" s="123">
        <f t="shared" si="1"/>
        <v>2.1800000000000002</v>
      </c>
      <c r="X23" s="127"/>
      <c r="Y23" s="127">
        <v>0.16</v>
      </c>
      <c r="Z23" s="127">
        <v>1.9</v>
      </c>
      <c r="AA23" s="127">
        <v>0.12</v>
      </c>
      <c r="AB23" s="123">
        <f>SUM(AC23:AE23)</f>
        <v>4.51</v>
      </c>
      <c r="AC23" s="125">
        <v>1.91</v>
      </c>
      <c r="AD23" s="125">
        <v>1.2</v>
      </c>
      <c r="AE23" s="125">
        <v>1.4</v>
      </c>
      <c r="AF23" s="139">
        <f t="shared" si="6"/>
        <v>17950</v>
      </c>
      <c r="AG23" s="126">
        <f t="shared" si="3"/>
        <v>0.2</v>
      </c>
      <c r="AH23" s="127"/>
      <c r="AI23" s="127"/>
      <c r="AJ23" s="127"/>
      <c r="AK23" s="127"/>
      <c r="AL23" s="127">
        <v>0.2</v>
      </c>
      <c r="AM23" s="127"/>
      <c r="AN23" s="127"/>
      <c r="AO23" s="127"/>
      <c r="AP23" s="149">
        <v>454</v>
      </c>
      <c r="AQ23" s="128">
        <f t="shared" si="8"/>
        <v>8.5456683653469243E-2</v>
      </c>
      <c r="AR23" s="129">
        <f t="shared" si="10"/>
        <v>0.14049844236760126</v>
      </c>
      <c r="AS23" s="129">
        <f t="shared" si="9"/>
        <v>2.1459227467811159E-2</v>
      </c>
      <c r="AT23" s="153">
        <f>W23-'6.5'!W23</f>
        <v>1.9600000000000002</v>
      </c>
      <c r="AU23" s="153">
        <f>AB23-'6.5'!AB23</f>
        <v>0</v>
      </c>
      <c r="AV23" s="153">
        <f>AG23-'6.5'!AG23</f>
        <v>0.2</v>
      </c>
      <c r="AW23" s="130"/>
    </row>
    <row r="24" spans="1:49" s="34" customFormat="1" ht="16.149999999999999" x14ac:dyDescent="0.35">
      <c r="A24" s="29"/>
      <c r="B24" s="30" t="s">
        <v>55</v>
      </c>
      <c r="C24" s="156">
        <f t="shared" ref="C24:AP24" si="11">SUM(C10:C23)</f>
        <v>560.53</v>
      </c>
      <c r="D24" s="157">
        <f t="shared" si="11"/>
        <v>14.819999999999999</v>
      </c>
      <c r="E24" s="157">
        <f t="shared" si="11"/>
        <v>101.57000000000001</v>
      </c>
      <c r="F24" s="157">
        <f t="shared" si="11"/>
        <v>322.25</v>
      </c>
      <c r="G24" s="157">
        <f t="shared" si="11"/>
        <v>121.89</v>
      </c>
      <c r="H24" s="156">
        <f t="shared" si="11"/>
        <v>150</v>
      </c>
      <c r="I24" s="157">
        <f t="shared" si="11"/>
        <v>33.4</v>
      </c>
      <c r="J24" s="157">
        <f t="shared" si="11"/>
        <v>95.399999999999991</v>
      </c>
      <c r="K24" s="157">
        <f t="shared" si="11"/>
        <v>21.2</v>
      </c>
      <c r="L24" s="157">
        <f t="shared" si="11"/>
        <v>0</v>
      </c>
      <c r="M24" s="156">
        <f t="shared" si="11"/>
        <v>183.06</v>
      </c>
      <c r="N24" s="69">
        <f t="shared" si="11"/>
        <v>12.89</v>
      </c>
      <c r="O24" s="69">
        <f t="shared" si="11"/>
        <v>10.63</v>
      </c>
      <c r="P24" s="69">
        <f t="shared" si="11"/>
        <v>7.13</v>
      </c>
      <c r="Q24" s="69">
        <f t="shared" si="11"/>
        <v>4.08</v>
      </c>
      <c r="R24" s="69">
        <f t="shared" si="11"/>
        <v>33.6</v>
      </c>
      <c r="S24" s="69">
        <f t="shared" si="11"/>
        <v>50.779999999999994</v>
      </c>
      <c r="T24" s="69">
        <f t="shared" si="11"/>
        <v>36.910000000000004</v>
      </c>
      <c r="U24" s="69">
        <f t="shared" si="11"/>
        <v>27.04</v>
      </c>
      <c r="V24" s="158">
        <f t="shared" si="11"/>
        <v>78695</v>
      </c>
      <c r="W24" s="154">
        <f>SUM(W10:W23)</f>
        <v>99.543000000000006</v>
      </c>
      <c r="X24" s="32">
        <f>SUM(X10:X23)</f>
        <v>1.1800000000000002</v>
      </c>
      <c r="Y24" s="32">
        <f>SUM(Y10:Y23)</f>
        <v>20.902999999999999</v>
      </c>
      <c r="Z24" s="32">
        <f>SUM(Z10:Z23)</f>
        <v>63.333000000000013</v>
      </c>
      <c r="AA24" s="32">
        <f t="shared" si="11"/>
        <v>14.126999999999997</v>
      </c>
      <c r="AB24" s="155">
        <f>SUM(AB10:AB23)</f>
        <v>27.332000000000001</v>
      </c>
      <c r="AC24" s="77">
        <f>SUM(AC10:AC23)</f>
        <v>11.044</v>
      </c>
      <c r="AD24" s="77">
        <f t="shared" si="11"/>
        <v>14.888000000000002</v>
      </c>
      <c r="AE24" s="77">
        <f t="shared" si="11"/>
        <v>1.4</v>
      </c>
      <c r="AF24" s="140">
        <f t="shared" si="11"/>
        <v>73858</v>
      </c>
      <c r="AG24" s="154">
        <f>SUM(AG10:AG23)</f>
        <v>30.895000000000003</v>
      </c>
      <c r="AH24" s="32">
        <f t="shared" si="11"/>
        <v>2.6</v>
      </c>
      <c r="AI24" s="32">
        <f t="shared" si="11"/>
        <v>0.19</v>
      </c>
      <c r="AJ24" s="32">
        <f t="shared" si="11"/>
        <v>0.18</v>
      </c>
      <c r="AK24" s="32">
        <f t="shared" si="11"/>
        <v>0.8</v>
      </c>
      <c r="AL24" s="32">
        <f t="shared" si="11"/>
        <v>5.8540000000000001</v>
      </c>
      <c r="AM24" s="32">
        <f t="shared" si="11"/>
        <v>6.4379999999999997</v>
      </c>
      <c r="AN24" s="32">
        <f t="shared" si="11"/>
        <v>11.448000000000002</v>
      </c>
      <c r="AO24" s="32">
        <f t="shared" si="11"/>
        <v>3.3849999999999998</v>
      </c>
      <c r="AP24" s="159">
        <f t="shared" si="11"/>
        <v>18029.400000000001</v>
      </c>
      <c r="AQ24" s="160">
        <f t="shared" si="8"/>
        <v>0.17758728346386457</v>
      </c>
      <c r="AR24" s="160">
        <f t="shared" si="10"/>
        <v>0.18221333333333334</v>
      </c>
      <c r="AS24" s="160">
        <f t="shared" si="9"/>
        <v>0.16876980225062824</v>
      </c>
      <c r="AT24" s="161">
        <f t="shared" ref="AT24:AV24" si="12">SUM(AT10:AT23)</f>
        <v>21.132000000000005</v>
      </c>
      <c r="AU24" s="161">
        <f t="shared" si="12"/>
        <v>2.5000000000000013</v>
      </c>
      <c r="AV24" s="161">
        <f t="shared" si="12"/>
        <v>5.5180000000000033</v>
      </c>
      <c r="AW24" s="56"/>
    </row>
    <row r="25" spans="1:4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162"/>
    </row>
    <row r="26" spans="1:49" ht="15" customHeight="1" x14ac:dyDescent="0.4">
      <c r="AG26" s="98" t="s">
        <v>70</v>
      </c>
      <c r="AP26" s="93">
        <f>+AP24/V24</f>
        <v>0.22910477158650489</v>
      </c>
    </row>
    <row r="27" spans="1:49" ht="15" customHeight="1" x14ac:dyDescent="0.4">
      <c r="W27" s="99"/>
      <c r="AG27" s="99"/>
    </row>
    <row r="30" spans="1:49" ht="15" customHeight="1" x14ac:dyDescent="0.4">
      <c r="AR30" s="37"/>
      <c r="AS30" s="37"/>
    </row>
  </sheetData>
  <mergeCells count="33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C6:AF6"/>
    <mergeCell ref="C6:C7"/>
    <mergeCell ref="AV6:AV7"/>
    <mergeCell ref="H6:H7"/>
    <mergeCell ref="D6:G6"/>
    <mergeCell ref="M6:M7"/>
    <mergeCell ref="I6:L6"/>
    <mergeCell ref="AS6:AS7"/>
    <mergeCell ref="N6:Q6"/>
    <mergeCell ref="AU6:AU7"/>
    <mergeCell ref="AT6:AT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view="pageBreakPreview" topLeftCell="A6" zoomScaleNormal="85" zoomScaleSheetLayoutView="100" workbookViewId="0">
      <selection activeCell="AX21" sqref="AX21"/>
    </sheetView>
  </sheetViews>
  <sheetFormatPr defaultRowHeight="15" customHeight="1" x14ac:dyDescent="0.4"/>
  <cols>
    <col min="1" max="1" width="9.25" style="5" customWidth="1"/>
    <col min="2" max="2" width="17.125" style="5" bestFit="1" customWidth="1"/>
    <col min="3" max="3" width="9.25" style="5" customWidth="1"/>
    <col min="4" max="7" width="9.25" style="5" hidden="1" customWidth="1"/>
    <col min="8" max="8" width="9.25" style="5" customWidth="1"/>
    <col min="9" max="12" width="9.25" style="5" hidden="1" customWidth="1"/>
    <col min="13" max="13" width="9.25" style="5" customWidth="1"/>
    <col min="14" max="21" width="9.25" style="5" hidden="1" customWidth="1"/>
    <col min="22" max="22" width="9.25" style="5" customWidth="1"/>
    <col min="23" max="23" width="9.25" style="98" customWidth="1"/>
    <col min="24" max="27" width="9.25" style="5" hidden="1" customWidth="1"/>
    <col min="28" max="28" width="9.25" style="104" customWidth="1"/>
    <col min="29" max="32" width="9.25" style="78" hidden="1" customWidth="1"/>
    <col min="33" max="33" width="9.25" style="98" customWidth="1"/>
    <col min="34" max="41" width="9.25" style="5" hidden="1" customWidth="1"/>
    <col min="42" max="42" width="9.25" style="151" customWidth="1"/>
    <col min="43" max="52" width="9.25" style="5" customWidth="1"/>
    <col min="53" max="56" width="8" style="5" customWidth="1"/>
    <col min="5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4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</row>
    <row r="2" spans="1:4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</row>
    <row r="3" spans="1:49" s="1" customFormat="1" ht="30.75" customHeight="1" x14ac:dyDescent="0.45">
      <c r="A3" s="745" t="s">
        <v>73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186"/>
    </row>
    <row r="4" spans="1:4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187"/>
      <c r="AU4" s="187"/>
      <c r="AV4" s="187"/>
      <c r="AW4" s="187"/>
    </row>
    <row r="5" spans="1:49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</row>
    <row r="6" spans="1:49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52"/>
    </row>
    <row r="7" spans="1:49" ht="65.650000000000006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52"/>
    </row>
    <row r="8" spans="1:49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53"/>
    </row>
    <row r="9" spans="1:49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53"/>
    </row>
    <row r="10" spans="1:49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1">SUM(X10:AA10)</f>
        <v>4.4909999999999997</v>
      </c>
      <c r="X10" s="22">
        <v>7.0000000000000007E-2</v>
      </c>
      <c r="Y10" s="22">
        <v>0.48</v>
      </c>
      <c r="Z10" s="22">
        <v>3.726</v>
      </c>
      <c r="AA10" s="22">
        <v>0.215</v>
      </c>
      <c r="AB10" s="102">
        <f>SUM(AC10:AE10)</f>
        <v>0</v>
      </c>
      <c r="AC10" s="75"/>
      <c r="AD10" s="75"/>
      <c r="AE10" s="75"/>
      <c r="AF10" s="138">
        <f t="shared" si="0"/>
        <v>0</v>
      </c>
      <c r="AG10" s="96">
        <f>+SUM(AH10:AO10)</f>
        <v>5.65</v>
      </c>
      <c r="AH10" s="22">
        <v>0</v>
      </c>
      <c r="AI10" s="22">
        <v>0</v>
      </c>
      <c r="AJ10" s="22">
        <v>0</v>
      </c>
      <c r="AK10" s="22">
        <v>0.8</v>
      </c>
      <c r="AL10" s="22">
        <v>0</v>
      </c>
      <c r="AM10" s="22">
        <v>2.4500000000000002</v>
      </c>
      <c r="AN10" s="22">
        <v>0.14000000000000001</v>
      </c>
      <c r="AO10" s="22">
        <v>2.2599999999999998</v>
      </c>
      <c r="AP10" s="91">
        <v>855</v>
      </c>
      <c r="AQ10" s="18">
        <f>$W10/C10</f>
        <v>7.6887519260400605E-2</v>
      </c>
      <c r="AR10" s="19">
        <f>IF(H10=0,"-",AB10/H10)</f>
        <v>0</v>
      </c>
      <c r="AS10" s="19">
        <f>AG10/M10</f>
        <v>9.8483527976294241E-2</v>
      </c>
      <c r="AT10" s="17">
        <f>W10-'13.5'!W10</f>
        <v>0</v>
      </c>
      <c r="AU10" s="17">
        <f>AB10-'13.5'!AB10</f>
        <v>0</v>
      </c>
      <c r="AV10" s="17">
        <f>AG10-'13.5'!AG10</f>
        <v>0</v>
      </c>
      <c r="AW10" s="54"/>
    </row>
    <row r="11" spans="1:49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122">
        <v>0.6</v>
      </c>
      <c r="O11" s="122">
        <v>0.5</v>
      </c>
      <c r="P11" s="122">
        <v>0.12</v>
      </c>
      <c r="Q11" s="122">
        <v>0.1</v>
      </c>
      <c r="R11" s="122">
        <v>1.6</v>
      </c>
      <c r="S11" s="122">
        <v>3.92</v>
      </c>
      <c r="T11" s="122">
        <v>1.71</v>
      </c>
      <c r="U11" s="122">
        <v>5.39</v>
      </c>
      <c r="V11" s="122">
        <v>4122</v>
      </c>
      <c r="W11" s="123">
        <f t="shared" si="1"/>
        <v>12.25</v>
      </c>
      <c r="X11" s="194">
        <v>0.7</v>
      </c>
      <c r="Y11" s="194">
        <v>0.7</v>
      </c>
      <c r="Z11" s="194">
        <v>10.199999999999999</v>
      </c>
      <c r="AA11" s="194">
        <v>0.64999999999999991</v>
      </c>
      <c r="AB11" s="123">
        <f>SUM(AC11:AE11)</f>
        <v>2.2999999999999998</v>
      </c>
      <c r="AC11" s="177">
        <v>2.2999999999999998</v>
      </c>
      <c r="AD11" s="146"/>
      <c r="AE11" s="146"/>
      <c r="AF11" s="139">
        <f>(AC11*5+AD11*3.5+AE11*3)*1000</f>
        <v>11500</v>
      </c>
      <c r="AG11" s="126">
        <f t="shared" ref="AG11:AG23" si="3">+SUM(AH11:AO11)</f>
        <v>8.9</v>
      </c>
      <c r="AH11" s="179">
        <v>8.9</v>
      </c>
      <c r="AI11" s="127"/>
      <c r="AJ11" s="127"/>
      <c r="AK11" s="127"/>
      <c r="AL11" s="127"/>
      <c r="AM11" s="127"/>
      <c r="AN11" s="127"/>
      <c r="AO11" s="127"/>
      <c r="AP11" s="149">
        <v>2477</v>
      </c>
      <c r="AQ11" s="128">
        <f>$W11/C11</f>
        <v>0.42682926829268292</v>
      </c>
      <c r="AR11" s="129">
        <f>IF(H11=0,"-",AB11/H11)</f>
        <v>0.41818181818181815</v>
      </c>
      <c r="AS11" s="129">
        <f>AG11/M11</f>
        <v>0.63845050215208032</v>
      </c>
      <c r="AT11" s="153">
        <f>W11-'13.5'!W11</f>
        <v>10.15</v>
      </c>
      <c r="AU11" s="153">
        <f>AB11-'13.5'!AB11</f>
        <v>-0.20000000000000018</v>
      </c>
      <c r="AV11" s="153">
        <f>AG11-'13.5'!AG11</f>
        <v>8.1</v>
      </c>
      <c r="AW11" s="130"/>
    </row>
    <row r="12" spans="1:49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12.754</v>
      </c>
      <c r="X12" s="167">
        <v>0.33700000000000002</v>
      </c>
      <c r="Y12" s="167">
        <v>1.9599999999999997</v>
      </c>
      <c r="Z12" s="167">
        <v>8.2520000000000007</v>
      </c>
      <c r="AA12" s="167">
        <v>2.2050000000000001</v>
      </c>
      <c r="AB12" s="123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126">
        <f t="shared" si="3"/>
        <v>1.4079999999999999</v>
      </c>
      <c r="AH12" s="127">
        <v>0.20799999999999999</v>
      </c>
      <c r="AI12" s="127">
        <v>0</v>
      </c>
      <c r="AJ12" s="127">
        <v>0</v>
      </c>
      <c r="AK12" s="127">
        <v>0</v>
      </c>
      <c r="AL12" s="127">
        <v>0</v>
      </c>
      <c r="AM12" s="127">
        <v>0.7</v>
      </c>
      <c r="AN12" s="127">
        <v>0</v>
      </c>
      <c r="AO12" s="127">
        <v>0.5</v>
      </c>
      <c r="AP12" s="149">
        <v>1838</v>
      </c>
      <c r="AQ12" s="128">
        <f>$W12/C12</f>
        <v>0.15235933580217415</v>
      </c>
      <c r="AR12" s="129">
        <f>IF(H12=0,"-",AB12/H12)</f>
        <v>0</v>
      </c>
      <c r="AS12" s="129">
        <f>AG12/M12</f>
        <v>8.229105786090006E-2</v>
      </c>
      <c r="AT12" s="153">
        <f>W12-'13.5'!W12</f>
        <v>5.1649999999999991</v>
      </c>
      <c r="AU12" s="153">
        <f>AB12-'13.5'!AB12</f>
        <v>0</v>
      </c>
      <c r="AV12" s="153">
        <f>AG12-'13.5'!AG12</f>
        <v>0.80799999999999994</v>
      </c>
      <c r="AW12" s="130"/>
    </row>
    <row r="13" spans="1:49" s="210" customFormat="1" ht="13.15" x14ac:dyDescent="0.4">
      <c r="A13" s="195">
        <v>4</v>
      </c>
      <c r="B13" s="196" t="s">
        <v>54</v>
      </c>
      <c r="C13" s="197">
        <f t="shared" si="4"/>
        <v>13.77</v>
      </c>
      <c r="D13" s="198">
        <v>0.72</v>
      </c>
      <c r="E13" s="198">
        <v>1.69</v>
      </c>
      <c r="F13" s="198">
        <v>8.34</v>
      </c>
      <c r="G13" s="198">
        <v>3.02</v>
      </c>
      <c r="H13" s="197">
        <f t="shared" si="2"/>
        <v>0.9</v>
      </c>
      <c r="I13" s="198" t="s">
        <v>64</v>
      </c>
      <c r="J13" s="198">
        <v>0.9</v>
      </c>
      <c r="K13" s="198" t="s">
        <v>64</v>
      </c>
      <c r="L13" s="198"/>
      <c r="M13" s="197">
        <f t="shared" si="5"/>
        <v>1.18</v>
      </c>
      <c r="N13" s="198">
        <v>0</v>
      </c>
      <c r="O13" s="198">
        <v>0</v>
      </c>
      <c r="P13" s="198">
        <v>0</v>
      </c>
      <c r="Q13" s="198">
        <v>0</v>
      </c>
      <c r="R13" s="198">
        <v>0.32</v>
      </c>
      <c r="S13" s="198">
        <v>0.86</v>
      </c>
      <c r="T13" s="198">
        <v>0</v>
      </c>
      <c r="U13" s="198">
        <v>0</v>
      </c>
      <c r="V13" s="198">
        <v>1727</v>
      </c>
      <c r="W13" s="199">
        <f t="shared" si="1"/>
        <v>0.66</v>
      </c>
      <c r="X13" s="200"/>
      <c r="Y13" s="200">
        <v>0.16</v>
      </c>
      <c r="Z13" s="200">
        <v>0.38</v>
      </c>
      <c r="AA13" s="200">
        <v>0.12</v>
      </c>
      <c r="AB13" s="199">
        <f>SUM(AC13:AE13)</f>
        <v>0.33</v>
      </c>
      <c r="AC13" s="201"/>
      <c r="AD13" s="201">
        <v>0.33</v>
      </c>
      <c r="AE13" s="201"/>
      <c r="AF13" s="202"/>
      <c r="AG13" s="203">
        <f t="shared" si="3"/>
        <v>0</v>
      </c>
      <c r="AH13" s="204"/>
      <c r="AI13" s="204"/>
      <c r="AJ13" s="204"/>
      <c r="AK13" s="204"/>
      <c r="AL13" s="204"/>
      <c r="AM13" s="204"/>
      <c r="AN13" s="204"/>
      <c r="AO13" s="204"/>
      <c r="AP13" s="205">
        <v>248.4</v>
      </c>
      <c r="AQ13" s="206">
        <f>$W13/C13</f>
        <v>4.7930283224400877E-2</v>
      </c>
      <c r="AR13" s="207">
        <f>IF(H13=0,"-",AB13/H13)</f>
        <v>0.3666666666666667</v>
      </c>
      <c r="AS13" s="207">
        <f>AG13/M13</f>
        <v>0</v>
      </c>
      <c r="AT13" s="208">
        <f>W13-'13.5'!W13</f>
        <v>0</v>
      </c>
      <c r="AU13" s="208">
        <f>AB13-'13.5'!AB13</f>
        <v>0</v>
      </c>
      <c r="AV13" s="208">
        <f>AG13-'13.5'!AG13</f>
        <v>0</v>
      </c>
      <c r="AW13" s="209"/>
    </row>
    <row r="14" spans="1:49" s="43" customFormat="1" ht="13.15" x14ac:dyDescent="0.35">
      <c r="A14" s="188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6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W14-'13.5'!W14</f>
        <v>0</v>
      </c>
      <c r="AU14" s="17">
        <f>AB14-'13.5'!AB14</f>
        <v>0</v>
      </c>
      <c r="AV14" s="17">
        <f>AG14-'13.5'!AG14</f>
        <v>0</v>
      </c>
      <c r="AW14" s="55"/>
    </row>
    <row r="15" spans="1:49" s="134" customFormat="1" ht="13.15" x14ac:dyDescent="0.4">
      <c r="A15" s="119">
        <v>1</v>
      </c>
      <c r="B15" s="120" t="s">
        <v>52</v>
      </c>
      <c r="C15" s="121">
        <f t="shared" si="4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5"/>
        <v>8.8699999999999992</v>
      </c>
      <c r="N15" s="122">
        <v>0</v>
      </c>
      <c r="O15" s="122">
        <v>0</v>
      </c>
      <c r="P15" s="122">
        <v>0</v>
      </c>
      <c r="Q15" s="122">
        <v>0</v>
      </c>
      <c r="R15" s="122">
        <v>1.56</v>
      </c>
      <c r="S15" s="122">
        <v>5.86</v>
      </c>
      <c r="T15" s="122">
        <v>1.45</v>
      </c>
      <c r="U15" s="122" t="s">
        <v>63</v>
      </c>
      <c r="V15" s="122">
        <v>2541</v>
      </c>
      <c r="W15" s="123">
        <f t="shared" si="1"/>
        <v>6.4269999999999996</v>
      </c>
      <c r="X15" s="127">
        <v>0.25</v>
      </c>
      <c r="Y15" s="127">
        <v>2.2549999999999999</v>
      </c>
      <c r="Z15" s="127">
        <v>3.5020000000000002</v>
      </c>
      <c r="AA15" s="127">
        <v>0.42000000000000004</v>
      </c>
      <c r="AB15" s="123">
        <f t="shared" ref="AB15:AB20" si="7">SUM(AC15:AE15)</f>
        <v>0</v>
      </c>
      <c r="AC15" s="125"/>
      <c r="AD15" s="125"/>
      <c r="AE15" s="125"/>
      <c r="AF15" s="139">
        <f t="shared" si="6"/>
        <v>0</v>
      </c>
      <c r="AG15" s="126">
        <f t="shared" si="3"/>
        <v>2.3330000000000002</v>
      </c>
      <c r="AH15" s="127"/>
      <c r="AI15" s="127"/>
      <c r="AJ15" s="127"/>
      <c r="AK15" s="127"/>
      <c r="AL15" s="127">
        <v>0.245</v>
      </c>
      <c r="AM15" s="127">
        <v>2.0880000000000001</v>
      </c>
      <c r="AN15" s="127">
        <v>0</v>
      </c>
      <c r="AO15" s="127">
        <v>0</v>
      </c>
      <c r="AP15" s="149">
        <v>1196</v>
      </c>
      <c r="AQ15" s="128">
        <f t="shared" ref="AQ15:AQ24" si="8">$W15/C15</f>
        <v>0.39894475481067659</v>
      </c>
      <c r="AR15" s="129">
        <f>IF(H15=0,"-",AB15/H15)</f>
        <v>0</v>
      </c>
      <c r="AS15" s="129">
        <f t="shared" ref="AS15:AS24" si="9">AG15/M15</f>
        <v>0.26302142051860206</v>
      </c>
      <c r="AT15" s="153">
        <f>W15-'13.5'!W15</f>
        <v>1.758</v>
      </c>
      <c r="AU15" s="153">
        <f>AB15-'13.5'!AB15</f>
        <v>0</v>
      </c>
      <c r="AV15" s="153">
        <f>AG15-'13.5'!AG15</f>
        <v>0.14500000000000002</v>
      </c>
      <c r="AW15" s="130"/>
    </row>
    <row r="16" spans="1:49" ht="13.15" x14ac:dyDescent="0.4">
      <c r="A16" s="14">
        <v>2</v>
      </c>
      <c r="B16" s="15" t="s">
        <v>42</v>
      </c>
      <c r="C16" s="61">
        <f t="shared" si="4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5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1"/>
        <v>15.05</v>
      </c>
      <c r="X16" s="27">
        <v>0.1</v>
      </c>
      <c r="Y16" s="27">
        <v>2.59</v>
      </c>
      <c r="Z16" s="27">
        <v>10.195</v>
      </c>
      <c r="AA16" s="27">
        <v>2.165</v>
      </c>
      <c r="AB16" s="102">
        <f t="shared" si="7"/>
        <v>0</v>
      </c>
      <c r="AC16" s="75"/>
      <c r="AD16" s="75"/>
      <c r="AE16" s="75"/>
      <c r="AF16" s="138">
        <f t="shared" si="6"/>
        <v>0</v>
      </c>
      <c r="AG16" s="96">
        <f t="shared" si="3"/>
        <v>3.1300000000000003</v>
      </c>
      <c r="AH16" s="22">
        <v>1.8</v>
      </c>
      <c r="AI16" s="22">
        <v>0</v>
      </c>
      <c r="AJ16" s="22">
        <v>0</v>
      </c>
      <c r="AK16" s="22">
        <v>0</v>
      </c>
      <c r="AL16" s="22">
        <v>0.98</v>
      </c>
      <c r="AM16" s="22">
        <v>0.35</v>
      </c>
      <c r="AN16" s="22">
        <v>0</v>
      </c>
      <c r="AO16" s="22">
        <v>0</v>
      </c>
      <c r="AP16" s="91">
        <v>2000</v>
      </c>
      <c r="AQ16" s="18">
        <f t="shared" si="8"/>
        <v>0.18810148731408574</v>
      </c>
      <c r="AR16" s="19"/>
      <c r="AS16" s="19">
        <f t="shared" si="9"/>
        <v>0.41456953642384115</v>
      </c>
      <c r="AT16" s="17">
        <f>W16-'13.5'!W16</f>
        <v>0</v>
      </c>
      <c r="AU16" s="17">
        <f>AB16-'13.5'!AB16</f>
        <v>0</v>
      </c>
      <c r="AV16" s="17">
        <f>AG16-'13.5'!AG16</f>
        <v>0</v>
      </c>
      <c r="AW16" s="54"/>
    </row>
    <row r="17" spans="1:49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122">
        <v>6.32</v>
      </c>
      <c r="O17" s="122">
        <v>0</v>
      </c>
      <c r="P17" s="122">
        <v>0</v>
      </c>
      <c r="Q17" s="122">
        <v>0</v>
      </c>
      <c r="R17" s="122">
        <v>0.63</v>
      </c>
      <c r="S17" s="122">
        <v>0</v>
      </c>
      <c r="T17" s="122">
        <v>0</v>
      </c>
      <c r="U17" s="122">
        <v>0</v>
      </c>
      <c r="V17" s="122">
        <v>2394</v>
      </c>
      <c r="W17" s="123">
        <f t="shared" si="1"/>
        <v>4.25</v>
      </c>
      <c r="X17" s="124"/>
      <c r="Y17" s="175">
        <v>1.5</v>
      </c>
      <c r="Z17" s="175">
        <v>2.75</v>
      </c>
      <c r="AA17" s="175"/>
      <c r="AB17" s="123">
        <f t="shared" si="7"/>
        <v>5.76</v>
      </c>
      <c r="AC17" s="125"/>
      <c r="AD17" s="125">
        <v>5.76</v>
      </c>
      <c r="AE17" s="125"/>
      <c r="AF17" s="139">
        <v>13370</v>
      </c>
      <c r="AG17" s="126">
        <f t="shared" si="3"/>
        <v>1.45</v>
      </c>
      <c r="AH17" s="127">
        <v>0</v>
      </c>
      <c r="AI17" s="127"/>
      <c r="AJ17" s="127"/>
      <c r="AK17" s="127"/>
      <c r="AL17" s="127">
        <v>1.45</v>
      </c>
      <c r="AM17" s="127"/>
      <c r="AN17" s="127"/>
      <c r="AO17" s="127"/>
      <c r="AP17" s="149">
        <v>983</v>
      </c>
      <c r="AQ17" s="128">
        <f t="shared" si="8"/>
        <v>0.27795945062132116</v>
      </c>
      <c r="AR17" s="129">
        <f>IF(H17=0,"-",AB17/H17)</f>
        <v>0.45354330708661417</v>
      </c>
      <c r="AS17" s="129">
        <f t="shared" si="9"/>
        <v>0.20863309352517984</v>
      </c>
      <c r="AT17" s="153">
        <f>W17-'13.5'!W17</f>
        <v>0.16000000000000014</v>
      </c>
      <c r="AU17" s="153">
        <f>AB17-'13.5'!AB17</f>
        <v>0.60999999999999943</v>
      </c>
      <c r="AV17" s="153">
        <f>AG17-'13.5'!AG17</f>
        <v>0.25</v>
      </c>
      <c r="AW17" s="130"/>
    </row>
    <row r="18" spans="1:49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29.910999999999998</v>
      </c>
      <c r="X18" s="124">
        <v>0</v>
      </c>
      <c r="Y18" s="124">
        <v>2.59</v>
      </c>
      <c r="Z18" s="124">
        <v>19.340999999999998</v>
      </c>
      <c r="AA18" s="124">
        <v>7.9799999999999995</v>
      </c>
      <c r="AB18" s="123">
        <f>SUM(AC18:AE18)</f>
        <v>9.4600000000000009</v>
      </c>
      <c r="AC18" s="125">
        <v>1.673</v>
      </c>
      <c r="AD18" s="125">
        <v>7.7869999999999999</v>
      </c>
      <c r="AE18" s="125">
        <v>0</v>
      </c>
      <c r="AF18" s="139">
        <v>0</v>
      </c>
      <c r="AG18" s="126">
        <f t="shared" si="3"/>
        <v>1.1099999999999999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0.44999999999999996</v>
      </c>
      <c r="AN18" s="127">
        <v>0.18</v>
      </c>
      <c r="AO18" s="127">
        <v>0</v>
      </c>
      <c r="AP18" s="149">
        <v>3924</v>
      </c>
      <c r="AQ18" s="128">
        <f t="shared" si="8"/>
        <v>0.30649656727123675</v>
      </c>
      <c r="AR18" s="129"/>
      <c r="AS18" s="129">
        <f t="shared" si="9"/>
        <v>0.14899328859060401</v>
      </c>
      <c r="AT18" s="153">
        <f>W18-'13.5'!W18</f>
        <v>2.4009999999999962</v>
      </c>
      <c r="AU18" s="153">
        <f>AB18-'13.5'!AB18</f>
        <v>1</v>
      </c>
      <c r="AV18" s="153">
        <f>AG18-'13.5'!AG18</f>
        <v>0</v>
      </c>
      <c r="AW18" s="130"/>
    </row>
    <row r="19" spans="1:49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1"/>
        <v>16.919</v>
      </c>
      <c r="X19" s="124">
        <v>0</v>
      </c>
      <c r="Y19" s="124">
        <v>6.9700000000000006</v>
      </c>
      <c r="Z19" s="124">
        <v>8.359</v>
      </c>
      <c r="AA19" s="124">
        <v>1.5899999999999999</v>
      </c>
      <c r="AB19" s="123">
        <f>SUM(AC19:AE19)</f>
        <v>6.7119999999999997</v>
      </c>
      <c r="AC19" s="125">
        <v>5.2640000000000002</v>
      </c>
      <c r="AD19" s="125">
        <v>1.448</v>
      </c>
      <c r="AE19" s="125">
        <v>0</v>
      </c>
      <c r="AF19" s="139">
        <f t="shared" si="6"/>
        <v>31387.999999999996</v>
      </c>
      <c r="AG19" s="126">
        <f t="shared" si="3"/>
        <v>12.208000000000002</v>
      </c>
      <c r="AH19" s="127">
        <v>0</v>
      </c>
      <c r="AI19" s="127">
        <v>0</v>
      </c>
      <c r="AJ19" s="127">
        <v>0.18</v>
      </c>
      <c r="AK19" s="127">
        <v>0</v>
      </c>
      <c r="AL19" s="127">
        <v>0.9</v>
      </c>
      <c r="AM19" s="127">
        <v>0</v>
      </c>
      <c r="AN19" s="127">
        <v>11.128000000000002</v>
      </c>
      <c r="AO19" s="127">
        <v>0</v>
      </c>
      <c r="AP19" s="149">
        <v>4214</v>
      </c>
      <c r="AQ19" s="128">
        <f t="shared" si="8"/>
        <v>0.19534695762614018</v>
      </c>
      <c r="AR19" s="129">
        <f t="shared" ref="AR19:AR24" si="10">IF(H19=0,"-",AB19/H19)</f>
        <v>0.23240997229916899</v>
      </c>
      <c r="AS19" s="129">
        <f t="shared" si="9"/>
        <v>0.4273013650682535</v>
      </c>
      <c r="AT19" s="153">
        <f>W19-'13.5'!W19</f>
        <v>0</v>
      </c>
      <c r="AU19" s="153">
        <f>AB19-'13.5'!AB19</f>
        <v>0.48599999999999888</v>
      </c>
      <c r="AV19" s="153">
        <f>AG19-'13.5'!AG19</f>
        <v>0</v>
      </c>
      <c r="AW19" s="130"/>
    </row>
    <row r="20" spans="1:49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1"/>
        <v>9.9100000000000019</v>
      </c>
      <c r="X20" s="192">
        <v>0.76</v>
      </c>
      <c r="Y20" s="192">
        <v>0</v>
      </c>
      <c r="Z20" s="192">
        <v>9.1500000000000021</v>
      </c>
      <c r="AA20" s="192">
        <v>0</v>
      </c>
      <c r="AB20" s="102">
        <f t="shared" si="7"/>
        <v>0</v>
      </c>
      <c r="AC20" s="75"/>
      <c r="AD20" s="75"/>
      <c r="AE20" s="75"/>
      <c r="AF20" s="138">
        <f t="shared" si="6"/>
        <v>0</v>
      </c>
      <c r="AG20" s="96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91">
        <v>1204</v>
      </c>
      <c r="AQ20" s="18">
        <f t="shared" si="8"/>
        <v>0.34894366197183108</v>
      </c>
      <c r="AR20" s="19">
        <f t="shared" si="10"/>
        <v>0</v>
      </c>
      <c r="AS20" s="19">
        <f t="shared" si="9"/>
        <v>0</v>
      </c>
      <c r="AT20" s="17">
        <f>W20-'13.5'!W20</f>
        <v>0</v>
      </c>
      <c r="AU20" s="17">
        <f>AB20-'13.5'!AB20</f>
        <v>0</v>
      </c>
      <c r="AV20" s="17">
        <f>AG20-'13.5'!AG20</f>
        <v>0</v>
      </c>
      <c r="AW20" s="54"/>
    </row>
    <row r="21" spans="1:49" s="210" customFormat="1" ht="13.15" x14ac:dyDescent="0.4">
      <c r="A21" s="195">
        <v>7</v>
      </c>
      <c r="B21" s="196" t="s">
        <v>48</v>
      </c>
      <c r="C21" s="197">
        <f t="shared" si="4"/>
        <v>17</v>
      </c>
      <c r="D21" s="198">
        <v>0.28999999999999998</v>
      </c>
      <c r="E21" s="198">
        <v>4.2699999999999996</v>
      </c>
      <c r="F21" s="198">
        <v>6.57</v>
      </c>
      <c r="G21" s="198">
        <v>5.87</v>
      </c>
      <c r="H21" s="197">
        <f t="shared" si="2"/>
        <v>3.0300000000000002</v>
      </c>
      <c r="I21" s="198">
        <v>1.8</v>
      </c>
      <c r="J21" s="198">
        <v>1.03</v>
      </c>
      <c r="K21" s="198">
        <v>0.2</v>
      </c>
      <c r="L21" s="198"/>
      <c r="M21" s="197">
        <f t="shared" si="5"/>
        <v>5.28</v>
      </c>
      <c r="N21" s="198">
        <v>0</v>
      </c>
      <c r="O21" s="198">
        <v>0</v>
      </c>
      <c r="P21" s="198">
        <v>0.85</v>
      </c>
      <c r="Q21" s="198">
        <v>0</v>
      </c>
      <c r="R21" s="198">
        <v>0</v>
      </c>
      <c r="S21" s="198">
        <v>1.55</v>
      </c>
      <c r="T21" s="198">
        <v>2</v>
      </c>
      <c r="U21" s="198">
        <v>0.88</v>
      </c>
      <c r="V21" s="198">
        <v>2421</v>
      </c>
      <c r="W21" s="199">
        <f t="shared" si="1"/>
        <v>2.8410000000000002</v>
      </c>
      <c r="X21" s="204">
        <v>0</v>
      </c>
      <c r="Y21" s="204">
        <v>0.16</v>
      </c>
      <c r="Z21" s="204">
        <v>1.8560000000000001</v>
      </c>
      <c r="AA21" s="204">
        <v>0.82499999999999996</v>
      </c>
      <c r="AB21" s="199">
        <f>SUM(AC21:AE21)</f>
        <v>0.156</v>
      </c>
      <c r="AC21" s="201"/>
      <c r="AD21" s="201">
        <v>0.156</v>
      </c>
      <c r="AE21" s="201"/>
      <c r="AF21" s="202">
        <f t="shared" si="6"/>
        <v>546</v>
      </c>
      <c r="AG21" s="203">
        <f t="shared" si="3"/>
        <v>1.625</v>
      </c>
      <c r="AH21" s="204"/>
      <c r="AI21" s="204"/>
      <c r="AJ21" s="204"/>
      <c r="AK21" s="204"/>
      <c r="AL21" s="204">
        <v>0</v>
      </c>
      <c r="AM21" s="204">
        <v>1</v>
      </c>
      <c r="AN21" s="204">
        <v>0</v>
      </c>
      <c r="AO21" s="204">
        <v>0.625</v>
      </c>
      <c r="AP21" s="205">
        <v>448</v>
      </c>
      <c r="AQ21" s="206">
        <f t="shared" si="8"/>
        <v>0.16711764705882354</v>
      </c>
      <c r="AR21" s="207">
        <f t="shared" si="10"/>
        <v>5.1485148514851482E-2</v>
      </c>
      <c r="AS21" s="207">
        <f t="shared" si="9"/>
        <v>0.30776515151515149</v>
      </c>
      <c r="AT21" s="208">
        <f>W21-'13.5'!W21</f>
        <v>0</v>
      </c>
      <c r="AU21" s="208">
        <f>AB21-'13.5'!AB21</f>
        <v>0</v>
      </c>
      <c r="AV21" s="208">
        <f>AG21-'13.5'!AG21</f>
        <v>0</v>
      </c>
      <c r="AW21" s="209"/>
    </row>
    <row r="22" spans="1:49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6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8"/>
        <v>0.16284501061571124</v>
      </c>
      <c r="AR22" s="19">
        <f t="shared" si="10"/>
        <v>0</v>
      </c>
      <c r="AS22" s="19">
        <f t="shared" si="9"/>
        <v>0.13341478313989008</v>
      </c>
      <c r="AT22" s="17">
        <f>W22-'13.5'!W22</f>
        <v>0</v>
      </c>
      <c r="AU22" s="17">
        <f>AB22-'13.5'!AB22</f>
        <v>0</v>
      </c>
      <c r="AV22" s="17">
        <f>AG22-'13.5'!AG22</f>
        <v>0</v>
      </c>
      <c r="AW22" s="54"/>
    </row>
    <row r="23" spans="1:49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1"/>
        <v>2.1800000000000002</v>
      </c>
      <c r="X23" s="22"/>
      <c r="Y23" s="22">
        <v>0.16</v>
      </c>
      <c r="Z23" s="22">
        <v>1.9</v>
      </c>
      <c r="AA23" s="22">
        <v>0.12</v>
      </c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6"/>
        <v>17950</v>
      </c>
      <c r="AG23" s="96">
        <f t="shared" si="3"/>
        <v>0.2</v>
      </c>
      <c r="AH23" s="22"/>
      <c r="AI23" s="22"/>
      <c r="AJ23" s="22"/>
      <c r="AK23" s="22"/>
      <c r="AL23" s="22">
        <v>0.2</v>
      </c>
      <c r="AM23" s="22"/>
      <c r="AN23" s="22"/>
      <c r="AO23" s="22"/>
      <c r="AP23" s="91">
        <v>454</v>
      </c>
      <c r="AQ23" s="18">
        <f t="shared" si="8"/>
        <v>8.5456683653469243E-2</v>
      </c>
      <c r="AR23" s="19">
        <f t="shared" si="10"/>
        <v>0.14049844236760126</v>
      </c>
      <c r="AS23" s="19">
        <f t="shared" si="9"/>
        <v>2.1459227467811159E-2</v>
      </c>
      <c r="AT23" s="17">
        <f>W23-'13.5'!W23</f>
        <v>0</v>
      </c>
      <c r="AU23" s="17">
        <f>AB23-'13.5'!AB23</f>
        <v>0</v>
      </c>
      <c r="AV23" s="17">
        <f>AG23-'13.5'!AG23</f>
        <v>0</v>
      </c>
      <c r="AW23" s="54"/>
    </row>
    <row r="24" spans="1:49" s="34" customFormat="1" ht="16.149999999999999" x14ac:dyDescent="0.35">
      <c r="A24" s="29"/>
      <c r="B24" s="30" t="s">
        <v>55</v>
      </c>
      <c r="C24" s="156">
        <f t="shared" ref="C24:AP24" si="11">SUM(C10:C23)</f>
        <v>560.53</v>
      </c>
      <c r="D24" s="157">
        <f t="shared" si="11"/>
        <v>14.819999999999999</v>
      </c>
      <c r="E24" s="157">
        <f t="shared" si="11"/>
        <v>101.57000000000001</v>
      </c>
      <c r="F24" s="157">
        <f t="shared" si="11"/>
        <v>322.25</v>
      </c>
      <c r="G24" s="157">
        <f t="shared" si="11"/>
        <v>121.89</v>
      </c>
      <c r="H24" s="156">
        <f t="shared" si="11"/>
        <v>150</v>
      </c>
      <c r="I24" s="157">
        <f t="shared" si="11"/>
        <v>33.4</v>
      </c>
      <c r="J24" s="157">
        <f t="shared" si="11"/>
        <v>95.399999999999991</v>
      </c>
      <c r="K24" s="157">
        <f t="shared" si="11"/>
        <v>21.2</v>
      </c>
      <c r="L24" s="157">
        <f t="shared" si="11"/>
        <v>0</v>
      </c>
      <c r="M24" s="156">
        <f t="shared" si="11"/>
        <v>183.06</v>
      </c>
      <c r="N24" s="69">
        <f t="shared" si="11"/>
        <v>12.89</v>
      </c>
      <c r="O24" s="69">
        <f t="shared" si="11"/>
        <v>10.63</v>
      </c>
      <c r="P24" s="69">
        <f t="shared" si="11"/>
        <v>7.13</v>
      </c>
      <c r="Q24" s="69">
        <f t="shared" si="11"/>
        <v>4.08</v>
      </c>
      <c r="R24" s="69">
        <f t="shared" si="11"/>
        <v>33.6</v>
      </c>
      <c r="S24" s="69">
        <f t="shared" si="11"/>
        <v>50.779999999999994</v>
      </c>
      <c r="T24" s="69">
        <f t="shared" si="11"/>
        <v>36.910000000000004</v>
      </c>
      <c r="U24" s="69">
        <f t="shared" si="11"/>
        <v>27.04</v>
      </c>
      <c r="V24" s="158">
        <f t="shared" si="11"/>
        <v>78695</v>
      </c>
      <c r="W24" s="154">
        <f>SUM(W10:W23)</f>
        <v>119.17699999999999</v>
      </c>
      <c r="X24" s="32">
        <f>SUM(X10:X23)</f>
        <v>2.2170000000000001</v>
      </c>
      <c r="Y24" s="32">
        <f>SUM(Y10:Y23)</f>
        <v>21.058999999999997</v>
      </c>
      <c r="Z24" s="32">
        <f>SUM(Z10:Z23)</f>
        <v>79.61099999999999</v>
      </c>
      <c r="AA24" s="32">
        <f t="shared" si="11"/>
        <v>16.29</v>
      </c>
      <c r="AB24" s="155">
        <f>SUM(AB10:AB23)</f>
        <v>29.228000000000002</v>
      </c>
      <c r="AC24" s="77">
        <f>SUM(AC10:AC23)</f>
        <v>11.147</v>
      </c>
      <c r="AD24" s="77">
        <f t="shared" si="11"/>
        <v>16.681000000000001</v>
      </c>
      <c r="AE24" s="77">
        <f t="shared" si="11"/>
        <v>1.4</v>
      </c>
      <c r="AF24" s="140">
        <f t="shared" si="11"/>
        <v>74754</v>
      </c>
      <c r="AG24" s="154">
        <f>SUM(AG10:AG23)</f>
        <v>40.198</v>
      </c>
      <c r="AH24" s="32">
        <f t="shared" si="11"/>
        <v>10.908000000000001</v>
      </c>
      <c r="AI24" s="32">
        <f t="shared" si="11"/>
        <v>0.19</v>
      </c>
      <c r="AJ24" s="32">
        <f t="shared" si="11"/>
        <v>0.18</v>
      </c>
      <c r="AK24" s="32">
        <f t="shared" si="11"/>
        <v>0.8</v>
      </c>
      <c r="AL24" s="32">
        <f t="shared" si="11"/>
        <v>6.2489999999999997</v>
      </c>
      <c r="AM24" s="32">
        <f t="shared" si="11"/>
        <v>7.0380000000000003</v>
      </c>
      <c r="AN24" s="32">
        <f t="shared" si="11"/>
        <v>11.448000000000002</v>
      </c>
      <c r="AO24" s="32">
        <f t="shared" si="11"/>
        <v>3.3849999999999998</v>
      </c>
      <c r="AP24" s="159">
        <f t="shared" si="11"/>
        <v>20741.400000000001</v>
      </c>
      <c r="AQ24" s="160">
        <f t="shared" si="8"/>
        <v>0.21261484666297967</v>
      </c>
      <c r="AR24" s="160">
        <f t="shared" si="10"/>
        <v>0.19485333333333335</v>
      </c>
      <c r="AS24" s="160">
        <f t="shared" si="9"/>
        <v>0.21958920572489893</v>
      </c>
      <c r="AT24" s="161">
        <f t="shared" ref="AT24:AV24" si="12">SUM(AT10:AT23)</f>
        <v>19.633999999999997</v>
      </c>
      <c r="AU24" s="161">
        <f t="shared" si="12"/>
        <v>1.8959999999999981</v>
      </c>
      <c r="AV24" s="161">
        <f t="shared" si="12"/>
        <v>9.302999999999999</v>
      </c>
      <c r="AW24" s="56"/>
    </row>
    <row r="25" spans="1:4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185"/>
    </row>
    <row r="26" spans="1:49" ht="15" customHeight="1" x14ac:dyDescent="0.4">
      <c r="AG26" s="98" t="s">
        <v>70</v>
      </c>
      <c r="AP26" s="93">
        <f>+AP24/V24</f>
        <v>0.26356693563758815</v>
      </c>
    </row>
    <row r="27" spans="1:49" ht="15" customHeight="1" x14ac:dyDescent="0.4">
      <c r="W27" s="99"/>
      <c r="AG27" s="99"/>
    </row>
    <row r="30" spans="1:49" ht="15" customHeight="1" x14ac:dyDescent="0.4">
      <c r="AR30" s="37"/>
      <c r="AS30" s="37"/>
    </row>
  </sheetData>
  <mergeCells count="33">
    <mergeCell ref="M6:M7"/>
    <mergeCell ref="I6:L6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C6:AF6"/>
    <mergeCell ref="C6:C7"/>
    <mergeCell ref="N6:Q6"/>
    <mergeCell ref="H6:H7"/>
    <mergeCell ref="AT6:AT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V6:AV7"/>
    <mergeCell ref="AS6:AS7"/>
    <mergeCell ref="D6:G6"/>
    <mergeCell ref="AU6:AU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view="pageBreakPreview" topLeftCell="A6" zoomScaleNormal="85" zoomScaleSheetLayoutView="100" workbookViewId="0">
      <selection activeCell="AC10" sqref="AC10:AE23"/>
    </sheetView>
  </sheetViews>
  <sheetFormatPr defaultRowHeight="15" customHeight="1" x14ac:dyDescent="0.4"/>
  <cols>
    <col min="1" max="1" width="9.25" style="5" customWidth="1"/>
    <col min="2" max="2" width="17.125" style="5" bestFit="1" customWidth="1"/>
    <col min="3" max="3" width="9.25" style="5" customWidth="1"/>
    <col min="4" max="7" width="9.25" style="5" hidden="1" customWidth="1"/>
    <col min="8" max="8" width="9.25" style="5" customWidth="1"/>
    <col min="9" max="12" width="9.25" style="5" hidden="1" customWidth="1"/>
    <col min="13" max="13" width="9.25" style="5" customWidth="1"/>
    <col min="14" max="21" width="9.25" style="5" hidden="1" customWidth="1"/>
    <col min="22" max="22" width="9.25" style="5" customWidth="1"/>
    <col min="23" max="23" width="9.25" style="98" customWidth="1"/>
    <col min="24" max="27" width="9.25" style="5" hidden="1" customWidth="1"/>
    <col min="28" max="28" width="9.25" style="104" customWidth="1"/>
    <col min="29" max="32" width="9.25" style="78" hidden="1" customWidth="1"/>
    <col min="33" max="33" width="9.25" style="98" customWidth="1"/>
    <col min="34" max="41" width="9.25" style="5" hidden="1" customWidth="1"/>
    <col min="42" max="42" width="9.25" style="151" customWidth="1"/>
    <col min="43" max="52" width="9.25" style="5" customWidth="1"/>
    <col min="53" max="56" width="8" style="5" customWidth="1"/>
    <col min="5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4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</row>
    <row r="2" spans="1:4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</row>
    <row r="3" spans="1:49" s="1" customFormat="1" ht="30.75" customHeight="1" x14ac:dyDescent="0.45">
      <c r="A3" s="745" t="s">
        <v>74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11"/>
    </row>
    <row r="4" spans="1:4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12"/>
      <c r="AU4" s="212"/>
      <c r="AV4" s="212"/>
      <c r="AW4" s="212"/>
    </row>
    <row r="5" spans="1:49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</row>
    <row r="6" spans="1:49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52"/>
    </row>
    <row r="7" spans="1:49" ht="65.650000000000006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52"/>
    </row>
    <row r="8" spans="1:49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53"/>
    </row>
    <row r="9" spans="1:49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53"/>
    </row>
    <row r="10" spans="1:49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89">
        <v>1</v>
      </c>
      <c r="O10" s="189">
        <v>5.38</v>
      </c>
      <c r="P10" s="189">
        <v>2.48</v>
      </c>
      <c r="Q10" s="189">
        <v>3.28</v>
      </c>
      <c r="R10" s="189">
        <v>0.54</v>
      </c>
      <c r="S10" s="189">
        <v>23.22</v>
      </c>
      <c r="T10" s="189">
        <v>2.36</v>
      </c>
      <c r="U10" s="189">
        <v>19.11</v>
      </c>
      <c r="V10" s="189">
        <v>10271</v>
      </c>
      <c r="W10" s="123">
        <f t="shared" ref="W10:W23" si="1">SUM(X10:AA10)</f>
        <v>13.984</v>
      </c>
      <c r="X10" s="127">
        <v>7.0000000000000007E-2</v>
      </c>
      <c r="Y10" s="127">
        <v>1.246</v>
      </c>
      <c r="Z10" s="127">
        <v>11.753</v>
      </c>
      <c r="AA10" s="127">
        <v>0.91499999999999992</v>
      </c>
      <c r="AB10" s="123">
        <f>SUM(AC10:AE10)</f>
        <v>0</v>
      </c>
      <c r="AC10" s="125"/>
      <c r="AD10" s="125"/>
      <c r="AE10" s="125"/>
      <c r="AF10" s="139">
        <f t="shared" si="0"/>
        <v>0</v>
      </c>
      <c r="AG10" s="126">
        <f>+SUM(AH10:AO10)</f>
        <v>9.2100000000000009</v>
      </c>
      <c r="AH10" s="127">
        <v>0</v>
      </c>
      <c r="AI10" s="127">
        <v>0</v>
      </c>
      <c r="AJ10" s="127">
        <v>0</v>
      </c>
      <c r="AK10" s="127">
        <v>1</v>
      </c>
      <c r="AL10" s="127">
        <v>0</v>
      </c>
      <c r="AM10" s="127">
        <v>5.25</v>
      </c>
      <c r="AN10" s="127">
        <v>0.7</v>
      </c>
      <c r="AO10" s="127">
        <v>2.2599999999999998</v>
      </c>
      <c r="AP10" s="149">
        <v>2422</v>
      </c>
      <c r="AQ10" s="128">
        <f>$W10/C10</f>
        <v>0.23941105975004279</v>
      </c>
      <c r="AR10" s="129">
        <f>IF(H10=0,"-",AB10/H10)</f>
        <v>0</v>
      </c>
      <c r="AS10" s="129">
        <f>AG10/M10</f>
        <v>0.16053686595781769</v>
      </c>
      <c r="AT10" s="153">
        <f>W10-'20.5'!W10</f>
        <v>9.4930000000000003</v>
      </c>
      <c r="AU10" s="153">
        <f>AB10-'20.5'!AB10</f>
        <v>0</v>
      </c>
      <c r="AV10" s="153">
        <f>AG10-'20.5'!AG10</f>
        <v>3.5600000000000005</v>
      </c>
      <c r="AW10" s="130"/>
    </row>
    <row r="11" spans="1:49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1"/>
        <v>12.25</v>
      </c>
      <c r="X11" s="166">
        <v>0.7</v>
      </c>
      <c r="Y11" s="166">
        <v>0.7</v>
      </c>
      <c r="Z11" s="166">
        <v>10.199999999999999</v>
      </c>
      <c r="AA11" s="166">
        <v>0.64999999999999991</v>
      </c>
      <c r="AB11" s="102">
        <f>SUM(AC11:AE11)</f>
        <v>2.2999999999999998</v>
      </c>
      <c r="AC11" s="111">
        <v>2.2999999999999998</v>
      </c>
      <c r="AD11" s="71"/>
      <c r="AE11" s="71"/>
      <c r="AF11" s="138">
        <f>(AC11*5+AD11*3.5+AE11*3)*1000</f>
        <v>11500</v>
      </c>
      <c r="AG11" s="96">
        <f t="shared" ref="AG11:AG23" si="3">+SUM(AH11:AO11)</f>
        <v>8.9</v>
      </c>
      <c r="AH11" s="110">
        <v>8.9</v>
      </c>
      <c r="AI11" s="22"/>
      <c r="AJ11" s="22"/>
      <c r="AK11" s="22"/>
      <c r="AL11" s="22"/>
      <c r="AM11" s="22"/>
      <c r="AN11" s="22"/>
      <c r="AO11" s="22"/>
      <c r="AP11" s="91">
        <v>2477</v>
      </c>
      <c r="AQ11" s="18">
        <f>$W11/C11</f>
        <v>0.42682926829268292</v>
      </c>
      <c r="AR11" s="19">
        <f>IF(H11=0,"-",AB11/H11)</f>
        <v>0.41818181818181815</v>
      </c>
      <c r="AS11" s="19">
        <f>AG11/M11</f>
        <v>0.63845050215208032</v>
      </c>
      <c r="AT11" s="17">
        <f>W11-'20.5'!W11</f>
        <v>0</v>
      </c>
      <c r="AU11" s="17">
        <f>AB11-'20.5'!AB11</f>
        <v>0</v>
      </c>
      <c r="AV11" s="17">
        <f>AG11-'20.5'!AG11</f>
        <v>0</v>
      </c>
      <c r="AW11" s="54"/>
    </row>
    <row r="12" spans="1:49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13.157000000000002</v>
      </c>
      <c r="X12" s="167">
        <v>0.33700000000000002</v>
      </c>
      <c r="Y12" s="167">
        <v>2.0900000000000003</v>
      </c>
      <c r="Z12" s="167">
        <v>8.5250000000000004</v>
      </c>
      <c r="AA12" s="167">
        <v>2.2050000000000001</v>
      </c>
      <c r="AB12" s="123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126">
        <f t="shared" si="3"/>
        <v>1.508</v>
      </c>
      <c r="AH12" s="127">
        <v>0.20799999999999999</v>
      </c>
      <c r="AI12" s="127">
        <v>0</v>
      </c>
      <c r="AJ12" s="127">
        <v>0</v>
      </c>
      <c r="AK12" s="127">
        <v>0</v>
      </c>
      <c r="AL12" s="127">
        <v>0</v>
      </c>
      <c r="AM12" s="127">
        <v>0.8</v>
      </c>
      <c r="AN12" s="127">
        <v>0</v>
      </c>
      <c r="AO12" s="127">
        <v>0.5</v>
      </c>
      <c r="AP12" s="149">
        <v>1865</v>
      </c>
      <c r="AQ12" s="128">
        <f>$W12/C12</f>
        <v>0.15717357543901567</v>
      </c>
      <c r="AR12" s="129">
        <f>IF(H12=0,"-",AB12/H12)</f>
        <v>0</v>
      </c>
      <c r="AS12" s="129">
        <f>AG12/M12</f>
        <v>8.8135593220338981E-2</v>
      </c>
      <c r="AT12" s="153">
        <f>W12-'20.5'!W12</f>
        <v>0.40300000000000225</v>
      </c>
      <c r="AU12" s="153">
        <f>AB12-'20.5'!AB12</f>
        <v>0</v>
      </c>
      <c r="AV12" s="153">
        <f>AG12-'20.5'!AG12</f>
        <v>0.10000000000000009</v>
      </c>
      <c r="AW12" s="130"/>
    </row>
    <row r="13" spans="1:49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63">
        <v>1727</v>
      </c>
      <c r="W13" s="102">
        <f t="shared" si="1"/>
        <v>0.66</v>
      </c>
      <c r="X13" s="174"/>
      <c r="Y13" s="174">
        <v>0.16</v>
      </c>
      <c r="Z13" s="174">
        <v>0.38</v>
      </c>
      <c r="AA13" s="174">
        <v>0.12</v>
      </c>
      <c r="AB13" s="102">
        <f>SUM(AC13:AE13)</f>
        <v>0.33</v>
      </c>
      <c r="AC13" s="71"/>
      <c r="AD13" s="71">
        <v>0.33</v>
      </c>
      <c r="AE13" s="71"/>
      <c r="AF13" s="138"/>
      <c r="AG13" s="96">
        <f t="shared" si="3"/>
        <v>0</v>
      </c>
      <c r="AH13" s="22"/>
      <c r="AI13" s="22"/>
      <c r="AJ13" s="22"/>
      <c r="AK13" s="22"/>
      <c r="AL13" s="22"/>
      <c r="AM13" s="22"/>
      <c r="AN13" s="22"/>
      <c r="AO13" s="22"/>
      <c r="AP13" s="91">
        <v>248.4</v>
      </c>
      <c r="AQ13" s="18">
        <f>$W13/C13</f>
        <v>4.7930283224400877E-2</v>
      </c>
      <c r="AR13" s="19">
        <f>IF(H13=0,"-",AB13/H13)</f>
        <v>0.3666666666666667</v>
      </c>
      <c r="AS13" s="19">
        <f>AG13/M13</f>
        <v>0</v>
      </c>
      <c r="AT13" s="17">
        <f>W13-'20.5'!W13</f>
        <v>0</v>
      </c>
      <c r="AU13" s="17">
        <f>AB13-'20.5'!AB13</f>
        <v>0</v>
      </c>
      <c r="AV13" s="17">
        <f>AG13-'20.5'!AG13</f>
        <v>0</v>
      </c>
      <c r="AW13" s="54"/>
    </row>
    <row r="14" spans="1:49" s="43" customFormat="1" ht="13.15" x14ac:dyDescent="0.35">
      <c r="A14" s="213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6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W14-'20.5'!W14</f>
        <v>0</v>
      </c>
      <c r="AU14" s="17">
        <f>AB14-'20.5'!AB14</f>
        <v>0</v>
      </c>
      <c r="AV14" s="17">
        <f>AG14-'20.5'!AG14</f>
        <v>0</v>
      </c>
      <c r="AW14" s="55"/>
    </row>
    <row r="15" spans="1:49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1"/>
        <v>6.4269999999999996</v>
      </c>
      <c r="X15" s="22">
        <v>0.25</v>
      </c>
      <c r="Y15" s="22">
        <v>2.2549999999999999</v>
      </c>
      <c r="Z15" s="22">
        <v>3.5020000000000002</v>
      </c>
      <c r="AA15" s="22">
        <v>0.42000000000000004</v>
      </c>
      <c r="AB15" s="102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96">
        <f t="shared" si="3"/>
        <v>2.3330000000000002</v>
      </c>
      <c r="AH15" s="22"/>
      <c r="AI15" s="22"/>
      <c r="AJ15" s="22"/>
      <c r="AK15" s="22"/>
      <c r="AL15" s="22">
        <v>0.245</v>
      </c>
      <c r="AM15" s="22">
        <v>2.0880000000000001</v>
      </c>
      <c r="AN15" s="22">
        <v>0</v>
      </c>
      <c r="AO15" s="22">
        <v>0</v>
      </c>
      <c r="AP15" s="91">
        <v>1196</v>
      </c>
      <c r="AQ15" s="18">
        <f t="shared" ref="AQ15:AQ24" si="8">$W15/C15</f>
        <v>0.39894475481067659</v>
      </c>
      <c r="AR15" s="19">
        <f>IF(H15=0,"-",AB15/H15)</f>
        <v>0</v>
      </c>
      <c r="AS15" s="19">
        <f t="shared" ref="AS15:AS24" si="9">AG15/M15</f>
        <v>0.26302142051860206</v>
      </c>
      <c r="AT15" s="17">
        <f>W15-'20.5'!W15</f>
        <v>0</v>
      </c>
      <c r="AU15" s="17">
        <f>AB15-'20.5'!AB15</f>
        <v>0</v>
      </c>
      <c r="AV15" s="17">
        <f>AG15-'20.5'!AG15</f>
        <v>0</v>
      </c>
      <c r="AW15" s="54"/>
    </row>
    <row r="16" spans="1:49" ht="13.15" x14ac:dyDescent="0.4">
      <c r="A16" s="14">
        <v>2</v>
      </c>
      <c r="B16" s="15" t="s">
        <v>42</v>
      </c>
      <c r="C16" s="61">
        <f t="shared" si="4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5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1"/>
        <v>15.05</v>
      </c>
      <c r="X16" s="27">
        <v>0.1</v>
      </c>
      <c r="Y16" s="27">
        <v>2.59</v>
      </c>
      <c r="Z16" s="27">
        <v>10.195</v>
      </c>
      <c r="AA16" s="27">
        <v>2.165</v>
      </c>
      <c r="AB16" s="102">
        <f t="shared" si="7"/>
        <v>0</v>
      </c>
      <c r="AC16" s="75"/>
      <c r="AD16" s="75"/>
      <c r="AE16" s="75"/>
      <c r="AF16" s="138">
        <f t="shared" si="6"/>
        <v>0</v>
      </c>
      <c r="AG16" s="96">
        <f t="shared" si="3"/>
        <v>3.1300000000000003</v>
      </c>
      <c r="AH16" s="22">
        <v>1.8</v>
      </c>
      <c r="AI16" s="22">
        <v>0</v>
      </c>
      <c r="AJ16" s="22">
        <v>0</v>
      </c>
      <c r="AK16" s="22">
        <v>0</v>
      </c>
      <c r="AL16" s="22">
        <v>0.98</v>
      </c>
      <c r="AM16" s="22">
        <v>0.35</v>
      </c>
      <c r="AN16" s="22">
        <v>0</v>
      </c>
      <c r="AO16" s="22">
        <v>0</v>
      </c>
      <c r="AP16" s="91">
        <v>2000</v>
      </c>
      <c r="AQ16" s="18">
        <f t="shared" si="8"/>
        <v>0.18810148731408574</v>
      </c>
      <c r="AR16" s="19"/>
      <c r="AS16" s="19">
        <f t="shared" si="9"/>
        <v>0.41456953642384115</v>
      </c>
      <c r="AT16" s="17">
        <f>W16-'20.5'!W16</f>
        <v>0</v>
      </c>
      <c r="AU16" s="17">
        <f>AB16-'20.5'!AB16</f>
        <v>0</v>
      </c>
      <c r="AV16" s="17">
        <f>AG16-'20.5'!AG16</f>
        <v>0</v>
      </c>
      <c r="AW16" s="54"/>
    </row>
    <row r="17" spans="1:49" ht="13.15" x14ac:dyDescent="0.4">
      <c r="A17" s="14">
        <v>3</v>
      </c>
      <c r="B17" s="15" t="s">
        <v>56</v>
      </c>
      <c r="C17" s="61">
        <f t="shared" si="4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5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63">
        <v>2394</v>
      </c>
      <c r="W17" s="102">
        <f t="shared" si="1"/>
        <v>4.25</v>
      </c>
      <c r="X17" s="27"/>
      <c r="Y17" s="170">
        <v>1.5</v>
      </c>
      <c r="Z17" s="170">
        <v>2.75</v>
      </c>
      <c r="AA17" s="170"/>
      <c r="AB17" s="102">
        <f t="shared" si="7"/>
        <v>5.76</v>
      </c>
      <c r="AC17" s="75"/>
      <c r="AD17" s="75">
        <v>5.76</v>
      </c>
      <c r="AE17" s="75"/>
      <c r="AF17" s="138">
        <v>13370</v>
      </c>
      <c r="AG17" s="96">
        <f t="shared" si="3"/>
        <v>1.45</v>
      </c>
      <c r="AH17" s="22">
        <v>0</v>
      </c>
      <c r="AI17" s="22"/>
      <c r="AJ17" s="22"/>
      <c r="AK17" s="22"/>
      <c r="AL17" s="22">
        <v>1.45</v>
      </c>
      <c r="AM17" s="22"/>
      <c r="AN17" s="22"/>
      <c r="AO17" s="22"/>
      <c r="AP17" s="91">
        <v>983</v>
      </c>
      <c r="AQ17" s="18">
        <f t="shared" si="8"/>
        <v>0.27795945062132116</v>
      </c>
      <c r="AR17" s="19">
        <f>IF(H17=0,"-",AB17/H17)</f>
        <v>0.45354330708661417</v>
      </c>
      <c r="AS17" s="19">
        <f t="shared" si="9"/>
        <v>0.20863309352517984</v>
      </c>
      <c r="AT17" s="17">
        <f>W17-'20.5'!W17</f>
        <v>0</v>
      </c>
      <c r="AU17" s="17">
        <f>AB17-'20.5'!AB17</f>
        <v>0</v>
      </c>
      <c r="AV17" s="17">
        <f>AG17-'20.5'!AG17</f>
        <v>0</v>
      </c>
      <c r="AW17" s="54"/>
    </row>
    <row r="18" spans="1:49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30.160999999999998</v>
      </c>
      <c r="X18" s="124">
        <v>0</v>
      </c>
      <c r="Y18" s="124">
        <v>2.59</v>
      </c>
      <c r="Z18" s="124">
        <v>19.590999999999998</v>
      </c>
      <c r="AA18" s="124">
        <v>7.9799999999999995</v>
      </c>
      <c r="AB18" s="123">
        <f>SUM(AC18:AE18)</f>
        <v>12.904999999999999</v>
      </c>
      <c r="AC18" s="125">
        <v>3.8180000000000001</v>
      </c>
      <c r="AD18" s="125">
        <v>9.0869999999999997</v>
      </c>
      <c r="AE18" s="125">
        <v>0</v>
      </c>
      <c r="AF18" s="139">
        <v>0</v>
      </c>
      <c r="AG18" s="126">
        <f t="shared" si="3"/>
        <v>1.1099999999999999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0.44999999999999996</v>
      </c>
      <c r="AN18" s="127">
        <v>0.18</v>
      </c>
      <c r="AO18" s="127">
        <v>0</v>
      </c>
      <c r="AP18" s="149">
        <v>3952</v>
      </c>
      <c r="AQ18" s="128">
        <f t="shared" si="8"/>
        <v>0.30905830515421656</v>
      </c>
      <c r="AR18" s="129"/>
      <c r="AS18" s="129">
        <f t="shared" si="9"/>
        <v>0.14899328859060401</v>
      </c>
      <c r="AT18" s="153">
        <f>W18-'20.5'!W18</f>
        <v>0.25</v>
      </c>
      <c r="AU18" s="153">
        <f>AB18-'20.5'!AB18</f>
        <v>3.4449999999999985</v>
      </c>
      <c r="AV18" s="153">
        <f>AG18-'20.5'!AG18</f>
        <v>0</v>
      </c>
      <c r="AW18" s="130"/>
    </row>
    <row r="19" spans="1:49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1"/>
        <v>19.904</v>
      </c>
      <c r="X19" s="124">
        <v>0</v>
      </c>
      <c r="Y19" s="124">
        <v>8.0640000000000001</v>
      </c>
      <c r="Z19" s="124">
        <v>9.8999999999999986</v>
      </c>
      <c r="AA19" s="124">
        <v>1.94</v>
      </c>
      <c r="AB19" s="123">
        <f>SUM(AC19:AE19)</f>
        <v>8.9540000000000006</v>
      </c>
      <c r="AC19" s="125">
        <v>5.2640000000000002</v>
      </c>
      <c r="AD19" s="125">
        <v>3.6900000000000004</v>
      </c>
      <c r="AE19" s="125">
        <v>0</v>
      </c>
      <c r="AF19" s="139">
        <f t="shared" si="6"/>
        <v>39235</v>
      </c>
      <c r="AG19" s="126">
        <f t="shared" si="3"/>
        <v>12.583000000000002</v>
      </c>
      <c r="AH19" s="127">
        <v>0</v>
      </c>
      <c r="AI19" s="127">
        <v>0</v>
      </c>
      <c r="AJ19" s="127">
        <v>0.18</v>
      </c>
      <c r="AK19" s="127">
        <v>0</v>
      </c>
      <c r="AL19" s="127">
        <v>1.1499999999999999</v>
      </c>
      <c r="AM19" s="127">
        <v>0</v>
      </c>
      <c r="AN19" s="127">
        <v>11.253000000000002</v>
      </c>
      <c r="AO19" s="127">
        <v>0</v>
      </c>
      <c r="AP19" s="149">
        <v>4902</v>
      </c>
      <c r="AQ19" s="128">
        <f t="shared" si="8"/>
        <v>0.22981180002309201</v>
      </c>
      <c r="AR19" s="129">
        <f t="shared" ref="AR19:AR24" si="10">IF(H19=0,"-",AB19/H19)</f>
        <v>0.31004155124653743</v>
      </c>
      <c r="AS19" s="129">
        <f t="shared" si="9"/>
        <v>0.44042702135106759</v>
      </c>
      <c r="AT19" s="153">
        <f>W19-'20.5'!W19</f>
        <v>2.9849999999999994</v>
      </c>
      <c r="AU19" s="153">
        <f>AB19-'20.5'!AB19</f>
        <v>2.2420000000000009</v>
      </c>
      <c r="AV19" s="153">
        <f>AG19-'20.5'!AG19</f>
        <v>0.375</v>
      </c>
      <c r="AW19" s="130"/>
    </row>
    <row r="20" spans="1:49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1"/>
        <v>9.9100000000000019</v>
      </c>
      <c r="X20" s="192">
        <v>0.76</v>
      </c>
      <c r="Y20" s="192">
        <v>0</v>
      </c>
      <c r="Z20" s="192">
        <v>9.1500000000000021</v>
      </c>
      <c r="AA20" s="192">
        <v>0</v>
      </c>
      <c r="AB20" s="102">
        <f t="shared" si="7"/>
        <v>0</v>
      </c>
      <c r="AC20" s="75"/>
      <c r="AD20" s="75"/>
      <c r="AE20" s="75"/>
      <c r="AF20" s="138">
        <f t="shared" si="6"/>
        <v>0</v>
      </c>
      <c r="AG20" s="96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91">
        <v>1204</v>
      </c>
      <c r="AQ20" s="18">
        <f t="shared" si="8"/>
        <v>0.34894366197183108</v>
      </c>
      <c r="AR20" s="19">
        <f t="shared" si="10"/>
        <v>0</v>
      </c>
      <c r="AS20" s="19">
        <f t="shared" si="9"/>
        <v>0</v>
      </c>
      <c r="AT20" s="17">
        <f>W20-'20.5'!W20</f>
        <v>0</v>
      </c>
      <c r="AU20" s="17">
        <f>AB20-'20.5'!AB20</f>
        <v>0</v>
      </c>
      <c r="AV20" s="17">
        <f>AG20-'20.5'!AG20</f>
        <v>0</v>
      </c>
      <c r="AW20" s="54"/>
    </row>
    <row r="21" spans="1:49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122">
        <v>0</v>
      </c>
      <c r="O21" s="122">
        <v>0</v>
      </c>
      <c r="P21" s="122">
        <v>0.85</v>
      </c>
      <c r="Q21" s="122">
        <v>0</v>
      </c>
      <c r="R21" s="122">
        <v>0</v>
      </c>
      <c r="S21" s="122">
        <v>1.55</v>
      </c>
      <c r="T21" s="122">
        <v>2</v>
      </c>
      <c r="U21" s="122">
        <v>0.88</v>
      </c>
      <c r="V21" s="122">
        <v>2421</v>
      </c>
      <c r="W21" s="123">
        <f t="shared" si="1"/>
        <v>2.8410000000000002</v>
      </c>
      <c r="X21" s="127">
        <v>0</v>
      </c>
      <c r="Y21" s="127">
        <v>0.16</v>
      </c>
      <c r="Z21" s="127">
        <v>1.8560000000000001</v>
      </c>
      <c r="AA21" s="127">
        <v>0.82499999999999996</v>
      </c>
      <c r="AB21" s="123">
        <f>SUM(AC21:AE21)</f>
        <v>1.23166</v>
      </c>
      <c r="AC21" s="146">
        <v>0.80577999999999994</v>
      </c>
      <c r="AD21" s="146">
        <v>0.42587999999999998</v>
      </c>
      <c r="AE21" s="146">
        <v>0</v>
      </c>
      <c r="AF21" s="139">
        <f t="shared" si="6"/>
        <v>5519.48</v>
      </c>
      <c r="AG21" s="126">
        <f t="shared" si="3"/>
        <v>1.625</v>
      </c>
      <c r="AH21" s="127"/>
      <c r="AI21" s="127"/>
      <c r="AJ21" s="127"/>
      <c r="AK21" s="127"/>
      <c r="AL21" s="127">
        <v>0</v>
      </c>
      <c r="AM21" s="127">
        <v>1</v>
      </c>
      <c r="AN21" s="127">
        <v>0</v>
      </c>
      <c r="AO21" s="127">
        <v>0.625</v>
      </c>
      <c r="AP21" s="149">
        <v>448</v>
      </c>
      <c r="AQ21" s="128">
        <f t="shared" si="8"/>
        <v>0.16711764705882354</v>
      </c>
      <c r="AR21" s="129">
        <f t="shared" si="10"/>
        <v>0.40648844884488444</v>
      </c>
      <c r="AS21" s="129">
        <f t="shared" si="9"/>
        <v>0.30776515151515149</v>
      </c>
      <c r="AT21" s="153">
        <f>W21-'20.5'!W21</f>
        <v>0</v>
      </c>
      <c r="AU21" s="153">
        <f>AB21-'20.5'!AB21</f>
        <v>1.0756600000000001</v>
      </c>
      <c r="AV21" s="153">
        <f>AG21-'20.5'!AG21</f>
        <v>0</v>
      </c>
      <c r="AW21" s="130"/>
    </row>
    <row r="22" spans="1:49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6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8"/>
        <v>0.16284501061571124</v>
      </c>
      <c r="AR22" s="19">
        <f t="shared" si="10"/>
        <v>0</v>
      </c>
      <c r="AS22" s="19">
        <f t="shared" si="9"/>
        <v>0.13341478313989008</v>
      </c>
      <c r="AT22" s="17">
        <f>W22-'20.5'!W22</f>
        <v>0</v>
      </c>
      <c r="AU22" s="17">
        <f>AB22-'20.5'!AB22</f>
        <v>0</v>
      </c>
      <c r="AV22" s="17">
        <f>AG22-'20.5'!AG22</f>
        <v>0</v>
      </c>
      <c r="AW22" s="54"/>
    </row>
    <row r="23" spans="1:49" s="134" customFormat="1" ht="13.15" x14ac:dyDescent="0.4">
      <c r="A23" s="119">
        <v>9</v>
      </c>
      <c r="B23" s="120" t="s">
        <v>51</v>
      </c>
      <c r="C23" s="121">
        <f t="shared" si="4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5"/>
        <v>9.32</v>
      </c>
      <c r="N23" s="122">
        <v>0.37</v>
      </c>
      <c r="O23" s="122">
        <v>0</v>
      </c>
      <c r="P23" s="122">
        <v>0</v>
      </c>
      <c r="Q23" s="122">
        <v>0</v>
      </c>
      <c r="R23" s="122">
        <v>6.25</v>
      </c>
      <c r="S23" s="122">
        <v>0</v>
      </c>
      <c r="T23" s="122">
        <v>2.7</v>
      </c>
      <c r="U23" s="122">
        <v>0</v>
      </c>
      <c r="V23" s="122">
        <v>3432</v>
      </c>
      <c r="W23" s="123">
        <f t="shared" si="1"/>
        <v>2.5</v>
      </c>
      <c r="X23" s="127"/>
      <c r="Y23" s="127"/>
      <c r="Z23" s="127">
        <v>2.5</v>
      </c>
      <c r="AA23" s="127"/>
      <c r="AB23" s="123">
        <f>SUM(AC23:AE23)</f>
        <v>4.51</v>
      </c>
      <c r="AC23" s="125">
        <v>1.91</v>
      </c>
      <c r="AD23" s="125">
        <v>1.2</v>
      </c>
      <c r="AE23" s="125">
        <v>1.4</v>
      </c>
      <c r="AF23" s="139">
        <f t="shared" si="6"/>
        <v>17950</v>
      </c>
      <c r="AG23" s="126">
        <f t="shared" si="3"/>
        <v>0.2</v>
      </c>
      <c r="AH23" s="127"/>
      <c r="AI23" s="127"/>
      <c r="AJ23" s="127"/>
      <c r="AK23" s="127"/>
      <c r="AL23" s="127">
        <v>0.2</v>
      </c>
      <c r="AM23" s="127"/>
      <c r="AN23" s="127"/>
      <c r="AO23" s="127"/>
      <c r="AP23" s="149">
        <v>454</v>
      </c>
      <c r="AQ23" s="128">
        <f t="shared" si="8"/>
        <v>9.800078400627206E-2</v>
      </c>
      <c r="AR23" s="129">
        <f t="shared" si="10"/>
        <v>0.14049844236760126</v>
      </c>
      <c r="AS23" s="129">
        <f t="shared" si="9"/>
        <v>2.1459227467811159E-2</v>
      </c>
      <c r="AT23" s="153">
        <f>W23-'20.5'!W23</f>
        <v>0.31999999999999984</v>
      </c>
      <c r="AU23" s="153">
        <f>AB23-'20.5'!AB23</f>
        <v>0</v>
      </c>
      <c r="AV23" s="153">
        <f>AG23-'20.5'!AG23</f>
        <v>0</v>
      </c>
      <c r="AW23" s="130"/>
    </row>
    <row r="24" spans="1:49" s="34" customFormat="1" ht="16.149999999999999" x14ac:dyDescent="0.35">
      <c r="A24" s="29"/>
      <c r="B24" s="30" t="s">
        <v>55</v>
      </c>
      <c r="C24" s="156">
        <f t="shared" ref="C24:AP24" si="11">SUM(C10:C23)</f>
        <v>560.53</v>
      </c>
      <c r="D24" s="157">
        <f t="shared" si="11"/>
        <v>14.819999999999999</v>
      </c>
      <c r="E24" s="157">
        <f t="shared" si="11"/>
        <v>101.57000000000001</v>
      </c>
      <c r="F24" s="157">
        <f t="shared" si="11"/>
        <v>322.25</v>
      </c>
      <c r="G24" s="157">
        <f t="shared" si="11"/>
        <v>121.89</v>
      </c>
      <c r="H24" s="156">
        <f t="shared" si="11"/>
        <v>150</v>
      </c>
      <c r="I24" s="157">
        <f t="shared" si="11"/>
        <v>33.4</v>
      </c>
      <c r="J24" s="157">
        <f t="shared" si="11"/>
        <v>95.399999999999991</v>
      </c>
      <c r="K24" s="157">
        <f t="shared" si="11"/>
        <v>21.2</v>
      </c>
      <c r="L24" s="157">
        <f t="shared" si="11"/>
        <v>0</v>
      </c>
      <c r="M24" s="156">
        <f t="shared" si="11"/>
        <v>183.06</v>
      </c>
      <c r="N24" s="69">
        <f t="shared" si="11"/>
        <v>12.89</v>
      </c>
      <c r="O24" s="69">
        <f t="shared" si="11"/>
        <v>10.63</v>
      </c>
      <c r="P24" s="69">
        <f t="shared" si="11"/>
        <v>7.13</v>
      </c>
      <c r="Q24" s="69">
        <f t="shared" si="11"/>
        <v>4.08</v>
      </c>
      <c r="R24" s="69">
        <f t="shared" si="11"/>
        <v>33.6</v>
      </c>
      <c r="S24" s="69">
        <f t="shared" si="11"/>
        <v>50.779999999999994</v>
      </c>
      <c r="T24" s="69">
        <f t="shared" si="11"/>
        <v>36.910000000000004</v>
      </c>
      <c r="U24" s="69">
        <f t="shared" si="11"/>
        <v>27.04</v>
      </c>
      <c r="V24" s="158">
        <f t="shared" si="11"/>
        <v>78695</v>
      </c>
      <c r="W24" s="154">
        <f>SUM(W10:W23)</f>
        <v>132.62799999999999</v>
      </c>
      <c r="X24" s="32">
        <f>SUM(X10:X23)</f>
        <v>2.2170000000000001</v>
      </c>
      <c r="Y24" s="32">
        <f>SUM(Y10:Y23)</f>
        <v>22.888999999999999</v>
      </c>
      <c r="Z24" s="32">
        <f>SUM(Z10:Z23)</f>
        <v>90.301999999999992</v>
      </c>
      <c r="AA24" s="32">
        <f t="shared" si="11"/>
        <v>17.22</v>
      </c>
      <c r="AB24" s="155">
        <f>SUM(AB10:AB23)</f>
        <v>35.990660000000005</v>
      </c>
      <c r="AC24" s="77">
        <f>SUM(AC10:AC23)</f>
        <v>14.097780000000002</v>
      </c>
      <c r="AD24" s="77">
        <f t="shared" si="11"/>
        <v>20.49288</v>
      </c>
      <c r="AE24" s="77">
        <f t="shared" si="11"/>
        <v>1.4</v>
      </c>
      <c r="AF24" s="140">
        <f t="shared" si="11"/>
        <v>87574.48</v>
      </c>
      <c r="AG24" s="154">
        <f>SUM(AG10:AG23)</f>
        <v>44.233000000000004</v>
      </c>
      <c r="AH24" s="32">
        <f t="shared" si="11"/>
        <v>10.908000000000001</v>
      </c>
      <c r="AI24" s="32">
        <f t="shared" si="11"/>
        <v>0.19</v>
      </c>
      <c r="AJ24" s="32">
        <f t="shared" si="11"/>
        <v>0.18</v>
      </c>
      <c r="AK24" s="32">
        <f t="shared" si="11"/>
        <v>1</v>
      </c>
      <c r="AL24" s="32">
        <f t="shared" si="11"/>
        <v>6.4990000000000006</v>
      </c>
      <c r="AM24" s="32">
        <f t="shared" si="11"/>
        <v>9.9379999999999988</v>
      </c>
      <c r="AN24" s="32">
        <f t="shared" si="11"/>
        <v>12.133000000000003</v>
      </c>
      <c r="AO24" s="32">
        <f t="shared" si="11"/>
        <v>3.3849999999999998</v>
      </c>
      <c r="AP24" s="159">
        <f t="shared" si="11"/>
        <v>23051.4</v>
      </c>
      <c r="AQ24" s="160">
        <f t="shared" si="8"/>
        <v>0.23661177813854745</v>
      </c>
      <c r="AR24" s="160">
        <f t="shared" si="10"/>
        <v>0.23993773333333338</v>
      </c>
      <c r="AS24" s="160">
        <f t="shared" si="9"/>
        <v>0.24163115918278161</v>
      </c>
      <c r="AT24" s="161">
        <f t="shared" ref="AT24:AV24" si="12">SUM(AT10:AT23)</f>
        <v>13.451000000000002</v>
      </c>
      <c r="AU24" s="161">
        <f t="shared" si="12"/>
        <v>6.7626599999999994</v>
      </c>
      <c r="AV24" s="161">
        <f t="shared" si="12"/>
        <v>4.0350000000000001</v>
      </c>
      <c r="AW24" s="56"/>
    </row>
    <row r="25" spans="1:4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14"/>
    </row>
    <row r="26" spans="1:49" ht="15" customHeight="1" x14ac:dyDescent="0.4">
      <c r="AG26" s="98" t="s">
        <v>70</v>
      </c>
      <c r="AP26" s="93">
        <f>+AP24/V24</f>
        <v>0.29292077006163036</v>
      </c>
    </row>
    <row r="27" spans="1:49" ht="15" customHeight="1" x14ac:dyDescent="0.4">
      <c r="C27" s="5">
        <f>+C24*0.8</f>
        <v>448.42399999999998</v>
      </c>
      <c r="D27" s="5">
        <f t="shared" ref="D27:U27" si="13">+D24*0.8</f>
        <v>11.856</v>
      </c>
      <c r="E27" s="5">
        <f t="shared" si="13"/>
        <v>81.256000000000014</v>
      </c>
      <c r="F27" s="5">
        <f t="shared" si="13"/>
        <v>257.8</v>
      </c>
      <c r="G27" s="5">
        <f t="shared" si="13"/>
        <v>97.512</v>
      </c>
      <c r="H27" s="5">
        <f t="shared" si="13"/>
        <v>120</v>
      </c>
      <c r="I27" s="5">
        <f t="shared" si="13"/>
        <v>26.72</v>
      </c>
      <c r="J27" s="5">
        <f t="shared" si="13"/>
        <v>76.319999999999993</v>
      </c>
      <c r="K27" s="5">
        <f t="shared" si="13"/>
        <v>16.96</v>
      </c>
      <c r="L27" s="5">
        <f t="shared" si="13"/>
        <v>0</v>
      </c>
      <c r="M27" s="5">
        <f t="shared" si="13"/>
        <v>146.44800000000001</v>
      </c>
      <c r="N27" s="5">
        <f t="shared" si="13"/>
        <v>10.312000000000001</v>
      </c>
      <c r="O27" s="5">
        <f t="shared" si="13"/>
        <v>8.5040000000000013</v>
      </c>
      <c r="P27" s="5">
        <f t="shared" si="13"/>
        <v>5.7040000000000006</v>
      </c>
      <c r="Q27" s="5">
        <f t="shared" si="13"/>
        <v>3.2640000000000002</v>
      </c>
      <c r="R27" s="5">
        <f t="shared" si="13"/>
        <v>26.880000000000003</v>
      </c>
      <c r="S27" s="5">
        <f t="shared" si="13"/>
        <v>40.623999999999995</v>
      </c>
      <c r="T27" s="5">
        <f t="shared" si="13"/>
        <v>29.528000000000006</v>
      </c>
      <c r="U27" s="5">
        <f t="shared" si="13"/>
        <v>21.632000000000001</v>
      </c>
      <c r="W27" s="99"/>
      <c r="AG27" s="99"/>
    </row>
    <row r="30" spans="1:49" ht="15" customHeight="1" x14ac:dyDescent="0.4">
      <c r="AR30" s="37"/>
      <c r="AS30" s="37"/>
    </row>
  </sheetData>
  <mergeCells count="33">
    <mergeCell ref="AS6:AS7"/>
    <mergeCell ref="D6:G6"/>
    <mergeCell ref="AU6:AU7"/>
    <mergeCell ref="I6:L6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N6:Q6"/>
    <mergeCell ref="H6:H7"/>
    <mergeCell ref="AT6:AT7"/>
    <mergeCell ref="M6:M7"/>
    <mergeCell ref="AV6:AV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C6:AF6"/>
    <mergeCell ref="C6:C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view="pageBreakPreview" topLeftCell="A3" zoomScale="85" zoomScaleNormal="85" zoomScaleSheetLayoutView="85" workbookViewId="0">
      <selection activeCell="AC10" sqref="AC10:AE23"/>
    </sheetView>
  </sheetViews>
  <sheetFormatPr defaultRowHeight="15" customHeight="1" x14ac:dyDescent="0.4"/>
  <cols>
    <col min="1" max="1" width="9.25" style="5" customWidth="1"/>
    <col min="2" max="2" width="17.125" style="5" bestFit="1" customWidth="1"/>
    <col min="3" max="3" width="9.25" style="5" customWidth="1"/>
    <col min="4" max="7" width="9.25" style="5" hidden="1" customWidth="1"/>
    <col min="8" max="8" width="9.25" style="5" customWidth="1"/>
    <col min="9" max="12" width="9.25" style="5" hidden="1" customWidth="1"/>
    <col min="13" max="13" width="9.25" style="5" customWidth="1"/>
    <col min="14" max="21" width="9.25" style="5" hidden="1" customWidth="1"/>
    <col min="22" max="22" width="9.25" style="5" customWidth="1"/>
    <col min="23" max="23" width="9.25" style="98" customWidth="1"/>
    <col min="24" max="27" width="9.25" style="5" hidden="1" customWidth="1"/>
    <col min="28" max="28" width="9.25" style="104" customWidth="1"/>
    <col min="29" max="32" width="9.25" style="78" hidden="1" customWidth="1"/>
    <col min="33" max="33" width="9.25" style="98" customWidth="1"/>
    <col min="34" max="41" width="9.25" style="5" hidden="1" customWidth="1"/>
    <col min="42" max="42" width="9.25" style="151" customWidth="1"/>
    <col min="43" max="45" width="9.25" style="5" customWidth="1"/>
    <col min="46" max="48" width="9.25" style="5" hidden="1" customWidth="1"/>
    <col min="49" max="49" width="16.5" style="5" customWidth="1"/>
    <col min="50" max="52" width="9.25" style="5" customWidth="1"/>
    <col min="53" max="56" width="8" style="5" customWidth="1"/>
    <col min="5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4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</row>
    <row r="2" spans="1:4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</row>
    <row r="3" spans="1:49" s="1" customFormat="1" ht="30.75" customHeight="1" x14ac:dyDescent="0.45">
      <c r="A3" s="745" t="s">
        <v>75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16"/>
    </row>
    <row r="4" spans="1:4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17"/>
      <c r="AU4" s="217"/>
      <c r="AV4" s="217"/>
      <c r="AW4" s="217"/>
    </row>
    <row r="5" spans="1:49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</row>
    <row r="6" spans="1:49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52"/>
    </row>
    <row r="7" spans="1:49" ht="65.650000000000006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52"/>
    </row>
    <row r="8" spans="1:49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53"/>
    </row>
    <row r="9" spans="1:49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53"/>
    </row>
    <row r="10" spans="1:49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89">
        <v>1</v>
      </c>
      <c r="O10" s="189">
        <v>5.38</v>
      </c>
      <c r="P10" s="189">
        <v>2.48</v>
      </c>
      <c r="Q10" s="189">
        <v>3.28</v>
      </c>
      <c r="R10" s="189">
        <v>0.54</v>
      </c>
      <c r="S10" s="189">
        <v>23.22</v>
      </c>
      <c r="T10" s="189">
        <v>2.36</v>
      </c>
      <c r="U10" s="189">
        <v>19.11</v>
      </c>
      <c r="V10" s="189">
        <v>10271</v>
      </c>
      <c r="W10" s="123">
        <f t="shared" ref="W10:W23" si="1">SUM(X10:AA10)</f>
        <v>18.963000000000001</v>
      </c>
      <c r="X10" s="127">
        <v>7.0000000000000007E-2</v>
      </c>
      <c r="Y10" s="127">
        <v>1.8959999999999999</v>
      </c>
      <c r="Z10" s="127">
        <v>15.981999999999999</v>
      </c>
      <c r="AA10" s="127">
        <v>1.0149999999999999</v>
      </c>
      <c r="AB10" s="123">
        <f>SUM(AC10:AE10)</f>
        <v>0</v>
      </c>
      <c r="AC10" s="125"/>
      <c r="AD10" s="125"/>
      <c r="AE10" s="125"/>
      <c r="AF10" s="139">
        <f t="shared" si="0"/>
        <v>0</v>
      </c>
      <c r="AG10" s="126">
        <f>+SUM(AH10:AO10)</f>
        <v>9.9400000000000013</v>
      </c>
      <c r="AH10" s="127">
        <v>0</v>
      </c>
      <c r="AI10" s="127">
        <v>0</v>
      </c>
      <c r="AJ10" s="127">
        <v>0</v>
      </c>
      <c r="AK10" s="127">
        <v>1</v>
      </c>
      <c r="AL10" s="127">
        <v>0</v>
      </c>
      <c r="AM10" s="127">
        <v>5.98</v>
      </c>
      <c r="AN10" s="127">
        <v>0.7</v>
      </c>
      <c r="AO10" s="127">
        <v>2.2599999999999998</v>
      </c>
      <c r="AP10" s="149">
        <v>2841</v>
      </c>
      <c r="AQ10" s="128">
        <f>$W10/C10</f>
        <v>0.32465331278890602</v>
      </c>
      <c r="AR10" s="129">
        <f>IF(H10=0,"-",AB10/H10)</f>
        <v>0</v>
      </c>
      <c r="AS10" s="129">
        <f>AG10/M10</f>
        <v>0.17326128638661326</v>
      </c>
      <c r="AT10" s="153">
        <f>W10-'27.5'!W10</f>
        <v>4.979000000000001</v>
      </c>
      <c r="AU10" s="153">
        <f>AB10-'27.5'!AB10</f>
        <v>0</v>
      </c>
      <c r="AV10" s="153">
        <f>AG10-'27.5'!AG10</f>
        <v>0.73000000000000043</v>
      </c>
      <c r="AW10" s="130" t="s">
        <v>82</v>
      </c>
    </row>
    <row r="11" spans="1:49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122">
        <v>0.6</v>
      </c>
      <c r="O11" s="122">
        <v>0.5</v>
      </c>
      <c r="P11" s="122">
        <v>0.12</v>
      </c>
      <c r="Q11" s="122">
        <v>0.1</v>
      </c>
      <c r="R11" s="122">
        <v>1.6</v>
      </c>
      <c r="S11" s="122">
        <v>3.92</v>
      </c>
      <c r="T11" s="122">
        <v>1.71</v>
      </c>
      <c r="U11" s="122">
        <v>5.39</v>
      </c>
      <c r="V11" s="122">
        <v>4122</v>
      </c>
      <c r="W11" s="123">
        <f t="shared" si="1"/>
        <v>16.299999999999997</v>
      </c>
      <c r="X11" s="194">
        <v>0.7</v>
      </c>
      <c r="Y11" s="194">
        <v>1</v>
      </c>
      <c r="Z11" s="194">
        <v>13.95</v>
      </c>
      <c r="AA11" s="194">
        <v>0.64999999999999991</v>
      </c>
      <c r="AB11" s="123">
        <f>SUM(AC11:AE11)</f>
        <v>2.2999999999999998</v>
      </c>
      <c r="AC11" s="177">
        <v>2.2999999999999998</v>
      </c>
      <c r="AD11" s="146"/>
      <c r="AE11" s="146"/>
      <c r="AF11" s="139">
        <f>(AC11*5+AD11*3.5+AE11*3)*1000</f>
        <v>11500</v>
      </c>
      <c r="AG11" s="126">
        <f t="shared" ref="AG11:AG23" si="3">+SUM(AH11:AO11)</f>
        <v>11.3</v>
      </c>
      <c r="AH11" s="179">
        <v>11.3</v>
      </c>
      <c r="AI11" s="127"/>
      <c r="AJ11" s="127"/>
      <c r="AK11" s="127"/>
      <c r="AL11" s="127"/>
      <c r="AM11" s="127"/>
      <c r="AN11" s="127"/>
      <c r="AO11" s="127"/>
      <c r="AP11" s="149">
        <v>2797</v>
      </c>
      <c r="AQ11" s="128">
        <f>$W11/C11</f>
        <v>0.56794425087108003</v>
      </c>
      <c r="AR11" s="129">
        <f>IF(H11=0,"-",AB11/H11)</f>
        <v>0.41818181818181815</v>
      </c>
      <c r="AS11" s="129">
        <f>AG11/M11</f>
        <v>0.81061692969870869</v>
      </c>
      <c r="AT11" s="153">
        <f>W11-'27.5'!W11</f>
        <v>4.0499999999999972</v>
      </c>
      <c r="AU11" s="153">
        <f>AB11-'27.5'!AB11</f>
        <v>0</v>
      </c>
      <c r="AV11" s="153">
        <f>AG11-'27.5'!AG11</f>
        <v>2.4000000000000004</v>
      </c>
      <c r="AW11" s="130" t="s">
        <v>77</v>
      </c>
    </row>
    <row r="12" spans="1:49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14.449</v>
      </c>
      <c r="X12" s="167">
        <v>0.33700000000000002</v>
      </c>
      <c r="Y12" s="167">
        <v>2.0900000000000003</v>
      </c>
      <c r="Z12" s="167">
        <v>10.052</v>
      </c>
      <c r="AA12" s="167">
        <v>1.9700000000000002</v>
      </c>
      <c r="AB12" s="123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126">
        <f t="shared" si="3"/>
        <v>1.8379999999999999</v>
      </c>
      <c r="AH12" s="127">
        <v>0.20799999999999999</v>
      </c>
      <c r="AI12" s="127">
        <v>0</v>
      </c>
      <c r="AJ12" s="127">
        <v>0</v>
      </c>
      <c r="AK12" s="127">
        <v>0</v>
      </c>
      <c r="AL12" s="127">
        <v>0</v>
      </c>
      <c r="AM12" s="127">
        <v>1.1299999999999999</v>
      </c>
      <c r="AN12" s="127">
        <v>0</v>
      </c>
      <c r="AO12" s="127">
        <v>0.5</v>
      </c>
      <c r="AP12" s="149">
        <v>2121</v>
      </c>
      <c r="AQ12" s="128">
        <f>$W12/C12</f>
        <v>0.17260781268665629</v>
      </c>
      <c r="AR12" s="129">
        <f>IF(H12=0,"-",AB12/H12)</f>
        <v>0</v>
      </c>
      <c r="AS12" s="129">
        <f>AG12/M12</f>
        <v>0.10742255990648743</v>
      </c>
      <c r="AT12" s="153">
        <f>W12-'27.5'!W12</f>
        <v>1.291999999999998</v>
      </c>
      <c r="AU12" s="153">
        <f>AB12-'27.5'!AB12</f>
        <v>0</v>
      </c>
      <c r="AV12" s="153">
        <f>AG12-'27.5'!AG12</f>
        <v>0.32999999999999985</v>
      </c>
      <c r="AW12" s="130"/>
    </row>
    <row r="13" spans="1:49" s="134" customFormat="1" ht="13.15" x14ac:dyDescent="0.4">
      <c r="A13" s="119">
        <v>4</v>
      </c>
      <c r="B13" s="120" t="s">
        <v>54</v>
      </c>
      <c r="C13" s="121">
        <f t="shared" si="4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5"/>
        <v>1.18</v>
      </c>
      <c r="N13" s="122">
        <v>0</v>
      </c>
      <c r="O13" s="122">
        <v>0</v>
      </c>
      <c r="P13" s="122">
        <v>0</v>
      </c>
      <c r="Q13" s="122">
        <v>0</v>
      </c>
      <c r="R13" s="122">
        <v>0.32</v>
      </c>
      <c r="S13" s="122">
        <v>0.86</v>
      </c>
      <c r="T13" s="122">
        <v>0</v>
      </c>
      <c r="U13" s="122">
        <v>0</v>
      </c>
      <c r="V13" s="122">
        <v>1727</v>
      </c>
      <c r="W13" s="123">
        <f t="shared" si="1"/>
        <v>4.2330000000000005</v>
      </c>
      <c r="X13" s="168"/>
      <c r="Y13" s="168">
        <v>0.16</v>
      </c>
      <c r="Z13" s="168">
        <v>3.3530000000000002</v>
      </c>
      <c r="AA13" s="168">
        <v>0.72</v>
      </c>
      <c r="AB13" s="123">
        <f>SUM(AC13:AE13)</f>
        <v>0.33</v>
      </c>
      <c r="AC13" s="146"/>
      <c r="AD13" s="146">
        <v>0.33</v>
      </c>
      <c r="AE13" s="146"/>
      <c r="AF13" s="139"/>
      <c r="AG13" s="126">
        <f t="shared" si="3"/>
        <v>0.36</v>
      </c>
      <c r="AH13" s="127">
        <v>0.36</v>
      </c>
      <c r="AI13" s="127"/>
      <c r="AJ13" s="127"/>
      <c r="AK13" s="127"/>
      <c r="AL13" s="127"/>
      <c r="AM13" s="127"/>
      <c r="AN13" s="127"/>
      <c r="AO13" s="127"/>
      <c r="AP13" s="149">
        <v>514</v>
      </c>
      <c r="AQ13" s="128">
        <f>$W13/C13</f>
        <v>0.30740740740740746</v>
      </c>
      <c r="AR13" s="129">
        <f>IF(H13=0,"-",AB13/H13)</f>
        <v>0.3666666666666667</v>
      </c>
      <c r="AS13" s="129">
        <f>AG13/M13</f>
        <v>0.30508474576271188</v>
      </c>
      <c r="AT13" s="153">
        <f>W13-'27.5'!W13</f>
        <v>3.5730000000000004</v>
      </c>
      <c r="AU13" s="153">
        <f>AB13-'27.5'!AB13</f>
        <v>0</v>
      </c>
      <c r="AV13" s="153">
        <f>AG13-'27.5'!AG13</f>
        <v>0.36</v>
      </c>
      <c r="AW13" s="220" t="s">
        <v>76</v>
      </c>
    </row>
    <row r="14" spans="1:49" s="43" customFormat="1" ht="13.15" x14ac:dyDescent="0.35">
      <c r="A14" s="218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6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W14-'27.5'!W14</f>
        <v>0</v>
      </c>
      <c r="AU14" s="17">
        <f>AB14-'27.5'!AB14</f>
        <v>0</v>
      </c>
      <c r="AV14" s="17">
        <f>AG14-'27.5'!AG14</f>
        <v>0</v>
      </c>
      <c r="AW14" s="54"/>
    </row>
    <row r="15" spans="1:49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1"/>
        <v>6.4269999999999996</v>
      </c>
      <c r="X15" s="22">
        <v>0.25</v>
      </c>
      <c r="Y15" s="22">
        <v>2.2549999999999999</v>
      </c>
      <c r="Z15" s="22">
        <v>3.5020000000000002</v>
      </c>
      <c r="AA15" s="22">
        <v>0.42000000000000004</v>
      </c>
      <c r="AB15" s="102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96">
        <f t="shared" si="3"/>
        <v>2.3330000000000002</v>
      </c>
      <c r="AH15" s="22"/>
      <c r="AI15" s="22"/>
      <c r="AJ15" s="22"/>
      <c r="AK15" s="22"/>
      <c r="AL15" s="22">
        <v>0.245</v>
      </c>
      <c r="AM15" s="22">
        <v>2.0880000000000001</v>
      </c>
      <c r="AN15" s="22">
        <v>0</v>
      </c>
      <c r="AO15" s="22">
        <v>0</v>
      </c>
      <c r="AP15" s="91">
        <v>1196</v>
      </c>
      <c r="AQ15" s="18">
        <f t="shared" ref="AQ15:AQ24" si="8">$W15/C15</f>
        <v>0.39894475481067659</v>
      </c>
      <c r="AR15" s="19">
        <f>IF(H15=0,"-",AB15/H15)</f>
        <v>0</v>
      </c>
      <c r="AS15" s="19">
        <f t="shared" ref="AS15:AS24" si="9">AG15/M15</f>
        <v>0.26302142051860206</v>
      </c>
      <c r="AT15" s="17">
        <f>W15-'27.5'!W15</f>
        <v>0</v>
      </c>
      <c r="AU15" s="17">
        <f>AB15-'27.5'!AB15</f>
        <v>0</v>
      </c>
      <c r="AV15" s="17">
        <f>AG15-'27.5'!AG15</f>
        <v>0</v>
      </c>
      <c r="AW15" s="54" t="s">
        <v>78</v>
      </c>
    </row>
    <row r="16" spans="1:49" ht="13.15" x14ac:dyDescent="0.4">
      <c r="A16" s="14">
        <v>2</v>
      </c>
      <c r="B16" s="15" t="s">
        <v>42</v>
      </c>
      <c r="C16" s="61">
        <f t="shared" si="4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5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1"/>
        <v>15.05</v>
      </c>
      <c r="X16" s="27">
        <v>0.1</v>
      </c>
      <c r="Y16" s="27">
        <v>2.59</v>
      </c>
      <c r="Z16" s="27">
        <v>10.195</v>
      </c>
      <c r="AA16" s="27">
        <v>2.165</v>
      </c>
      <c r="AB16" s="102">
        <f t="shared" si="7"/>
        <v>0</v>
      </c>
      <c r="AC16" s="75"/>
      <c r="AD16" s="75"/>
      <c r="AE16" s="75"/>
      <c r="AF16" s="138">
        <f t="shared" si="6"/>
        <v>0</v>
      </c>
      <c r="AG16" s="96">
        <f t="shared" si="3"/>
        <v>3.1300000000000003</v>
      </c>
      <c r="AH16" s="22">
        <v>1.8</v>
      </c>
      <c r="AI16" s="22">
        <v>0</v>
      </c>
      <c r="AJ16" s="22">
        <v>0</v>
      </c>
      <c r="AK16" s="22">
        <v>0</v>
      </c>
      <c r="AL16" s="22">
        <v>0.98</v>
      </c>
      <c r="AM16" s="22">
        <v>0.35</v>
      </c>
      <c r="AN16" s="22">
        <v>0</v>
      </c>
      <c r="AO16" s="22">
        <v>0</v>
      </c>
      <c r="AP16" s="91">
        <v>2000</v>
      </c>
      <c r="AQ16" s="18">
        <f t="shared" si="8"/>
        <v>0.18810148731408574</v>
      </c>
      <c r="AR16" s="19"/>
      <c r="AS16" s="19">
        <f t="shared" si="9"/>
        <v>0.41456953642384115</v>
      </c>
      <c r="AT16" s="17">
        <f>W16-'27.5'!W16</f>
        <v>0</v>
      </c>
      <c r="AU16" s="17">
        <f>AB16-'27.5'!AB16</f>
        <v>0</v>
      </c>
      <c r="AV16" s="17">
        <f>AG16-'27.5'!AG16</f>
        <v>0</v>
      </c>
      <c r="AW16" s="54" t="s">
        <v>79</v>
      </c>
    </row>
    <row r="17" spans="1:49" ht="13.15" x14ac:dyDescent="0.4">
      <c r="A17" s="14">
        <v>3</v>
      </c>
      <c r="B17" s="15" t="s">
        <v>56</v>
      </c>
      <c r="C17" s="61">
        <f t="shared" si="4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5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63">
        <v>2394</v>
      </c>
      <c r="W17" s="102">
        <f t="shared" si="1"/>
        <v>4.25</v>
      </c>
      <c r="X17" s="27"/>
      <c r="Y17" s="170">
        <v>1.5</v>
      </c>
      <c r="Z17" s="170">
        <v>2.75</v>
      </c>
      <c r="AA17" s="170"/>
      <c r="AB17" s="102">
        <f t="shared" si="7"/>
        <v>5.76</v>
      </c>
      <c r="AC17" s="75"/>
      <c r="AD17" s="75">
        <v>5.76</v>
      </c>
      <c r="AE17" s="75"/>
      <c r="AF17" s="138">
        <v>13370</v>
      </c>
      <c r="AG17" s="96">
        <f t="shared" si="3"/>
        <v>1.45</v>
      </c>
      <c r="AH17" s="22">
        <v>0</v>
      </c>
      <c r="AI17" s="22"/>
      <c r="AJ17" s="22"/>
      <c r="AK17" s="22"/>
      <c r="AL17" s="22">
        <v>1.45</v>
      </c>
      <c r="AM17" s="22"/>
      <c r="AN17" s="22"/>
      <c r="AO17" s="22"/>
      <c r="AP17" s="91">
        <v>983</v>
      </c>
      <c r="AQ17" s="18">
        <f t="shared" si="8"/>
        <v>0.27795945062132116</v>
      </c>
      <c r="AR17" s="19">
        <f>IF(H17=0,"-",AB17/H17)</f>
        <v>0.45354330708661417</v>
      </c>
      <c r="AS17" s="19">
        <f t="shared" si="9"/>
        <v>0.20863309352517984</v>
      </c>
      <c r="AT17" s="17">
        <f>W17-'27.5'!W17</f>
        <v>0</v>
      </c>
      <c r="AU17" s="17">
        <f>AB17-'27.5'!AB17</f>
        <v>0</v>
      </c>
      <c r="AV17" s="17">
        <f>AG17-'27.5'!AG17</f>
        <v>0</v>
      </c>
      <c r="AW17" s="54" t="s">
        <v>78</v>
      </c>
    </row>
    <row r="18" spans="1:49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31.073999999999998</v>
      </c>
      <c r="X18" s="124">
        <v>0</v>
      </c>
      <c r="Y18" s="124">
        <v>2.59</v>
      </c>
      <c r="Z18" s="124">
        <v>19.890999999999998</v>
      </c>
      <c r="AA18" s="124">
        <v>8.5930000000000017</v>
      </c>
      <c r="AB18" s="123">
        <f>SUM(AC18:AE18)</f>
        <v>13.363</v>
      </c>
      <c r="AC18" s="125">
        <v>3.8180000000000001</v>
      </c>
      <c r="AD18" s="125">
        <v>9.5449999999999999</v>
      </c>
      <c r="AE18" s="125">
        <v>0</v>
      </c>
      <c r="AF18" s="139">
        <v>0</v>
      </c>
      <c r="AG18" s="126">
        <f t="shared" si="3"/>
        <v>1.18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0.52</v>
      </c>
      <c r="AN18" s="127">
        <v>0.18</v>
      </c>
      <c r="AO18" s="127">
        <v>0</v>
      </c>
      <c r="AP18" s="149">
        <v>4050</v>
      </c>
      <c r="AQ18" s="128">
        <f t="shared" si="8"/>
        <v>0.31841377190285886</v>
      </c>
      <c r="AR18" s="129"/>
      <c r="AS18" s="129">
        <f t="shared" si="9"/>
        <v>0.15838926174496645</v>
      </c>
      <c r="AT18" s="153">
        <f>W18-'27.5'!W18</f>
        <v>0.91300000000000026</v>
      </c>
      <c r="AU18" s="153">
        <f>AB18-'27.5'!AB18</f>
        <v>0.45800000000000018</v>
      </c>
      <c r="AV18" s="153">
        <f>AG18-'27.5'!AG18</f>
        <v>7.0000000000000062E-2</v>
      </c>
      <c r="AW18" s="130"/>
    </row>
    <row r="19" spans="1:49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1"/>
        <v>20.994</v>
      </c>
      <c r="X19" s="124">
        <v>0</v>
      </c>
      <c r="Y19" s="124">
        <v>8.9339999999999993</v>
      </c>
      <c r="Z19" s="124">
        <v>10.119999999999999</v>
      </c>
      <c r="AA19" s="124">
        <v>1.94</v>
      </c>
      <c r="AB19" s="123">
        <f>SUM(AC19:AE19)</f>
        <v>8.9540000000000006</v>
      </c>
      <c r="AC19" s="125">
        <v>5.2640000000000002</v>
      </c>
      <c r="AD19" s="125">
        <v>3.6900000000000004</v>
      </c>
      <c r="AE19" s="125">
        <v>0</v>
      </c>
      <c r="AF19" s="139">
        <f t="shared" si="6"/>
        <v>39235</v>
      </c>
      <c r="AG19" s="126">
        <f t="shared" si="3"/>
        <v>12.813000000000002</v>
      </c>
      <c r="AH19" s="127">
        <v>0</v>
      </c>
      <c r="AI19" s="127">
        <v>0</v>
      </c>
      <c r="AJ19" s="127">
        <v>0.18</v>
      </c>
      <c r="AK19" s="127">
        <v>0</v>
      </c>
      <c r="AL19" s="127">
        <v>1.1499999999999999</v>
      </c>
      <c r="AM19" s="127">
        <v>0</v>
      </c>
      <c r="AN19" s="127">
        <v>11.253000000000002</v>
      </c>
      <c r="AO19" s="127">
        <v>0.23</v>
      </c>
      <c r="AP19" s="149">
        <v>5004</v>
      </c>
      <c r="AQ19" s="128">
        <f t="shared" si="8"/>
        <v>0.24239695185313473</v>
      </c>
      <c r="AR19" s="129">
        <f t="shared" ref="AR19:AR24" si="10">IF(H19=0,"-",AB19/H19)</f>
        <v>0.31004155124653743</v>
      </c>
      <c r="AS19" s="129">
        <f t="shared" si="9"/>
        <v>0.44847742387119366</v>
      </c>
      <c r="AT19" s="153">
        <f>W19-'27.5'!W19</f>
        <v>1.0899999999999999</v>
      </c>
      <c r="AU19" s="153">
        <f>AB19-'27.5'!AB19</f>
        <v>0</v>
      </c>
      <c r="AV19" s="153">
        <f>AG19-'27.5'!AG19</f>
        <v>0.23000000000000043</v>
      </c>
      <c r="AW19" s="130"/>
    </row>
    <row r="20" spans="1:49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1"/>
        <v>9.9100000000000019</v>
      </c>
      <c r="X20" s="192">
        <v>0.76</v>
      </c>
      <c r="Y20" s="192">
        <v>0</v>
      </c>
      <c r="Z20" s="192">
        <v>9.1500000000000021</v>
      </c>
      <c r="AA20" s="192">
        <v>0</v>
      </c>
      <c r="AB20" s="102">
        <f t="shared" si="7"/>
        <v>0</v>
      </c>
      <c r="AC20" s="75"/>
      <c r="AD20" s="75"/>
      <c r="AE20" s="75"/>
      <c r="AF20" s="138">
        <f t="shared" si="6"/>
        <v>0</v>
      </c>
      <c r="AG20" s="96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91">
        <v>1204</v>
      </c>
      <c r="AQ20" s="18">
        <f t="shared" si="8"/>
        <v>0.34894366197183108</v>
      </c>
      <c r="AR20" s="19">
        <f t="shared" si="10"/>
        <v>0</v>
      </c>
      <c r="AS20" s="19">
        <f t="shared" si="9"/>
        <v>0</v>
      </c>
      <c r="AT20" s="17">
        <f>W20-'27.5'!W20</f>
        <v>0</v>
      </c>
      <c r="AU20" s="17">
        <f>AB20-'27.5'!AB20</f>
        <v>0</v>
      </c>
      <c r="AV20" s="17">
        <f>AG20-'27.5'!AG20</f>
        <v>0</v>
      </c>
      <c r="AW20" s="54" t="s">
        <v>79</v>
      </c>
    </row>
    <row r="21" spans="1:49" ht="13.15" x14ac:dyDescent="0.4">
      <c r="A21" s="14">
        <v>7</v>
      </c>
      <c r="B21" s="15" t="s">
        <v>48</v>
      </c>
      <c r="C21" s="61">
        <f t="shared" si="4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5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63">
        <v>2421</v>
      </c>
      <c r="W21" s="102">
        <f t="shared" si="1"/>
        <v>2.8410000000000002</v>
      </c>
      <c r="X21" s="22">
        <v>0</v>
      </c>
      <c r="Y21" s="22">
        <v>0.16</v>
      </c>
      <c r="Z21" s="22">
        <v>1.8560000000000001</v>
      </c>
      <c r="AA21" s="22">
        <v>0.82499999999999996</v>
      </c>
      <c r="AB21" s="102">
        <f>SUM(AC21:AE21)</f>
        <v>1.23166</v>
      </c>
      <c r="AC21" s="71">
        <v>0.80577999999999994</v>
      </c>
      <c r="AD21" s="71">
        <v>0.42587999999999998</v>
      </c>
      <c r="AE21" s="71">
        <v>0</v>
      </c>
      <c r="AF21" s="138">
        <f t="shared" si="6"/>
        <v>5519.48</v>
      </c>
      <c r="AG21" s="96">
        <f t="shared" si="3"/>
        <v>1.625</v>
      </c>
      <c r="AH21" s="22"/>
      <c r="AI21" s="22"/>
      <c r="AJ21" s="22"/>
      <c r="AK21" s="22"/>
      <c r="AL21" s="22">
        <v>0</v>
      </c>
      <c r="AM21" s="22">
        <v>1</v>
      </c>
      <c r="AN21" s="22">
        <v>0</v>
      </c>
      <c r="AO21" s="22">
        <v>0.625</v>
      </c>
      <c r="AP21" s="91">
        <v>448</v>
      </c>
      <c r="AQ21" s="18">
        <f t="shared" si="8"/>
        <v>0.16711764705882354</v>
      </c>
      <c r="AR21" s="19">
        <f t="shared" si="10"/>
        <v>0.40648844884488444</v>
      </c>
      <c r="AS21" s="19">
        <f t="shared" si="9"/>
        <v>0.30776515151515149</v>
      </c>
      <c r="AT21" s="17">
        <f>W21-'27.5'!W21</f>
        <v>0</v>
      </c>
      <c r="AU21" s="17">
        <f>AB21-'27.5'!AB21</f>
        <v>0</v>
      </c>
      <c r="AV21" s="17">
        <f>AG21-'27.5'!AG21</f>
        <v>0</v>
      </c>
      <c r="AW21" s="54" t="s">
        <v>80</v>
      </c>
    </row>
    <row r="22" spans="1:49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6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8"/>
        <v>0.16284501061571124</v>
      </c>
      <c r="AR22" s="19">
        <f t="shared" si="10"/>
        <v>0</v>
      </c>
      <c r="AS22" s="19">
        <f t="shared" si="9"/>
        <v>0.13341478313989008</v>
      </c>
      <c r="AT22" s="17">
        <f>W22-'27.5'!W22</f>
        <v>0</v>
      </c>
      <c r="AU22" s="17">
        <f>AB22-'27.5'!AB22</f>
        <v>0</v>
      </c>
      <c r="AV22" s="17">
        <f>AG22-'27.5'!AG22</f>
        <v>0</v>
      </c>
      <c r="AW22" s="219" t="s">
        <v>81</v>
      </c>
    </row>
    <row r="23" spans="1:49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1"/>
        <v>2.5</v>
      </c>
      <c r="X23" s="22"/>
      <c r="Y23" s="22"/>
      <c r="Z23" s="22">
        <v>2.5</v>
      </c>
      <c r="AA23" s="22"/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6"/>
        <v>17950</v>
      </c>
      <c r="AG23" s="96">
        <f t="shared" si="3"/>
        <v>0.2</v>
      </c>
      <c r="AH23" s="22"/>
      <c r="AI23" s="22"/>
      <c r="AJ23" s="22"/>
      <c r="AK23" s="22"/>
      <c r="AL23" s="22">
        <v>0.2</v>
      </c>
      <c r="AM23" s="22"/>
      <c r="AN23" s="22"/>
      <c r="AO23" s="22"/>
      <c r="AP23" s="91">
        <v>454</v>
      </c>
      <c r="AQ23" s="18">
        <f t="shared" si="8"/>
        <v>9.800078400627206E-2</v>
      </c>
      <c r="AR23" s="19">
        <f t="shared" si="10"/>
        <v>0.14049844236760126</v>
      </c>
      <c r="AS23" s="19">
        <f t="shared" si="9"/>
        <v>2.1459227467811159E-2</v>
      </c>
      <c r="AT23" s="17">
        <f>W23-'27.5'!W23</f>
        <v>0</v>
      </c>
      <c r="AU23" s="17">
        <f>AB23-'27.5'!AB23</f>
        <v>0</v>
      </c>
      <c r="AV23" s="17">
        <f>AG23-'27.5'!AG23</f>
        <v>0</v>
      </c>
      <c r="AW23" s="54" t="s">
        <v>82</v>
      </c>
    </row>
    <row r="24" spans="1:49" s="34" customFormat="1" ht="16.149999999999999" x14ac:dyDescent="0.35">
      <c r="A24" s="29"/>
      <c r="B24" s="30" t="s">
        <v>55</v>
      </c>
      <c r="C24" s="156">
        <f t="shared" ref="C24:AP24" si="11">SUM(C10:C23)</f>
        <v>560.53</v>
      </c>
      <c r="D24" s="157">
        <f t="shared" si="11"/>
        <v>14.819999999999999</v>
      </c>
      <c r="E24" s="157">
        <f t="shared" si="11"/>
        <v>101.57000000000001</v>
      </c>
      <c r="F24" s="157">
        <f t="shared" si="11"/>
        <v>322.25</v>
      </c>
      <c r="G24" s="157">
        <f t="shared" si="11"/>
        <v>121.89</v>
      </c>
      <c r="H24" s="156">
        <f t="shared" si="11"/>
        <v>150</v>
      </c>
      <c r="I24" s="157">
        <f t="shared" si="11"/>
        <v>33.4</v>
      </c>
      <c r="J24" s="157">
        <f t="shared" si="11"/>
        <v>95.399999999999991</v>
      </c>
      <c r="K24" s="157">
        <f t="shared" si="11"/>
        <v>21.2</v>
      </c>
      <c r="L24" s="157">
        <f t="shared" si="11"/>
        <v>0</v>
      </c>
      <c r="M24" s="156">
        <f t="shared" si="11"/>
        <v>183.06</v>
      </c>
      <c r="N24" s="69">
        <f t="shared" si="11"/>
        <v>12.89</v>
      </c>
      <c r="O24" s="69">
        <f t="shared" si="11"/>
        <v>10.63</v>
      </c>
      <c r="P24" s="69">
        <f t="shared" si="11"/>
        <v>7.13</v>
      </c>
      <c r="Q24" s="69">
        <f t="shared" si="11"/>
        <v>4.08</v>
      </c>
      <c r="R24" s="69">
        <f t="shared" si="11"/>
        <v>33.6</v>
      </c>
      <c r="S24" s="69">
        <f t="shared" si="11"/>
        <v>50.779999999999994</v>
      </c>
      <c r="T24" s="69">
        <f t="shared" si="11"/>
        <v>36.910000000000004</v>
      </c>
      <c r="U24" s="69">
        <f t="shared" si="11"/>
        <v>27.04</v>
      </c>
      <c r="V24" s="158">
        <f t="shared" si="11"/>
        <v>78695</v>
      </c>
      <c r="W24" s="154">
        <f>SUM(W10:W23)</f>
        <v>148.52500000000001</v>
      </c>
      <c r="X24" s="32">
        <f>SUM(X10:X23)</f>
        <v>2.2170000000000001</v>
      </c>
      <c r="Y24" s="32">
        <f>SUM(Y10:Y23)</f>
        <v>24.709</v>
      </c>
      <c r="Z24" s="32">
        <f>SUM(Z10:Z23)</f>
        <v>103.301</v>
      </c>
      <c r="AA24" s="32">
        <f t="shared" si="11"/>
        <v>18.298000000000002</v>
      </c>
      <c r="AB24" s="155">
        <f>SUM(AB10:AB23)</f>
        <v>36.448660000000004</v>
      </c>
      <c r="AC24" s="77">
        <f>SUM(AC10:AC23)</f>
        <v>14.097780000000002</v>
      </c>
      <c r="AD24" s="77">
        <f t="shared" si="11"/>
        <v>20.950879999999998</v>
      </c>
      <c r="AE24" s="77">
        <f t="shared" si="11"/>
        <v>1.4</v>
      </c>
      <c r="AF24" s="140">
        <f t="shared" si="11"/>
        <v>87574.48</v>
      </c>
      <c r="AG24" s="154">
        <f>SUM(AG10:AG23)</f>
        <v>48.353000000000002</v>
      </c>
      <c r="AH24" s="32">
        <f t="shared" si="11"/>
        <v>13.668000000000001</v>
      </c>
      <c r="AI24" s="32">
        <f t="shared" si="11"/>
        <v>0.19</v>
      </c>
      <c r="AJ24" s="32">
        <f t="shared" si="11"/>
        <v>0.18</v>
      </c>
      <c r="AK24" s="32">
        <f t="shared" si="11"/>
        <v>1</v>
      </c>
      <c r="AL24" s="32">
        <f t="shared" si="11"/>
        <v>6.4990000000000006</v>
      </c>
      <c r="AM24" s="32">
        <f t="shared" si="11"/>
        <v>11.068</v>
      </c>
      <c r="AN24" s="32">
        <f t="shared" si="11"/>
        <v>12.133000000000003</v>
      </c>
      <c r="AO24" s="32">
        <f t="shared" si="11"/>
        <v>3.6149999999999998</v>
      </c>
      <c r="AP24" s="159">
        <f t="shared" si="11"/>
        <v>24512</v>
      </c>
      <c r="AQ24" s="160">
        <f t="shared" si="8"/>
        <v>0.26497243680088489</v>
      </c>
      <c r="AR24" s="160">
        <f t="shared" si="10"/>
        <v>0.2429910666666667</v>
      </c>
      <c r="AS24" s="160">
        <f t="shared" si="9"/>
        <v>0.26413744127608435</v>
      </c>
      <c r="AT24" s="161">
        <f t="shared" ref="AT24:AV24" si="12">SUM(AT10:AT23)</f>
        <v>15.896999999999997</v>
      </c>
      <c r="AU24" s="161">
        <f t="shared" si="12"/>
        <v>0.45800000000000018</v>
      </c>
      <c r="AV24" s="161">
        <f t="shared" si="12"/>
        <v>4.120000000000001</v>
      </c>
      <c r="AW24" s="56"/>
    </row>
    <row r="25" spans="1:4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15"/>
    </row>
    <row r="26" spans="1:49" ht="15" customHeight="1" x14ac:dyDescent="0.4">
      <c r="AG26" s="98" t="s">
        <v>70</v>
      </c>
      <c r="AP26" s="93">
        <f>+AP24/V24</f>
        <v>0.31148103437321306</v>
      </c>
    </row>
    <row r="27" spans="1:49" ht="15" customHeight="1" x14ac:dyDescent="0.4">
      <c r="C27" s="5">
        <f>+C24*0.8</f>
        <v>448.42399999999998</v>
      </c>
      <c r="D27" s="5">
        <f t="shared" ref="D27:U27" si="13">+D24*0.8</f>
        <v>11.856</v>
      </c>
      <c r="E27" s="5">
        <f t="shared" si="13"/>
        <v>81.256000000000014</v>
      </c>
      <c r="F27" s="5">
        <f t="shared" si="13"/>
        <v>257.8</v>
      </c>
      <c r="G27" s="5">
        <f t="shared" si="13"/>
        <v>97.512</v>
      </c>
      <c r="H27" s="5">
        <f t="shared" si="13"/>
        <v>120</v>
      </c>
      <c r="I27" s="5">
        <f t="shared" si="13"/>
        <v>26.72</v>
      </c>
      <c r="J27" s="5">
        <f t="shared" si="13"/>
        <v>76.319999999999993</v>
      </c>
      <c r="K27" s="5">
        <f t="shared" si="13"/>
        <v>16.96</v>
      </c>
      <c r="L27" s="5">
        <f t="shared" si="13"/>
        <v>0</v>
      </c>
      <c r="M27" s="5">
        <f t="shared" si="13"/>
        <v>146.44800000000001</v>
      </c>
      <c r="N27" s="5">
        <f t="shared" si="13"/>
        <v>10.312000000000001</v>
      </c>
      <c r="O27" s="5">
        <f t="shared" si="13"/>
        <v>8.5040000000000013</v>
      </c>
      <c r="P27" s="5">
        <f t="shared" si="13"/>
        <v>5.7040000000000006</v>
      </c>
      <c r="Q27" s="5">
        <f t="shared" si="13"/>
        <v>3.2640000000000002</v>
      </c>
      <c r="R27" s="5">
        <f t="shared" si="13"/>
        <v>26.880000000000003</v>
      </c>
      <c r="S27" s="5">
        <f t="shared" si="13"/>
        <v>40.623999999999995</v>
      </c>
      <c r="T27" s="5">
        <f t="shared" si="13"/>
        <v>29.528000000000006</v>
      </c>
      <c r="U27" s="5">
        <f t="shared" si="13"/>
        <v>21.632000000000001</v>
      </c>
      <c r="W27" s="99"/>
      <c r="AG27" s="99"/>
    </row>
    <row r="30" spans="1:49" ht="15" customHeight="1" x14ac:dyDescent="0.4">
      <c r="AR30" s="37"/>
      <c r="AS30" s="37"/>
    </row>
  </sheetData>
  <mergeCells count="33">
    <mergeCell ref="H6:H7"/>
    <mergeCell ref="AT6:AT7"/>
    <mergeCell ref="M6:M7"/>
    <mergeCell ref="AV6:AV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C6:AF6"/>
    <mergeCell ref="C6:C7"/>
    <mergeCell ref="D6:G6"/>
    <mergeCell ref="AU6:AU7"/>
    <mergeCell ref="I6:L6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N6:Q6"/>
    <mergeCell ref="AS6:AS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0"/>
  <sheetViews>
    <sheetView view="pageBreakPreview" topLeftCell="AH3" zoomScale="85" zoomScaleNormal="85" zoomScaleSheetLayoutView="85" workbookViewId="0">
      <selection activeCell="AX21" sqref="AX21"/>
    </sheetView>
  </sheetViews>
  <sheetFormatPr defaultRowHeight="15" customHeight="1" x14ac:dyDescent="0.4"/>
  <cols>
    <col min="1" max="1" width="9.25" style="5" customWidth="1"/>
    <col min="2" max="2" width="17.125" style="5" bestFit="1" customWidth="1"/>
    <col min="3" max="3" width="9.375" style="5" customWidth="1"/>
    <col min="4" max="22" width="9.25" style="5" customWidth="1"/>
    <col min="23" max="23" width="9.25" style="98" customWidth="1"/>
    <col min="24" max="27" width="9.25" style="5" customWidth="1"/>
    <col min="28" max="28" width="9.25" style="104" customWidth="1"/>
    <col min="29" max="32" width="9.25" style="78" customWidth="1"/>
    <col min="33" max="33" width="9.25" style="98" customWidth="1"/>
    <col min="34" max="41" width="9.25" style="5" customWidth="1"/>
    <col min="42" max="42" width="9.25" style="151" customWidth="1"/>
    <col min="43" max="45" width="6.875" style="5" customWidth="1"/>
    <col min="46" max="48" width="6.5" style="5" customWidth="1"/>
    <col min="49" max="49" width="6" style="237" bestFit="1" customWidth="1"/>
    <col min="50" max="50" width="4.5" style="237" customWidth="1"/>
    <col min="51" max="52" width="4.125" style="237" bestFit="1" customWidth="1"/>
    <col min="53" max="62" width="4.5" style="237" customWidth="1"/>
    <col min="63" max="66" width="9" style="228"/>
    <col min="6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6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6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6" s="1" customFormat="1" ht="30.75" customHeight="1" x14ac:dyDescent="0.45">
      <c r="A3" s="745" t="s">
        <v>84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6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21"/>
      <c r="AU4" s="221"/>
      <c r="AV4" s="221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6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225"/>
    </row>
    <row r="6" spans="1:66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226"/>
    </row>
    <row r="7" spans="1:66" ht="65.650000000000006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226"/>
    </row>
    <row r="8" spans="1:66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227"/>
      <c r="AX8" s="237" t="s">
        <v>94</v>
      </c>
      <c r="AY8" s="237" t="s">
        <v>85</v>
      </c>
      <c r="AZ8" s="237" t="s">
        <v>86</v>
      </c>
      <c r="BA8" s="237" t="s">
        <v>87</v>
      </c>
      <c r="BB8" s="237" t="s">
        <v>88</v>
      </c>
      <c r="BC8" s="237" t="s">
        <v>89</v>
      </c>
      <c r="BD8" s="237" t="s">
        <v>90</v>
      </c>
      <c r="BE8" s="237" t="s">
        <v>91</v>
      </c>
      <c r="BF8" s="237" t="s">
        <v>92</v>
      </c>
      <c r="BG8" s="237" t="s">
        <v>93</v>
      </c>
    </row>
    <row r="9" spans="1:66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</row>
    <row r="10" spans="1:66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1">SUM(X10:AA10)</f>
        <v>18.963000000000001</v>
      </c>
      <c r="X10" s="22">
        <v>7.0000000000000007E-2</v>
      </c>
      <c r="Y10" s="22">
        <v>1.8959999999999999</v>
      </c>
      <c r="Z10" s="22">
        <v>15.981999999999999</v>
      </c>
      <c r="AA10" s="22">
        <v>1.0149999999999999</v>
      </c>
      <c r="AB10" s="102">
        <f>SUM(AC10:AE10)</f>
        <v>0</v>
      </c>
      <c r="AC10" s="75"/>
      <c r="AD10" s="75"/>
      <c r="AE10" s="75"/>
      <c r="AF10" s="138">
        <f t="shared" si="0"/>
        <v>0</v>
      </c>
      <c r="AG10" s="96">
        <f>+SUM(AH10:AO10)</f>
        <v>9.9400000000000013</v>
      </c>
      <c r="AH10" s="22">
        <v>0</v>
      </c>
      <c r="AI10" s="22">
        <v>0</v>
      </c>
      <c r="AJ10" s="22">
        <v>0</v>
      </c>
      <c r="AK10" s="22">
        <v>1</v>
      </c>
      <c r="AL10" s="22">
        <v>0</v>
      </c>
      <c r="AM10" s="22">
        <v>5.98</v>
      </c>
      <c r="AN10" s="22">
        <v>0.7</v>
      </c>
      <c r="AO10" s="22">
        <v>2.2599999999999998</v>
      </c>
      <c r="AP10" s="91">
        <v>2841</v>
      </c>
      <c r="AQ10" s="18">
        <f>$W10/C10</f>
        <v>0.32465331278890602</v>
      </c>
      <c r="AR10" s="19">
        <f>IF(H10=0,"-",AB10/H10)</f>
        <v>0</v>
      </c>
      <c r="AS10" s="19">
        <f>AG10/M10</f>
        <v>0.17326128638661326</v>
      </c>
      <c r="AT10" s="17">
        <f>W10-'3.6'!W10</f>
        <v>0</v>
      </c>
      <c r="AU10" s="17">
        <f>AB10-'3.6'!AB10</f>
        <v>0</v>
      </c>
      <c r="AV10" s="17">
        <f>AG10-'3.6'!AG10</f>
        <v>0</v>
      </c>
      <c r="AW10" s="226" t="s">
        <v>82</v>
      </c>
      <c r="AX10" s="246">
        <f>+SUM(AY10:BG10)</f>
        <v>4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2"/>
      <c r="BI10" s="242"/>
      <c r="BJ10" s="242"/>
    </row>
    <row r="11" spans="1:66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1"/>
        <v>16.299999999999997</v>
      </c>
      <c r="X11" s="166">
        <v>0.7</v>
      </c>
      <c r="Y11" s="166">
        <v>1</v>
      </c>
      <c r="Z11" s="166">
        <v>13.95</v>
      </c>
      <c r="AA11" s="166">
        <v>0.64999999999999991</v>
      </c>
      <c r="AB11" s="102">
        <f>SUM(AC11:AE11)</f>
        <v>2.2999999999999998</v>
      </c>
      <c r="AC11" s="111">
        <v>2.2999999999999998</v>
      </c>
      <c r="AD11" s="71"/>
      <c r="AE11" s="71"/>
      <c r="AF11" s="138">
        <f>(AC11*5+AD11*3.5+AE11*3)*1000</f>
        <v>11500</v>
      </c>
      <c r="AG11" s="96">
        <f t="shared" ref="AG11:AG23" si="3">+SUM(AH11:AO11)</f>
        <v>11.3</v>
      </c>
      <c r="AH11" s="110">
        <v>11.3</v>
      </c>
      <c r="AI11" s="22"/>
      <c r="AJ11" s="22"/>
      <c r="AK11" s="22"/>
      <c r="AL11" s="22"/>
      <c r="AM11" s="22"/>
      <c r="AN11" s="22"/>
      <c r="AO11" s="22"/>
      <c r="AP11" s="91">
        <v>2797</v>
      </c>
      <c r="AQ11" s="18">
        <f>$W11/C11</f>
        <v>0.56794425087108003</v>
      </c>
      <c r="AR11" s="19">
        <f>IF(H11=0,"-",AB11/H11)</f>
        <v>0.41818181818181815</v>
      </c>
      <c r="AS11" s="19">
        <f>AG11/M11</f>
        <v>0.81061692969870869</v>
      </c>
      <c r="AT11" s="17">
        <f>W11-'3.6'!W11</f>
        <v>0</v>
      </c>
      <c r="AU11" s="17">
        <f>AB11-'3.6'!AB11</f>
        <v>0</v>
      </c>
      <c r="AV11" s="17">
        <f>AG11-'3.6'!AG11</f>
        <v>0</v>
      </c>
      <c r="AW11" s="226" t="s">
        <v>77</v>
      </c>
      <c r="AX11" s="246">
        <f>+SUM(AY11:BG11)</f>
        <v>3</v>
      </c>
      <c r="AY11" s="247"/>
      <c r="AZ11" s="247">
        <v>1</v>
      </c>
      <c r="BA11" s="247"/>
      <c r="BB11" s="247"/>
      <c r="BC11" s="247"/>
      <c r="BD11" s="247">
        <v>1</v>
      </c>
      <c r="BE11" s="247"/>
      <c r="BF11" s="247">
        <v>1</v>
      </c>
      <c r="BG11" s="247"/>
      <c r="BH11" s="242"/>
      <c r="BI11" s="242"/>
      <c r="BJ11" s="242"/>
    </row>
    <row r="12" spans="1:66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19.346</v>
      </c>
      <c r="X12" s="167">
        <v>0.5</v>
      </c>
      <c r="Y12" s="167">
        <v>2.298</v>
      </c>
      <c r="Z12" s="167">
        <v>14.177999999999999</v>
      </c>
      <c r="AA12" s="167">
        <v>2.37</v>
      </c>
      <c r="AB12" s="123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126">
        <f t="shared" si="3"/>
        <v>1.8379999999999999</v>
      </c>
      <c r="AH12" s="127">
        <v>0.20799999999999999</v>
      </c>
      <c r="AI12" s="127">
        <v>0</v>
      </c>
      <c r="AJ12" s="127">
        <v>0</v>
      </c>
      <c r="AK12" s="127">
        <v>0</v>
      </c>
      <c r="AL12" s="127">
        <v>0</v>
      </c>
      <c r="AM12" s="127">
        <v>1.1299999999999999</v>
      </c>
      <c r="AN12" s="127">
        <v>0</v>
      </c>
      <c r="AO12" s="127">
        <v>0.5</v>
      </c>
      <c r="AP12" s="149">
        <v>2765</v>
      </c>
      <c r="AQ12" s="128">
        <f>$W12/C12</f>
        <v>0.23110739457651414</v>
      </c>
      <c r="AR12" s="129">
        <f>IF(H12=0,"-",AB12/H12)</f>
        <v>0</v>
      </c>
      <c r="AS12" s="129">
        <f>AG12/M12</f>
        <v>0.10742255990648743</v>
      </c>
      <c r="AT12" s="153">
        <f>W12-'3.6'!W12</f>
        <v>4.8970000000000002</v>
      </c>
      <c r="AU12" s="153">
        <f>AB12-'3.6'!AB12</f>
        <v>0</v>
      </c>
      <c r="AV12" s="153">
        <f>AG12-'3.6'!AG12</f>
        <v>0</v>
      </c>
      <c r="AW12" s="239" t="s">
        <v>83</v>
      </c>
      <c r="AX12" s="246">
        <f>+SUM(AY12:BG12)</f>
        <v>6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3"/>
      <c r="BI12" s="243"/>
      <c r="BJ12" s="243"/>
      <c r="BK12" s="231"/>
      <c r="BL12" s="231"/>
      <c r="BM12" s="231"/>
      <c r="BN12" s="231"/>
    </row>
    <row r="13" spans="1:66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63">
        <v>1727</v>
      </c>
      <c r="W13" s="102">
        <f t="shared" si="1"/>
        <v>4.2330000000000005</v>
      </c>
      <c r="X13" s="174"/>
      <c r="Y13" s="174">
        <v>0.16</v>
      </c>
      <c r="Z13" s="174">
        <v>3.3530000000000002</v>
      </c>
      <c r="AA13" s="174">
        <v>0.72</v>
      </c>
      <c r="AB13" s="102">
        <f>SUM(AC13:AE13)</f>
        <v>0.33</v>
      </c>
      <c r="AC13" s="71"/>
      <c r="AD13" s="71">
        <v>0.33</v>
      </c>
      <c r="AE13" s="71"/>
      <c r="AF13" s="138"/>
      <c r="AG13" s="96">
        <f t="shared" si="3"/>
        <v>0.36</v>
      </c>
      <c r="AH13" s="22">
        <v>0.36</v>
      </c>
      <c r="AI13" s="22"/>
      <c r="AJ13" s="22"/>
      <c r="AK13" s="22"/>
      <c r="AL13" s="22"/>
      <c r="AM13" s="22"/>
      <c r="AN13" s="22"/>
      <c r="AO13" s="22"/>
      <c r="AP13" s="91">
        <v>514</v>
      </c>
      <c r="AQ13" s="18">
        <f>$W13/C13</f>
        <v>0.30740740740740746</v>
      </c>
      <c r="AR13" s="19">
        <f>IF(H13=0,"-",AB13/H13)</f>
        <v>0.3666666666666667</v>
      </c>
      <c r="AS13" s="19">
        <f>AG13/M13</f>
        <v>0.30508474576271188</v>
      </c>
      <c r="AT13" s="17">
        <f>W13-'3.6'!W13</f>
        <v>0</v>
      </c>
      <c r="AU13" s="17">
        <f>AB13-'3.6'!AB13</f>
        <v>0</v>
      </c>
      <c r="AV13" s="17">
        <f>AG13-'3.6'!AG13</f>
        <v>0</v>
      </c>
      <c r="AW13" s="240" t="s">
        <v>76</v>
      </c>
      <c r="AX13" s="246">
        <f>+SUM(AY13:BG13)</f>
        <v>4</v>
      </c>
      <c r="AY13" s="247">
        <v>1</v>
      </c>
      <c r="AZ13" s="247">
        <v>1</v>
      </c>
      <c r="BA13" s="247"/>
      <c r="BB13" s="247">
        <v>1</v>
      </c>
      <c r="BC13" s="247"/>
      <c r="BD13" s="247"/>
      <c r="BE13" s="247"/>
      <c r="BF13" s="247">
        <v>1</v>
      </c>
      <c r="BG13" s="247"/>
      <c r="BH13" s="242"/>
      <c r="BI13" s="242"/>
      <c r="BJ13" s="242"/>
    </row>
    <row r="14" spans="1:66" s="43" customFormat="1" ht="13.15" x14ac:dyDescent="0.35">
      <c r="A14" s="222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6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W14-'3.6'!W14</f>
        <v>0</v>
      </c>
      <c r="AU14" s="17">
        <f>AB14-'3.6'!AB14</f>
        <v>0</v>
      </c>
      <c r="AV14" s="17">
        <f>AG14-'3.6'!AG14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4"/>
      <c r="BI14" s="244"/>
      <c r="BJ14" s="244"/>
      <c r="BK14" s="232"/>
      <c r="BL14" s="232"/>
      <c r="BM14" s="232"/>
      <c r="BN14" s="232"/>
    </row>
    <row r="15" spans="1:66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1"/>
        <v>6.4269999999999996</v>
      </c>
      <c r="X15" s="22">
        <v>0.25</v>
      </c>
      <c r="Y15" s="22">
        <v>2.2549999999999999</v>
      </c>
      <c r="Z15" s="22">
        <v>3.5020000000000002</v>
      </c>
      <c r="AA15" s="22">
        <v>0.42000000000000004</v>
      </c>
      <c r="AB15" s="102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96">
        <f t="shared" si="3"/>
        <v>2.3330000000000002</v>
      </c>
      <c r="AH15" s="22"/>
      <c r="AI15" s="22"/>
      <c r="AJ15" s="22"/>
      <c r="AK15" s="22"/>
      <c r="AL15" s="22">
        <v>0.245</v>
      </c>
      <c r="AM15" s="22">
        <v>2.0880000000000001</v>
      </c>
      <c r="AN15" s="22">
        <v>0</v>
      </c>
      <c r="AO15" s="22">
        <v>0</v>
      </c>
      <c r="AP15" s="91">
        <v>1196</v>
      </c>
      <c r="AQ15" s="18">
        <f t="shared" ref="AQ15:AQ24" si="8">$W15/C15</f>
        <v>0.39894475481067659</v>
      </c>
      <c r="AR15" s="19">
        <f>IF(H15=0,"-",AB15/H15)</f>
        <v>0</v>
      </c>
      <c r="AS15" s="19">
        <f t="shared" ref="AS15:AS24" si="9">AG15/M15</f>
        <v>0.26302142051860206</v>
      </c>
      <c r="AT15" s="17">
        <f>W15-'3.6'!W15</f>
        <v>0</v>
      </c>
      <c r="AU15" s="17">
        <f>AB15-'3.6'!AB15</f>
        <v>0</v>
      </c>
      <c r="AV15" s="17">
        <f>AG15-'3.6'!AG15</f>
        <v>0</v>
      </c>
      <c r="AW15" s="226" t="s">
        <v>77</v>
      </c>
      <c r="AX15" s="246">
        <f t="shared" ref="AX15:AX23" si="10">+SUM(AY15:BG15)</f>
        <v>2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2"/>
      <c r="BI15" s="242"/>
      <c r="BJ15" s="242"/>
    </row>
    <row r="16" spans="1:66" ht="13.15" x14ac:dyDescent="0.4">
      <c r="A16" s="14">
        <v>2</v>
      </c>
      <c r="B16" s="15" t="s">
        <v>42</v>
      </c>
      <c r="C16" s="61">
        <f t="shared" si="4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5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1"/>
        <v>15.05</v>
      </c>
      <c r="X16" s="27">
        <v>0.1</v>
      </c>
      <c r="Y16" s="27">
        <v>2.59</v>
      </c>
      <c r="Z16" s="27">
        <v>10.195</v>
      </c>
      <c r="AA16" s="27">
        <v>2.165</v>
      </c>
      <c r="AB16" s="102">
        <f t="shared" si="7"/>
        <v>0</v>
      </c>
      <c r="AC16" s="75"/>
      <c r="AD16" s="75"/>
      <c r="AE16" s="75"/>
      <c r="AF16" s="138">
        <f t="shared" si="6"/>
        <v>0</v>
      </c>
      <c r="AG16" s="96">
        <f t="shared" si="3"/>
        <v>3.1300000000000003</v>
      </c>
      <c r="AH16" s="22">
        <v>1.8</v>
      </c>
      <c r="AI16" s="22">
        <v>0</v>
      </c>
      <c r="AJ16" s="22">
        <v>0</v>
      </c>
      <c r="AK16" s="22">
        <v>0</v>
      </c>
      <c r="AL16" s="22">
        <v>0.98</v>
      </c>
      <c r="AM16" s="22">
        <v>0.35</v>
      </c>
      <c r="AN16" s="22">
        <v>0</v>
      </c>
      <c r="AO16" s="22">
        <v>0</v>
      </c>
      <c r="AP16" s="91">
        <v>2000</v>
      </c>
      <c r="AQ16" s="18">
        <f t="shared" si="8"/>
        <v>0.18810148731408574</v>
      </c>
      <c r="AR16" s="19"/>
      <c r="AS16" s="19">
        <f t="shared" si="9"/>
        <v>0.41456953642384115</v>
      </c>
      <c r="AT16" s="17">
        <f>W16-'3.6'!W16</f>
        <v>0</v>
      </c>
      <c r="AU16" s="17">
        <f>AB16-'3.6'!AB16</f>
        <v>0</v>
      </c>
      <c r="AV16" s="17">
        <f>AG16-'3.6'!AG16</f>
        <v>0</v>
      </c>
      <c r="AW16" s="226" t="s">
        <v>79</v>
      </c>
      <c r="AX16" s="246">
        <f t="shared" si="10"/>
        <v>2</v>
      </c>
      <c r="AY16" s="247">
        <v>1</v>
      </c>
      <c r="AZ16" s="247"/>
      <c r="BA16" s="247"/>
      <c r="BB16" s="247"/>
      <c r="BC16" s="247">
        <v>1</v>
      </c>
      <c r="BD16" s="247"/>
      <c r="BE16" s="247"/>
      <c r="BF16" s="247"/>
      <c r="BG16" s="247"/>
      <c r="BH16" s="242"/>
      <c r="BI16" s="242"/>
      <c r="BJ16" s="242"/>
    </row>
    <row r="17" spans="1:66" ht="13.15" x14ac:dyDescent="0.4">
      <c r="A17" s="14">
        <v>3</v>
      </c>
      <c r="B17" s="15" t="s">
        <v>56</v>
      </c>
      <c r="C17" s="61">
        <f t="shared" si="4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5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63">
        <v>2394</v>
      </c>
      <c r="W17" s="102">
        <f t="shared" si="1"/>
        <v>4.25</v>
      </c>
      <c r="X17" s="27"/>
      <c r="Y17" s="170">
        <v>1.5</v>
      </c>
      <c r="Z17" s="170">
        <v>2.75</v>
      </c>
      <c r="AA17" s="170"/>
      <c r="AB17" s="102">
        <f t="shared" si="7"/>
        <v>5.76</v>
      </c>
      <c r="AC17" s="75"/>
      <c r="AD17" s="75">
        <v>5.76</v>
      </c>
      <c r="AE17" s="75"/>
      <c r="AF17" s="138">
        <v>13370</v>
      </c>
      <c r="AG17" s="96">
        <f t="shared" si="3"/>
        <v>1.45</v>
      </c>
      <c r="AH17" s="22">
        <v>0</v>
      </c>
      <c r="AI17" s="22"/>
      <c r="AJ17" s="22"/>
      <c r="AK17" s="22"/>
      <c r="AL17" s="22">
        <v>1.45</v>
      </c>
      <c r="AM17" s="22"/>
      <c r="AN17" s="22"/>
      <c r="AO17" s="22"/>
      <c r="AP17" s="91">
        <v>983</v>
      </c>
      <c r="AQ17" s="18">
        <f t="shared" si="8"/>
        <v>0.27795945062132116</v>
      </c>
      <c r="AR17" s="19">
        <f>IF(H17=0,"-",AB17/H17)</f>
        <v>0.45354330708661417</v>
      </c>
      <c r="AS17" s="19">
        <f t="shared" si="9"/>
        <v>0.20863309352517984</v>
      </c>
      <c r="AT17" s="17">
        <f>W17-'3.6'!W17</f>
        <v>0</v>
      </c>
      <c r="AU17" s="17">
        <f>AB17-'3.6'!AB17</f>
        <v>0</v>
      </c>
      <c r="AV17" s="17">
        <f>AG17-'3.6'!AG17</f>
        <v>0</v>
      </c>
      <c r="AW17" s="226" t="s">
        <v>77</v>
      </c>
      <c r="AX17" s="246">
        <f t="shared" si="10"/>
        <v>5</v>
      </c>
      <c r="AY17" s="247">
        <v>1</v>
      </c>
      <c r="AZ17" s="247">
        <v>1</v>
      </c>
      <c r="BA17" s="247">
        <v>1</v>
      </c>
      <c r="BB17" s="247"/>
      <c r="BC17" s="247">
        <v>1</v>
      </c>
      <c r="BD17" s="247">
        <v>1</v>
      </c>
      <c r="BE17" s="247"/>
      <c r="BF17" s="247"/>
      <c r="BG17" s="247"/>
      <c r="BH17" s="242"/>
      <c r="BI17" s="242"/>
      <c r="BJ17" s="242"/>
    </row>
    <row r="18" spans="1:66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32.059000000000005</v>
      </c>
      <c r="X18" s="124">
        <v>0</v>
      </c>
      <c r="Y18" s="124">
        <v>2.59</v>
      </c>
      <c r="Z18" s="124">
        <v>20.141000000000002</v>
      </c>
      <c r="AA18" s="124">
        <v>9.3280000000000012</v>
      </c>
      <c r="AB18" s="123">
        <f>SUM(AC18:AE18)</f>
        <v>13.712999999999999</v>
      </c>
      <c r="AC18" s="125">
        <v>3.8180000000000001</v>
      </c>
      <c r="AD18" s="125">
        <v>9.5449999999999999</v>
      </c>
      <c r="AE18" s="125">
        <v>0.35</v>
      </c>
      <c r="AF18" s="139">
        <v>0</v>
      </c>
      <c r="AG18" s="126">
        <f t="shared" si="3"/>
        <v>1.18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0.52</v>
      </c>
      <c r="AN18" s="127">
        <v>0.18</v>
      </c>
      <c r="AO18" s="127">
        <v>0</v>
      </c>
      <c r="AP18" s="149">
        <v>4139</v>
      </c>
      <c r="AQ18" s="128">
        <f t="shared" si="8"/>
        <v>0.32850701916179942</v>
      </c>
      <c r="AR18" s="129"/>
      <c r="AS18" s="129">
        <f t="shared" si="9"/>
        <v>0.15838926174496645</v>
      </c>
      <c r="AT18" s="153">
        <f>W18-'3.6'!W18</f>
        <v>0.98500000000000654</v>
      </c>
      <c r="AU18" s="153">
        <f>AB18-'3.6'!AB18</f>
        <v>0.34999999999999964</v>
      </c>
      <c r="AV18" s="153">
        <f>AG18-'3.6'!AG18</f>
        <v>0</v>
      </c>
      <c r="AW18" s="239" t="s">
        <v>83</v>
      </c>
      <c r="AX18" s="246">
        <f t="shared" si="10"/>
        <v>9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3"/>
      <c r="BI18" s="243"/>
      <c r="BJ18" s="243"/>
      <c r="BK18" s="231"/>
      <c r="BL18" s="231"/>
      <c r="BM18" s="231"/>
      <c r="BN18" s="231"/>
    </row>
    <row r="19" spans="1:66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1"/>
        <v>21.244</v>
      </c>
      <c r="X19" s="124">
        <v>0</v>
      </c>
      <c r="Y19" s="124">
        <v>8.9740000000000002</v>
      </c>
      <c r="Z19" s="124">
        <v>10.329999999999998</v>
      </c>
      <c r="AA19" s="124">
        <v>1.94</v>
      </c>
      <c r="AB19" s="123">
        <f>SUM(AC19:AE19)</f>
        <v>8.9540000000000006</v>
      </c>
      <c r="AC19" s="125">
        <v>5.2640000000000002</v>
      </c>
      <c r="AD19" s="125">
        <v>3.6900000000000004</v>
      </c>
      <c r="AE19" s="125">
        <v>0</v>
      </c>
      <c r="AF19" s="139">
        <f t="shared" si="6"/>
        <v>39235</v>
      </c>
      <c r="AG19" s="126">
        <f t="shared" si="3"/>
        <v>12.933</v>
      </c>
      <c r="AH19" s="127">
        <v>0</v>
      </c>
      <c r="AI19" s="127">
        <v>0</v>
      </c>
      <c r="AJ19" s="127">
        <v>0.18</v>
      </c>
      <c r="AK19" s="127">
        <v>0</v>
      </c>
      <c r="AL19" s="127">
        <v>1.1499999999999999</v>
      </c>
      <c r="AM19" s="127">
        <v>0</v>
      </c>
      <c r="AN19" s="127">
        <v>11.372999999999999</v>
      </c>
      <c r="AO19" s="127">
        <v>0.23</v>
      </c>
      <c r="AP19" s="149">
        <v>5393</v>
      </c>
      <c r="AQ19" s="128">
        <f t="shared" si="8"/>
        <v>0.24528345456644729</v>
      </c>
      <c r="AR19" s="129">
        <f t="shared" ref="AR19:AR24" si="11">IF(H19=0,"-",AB19/H19)</f>
        <v>0.31004155124653743</v>
      </c>
      <c r="AS19" s="129">
        <f t="shared" si="9"/>
        <v>0.45267763388169407</v>
      </c>
      <c r="AT19" s="153">
        <f>W19-'3.6'!W19</f>
        <v>0.25</v>
      </c>
      <c r="AU19" s="153">
        <f>AB19-'3.6'!AB19</f>
        <v>0</v>
      </c>
      <c r="AV19" s="153">
        <f>AG19-'3.6'!AG19</f>
        <v>0.11999999999999744</v>
      </c>
      <c r="AW19" s="239" t="s">
        <v>83</v>
      </c>
      <c r="AX19" s="246">
        <f t="shared" si="10"/>
        <v>9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3"/>
      <c r="BI19" s="243"/>
      <c r="BJ19" s="243"/>
      <c r="BK19" s="231"/>
      <c r="BL19" s="231"/>
      <c r="BM19" s="231"/>
      <c r="BN19" s="231"/>
    </row>
    <row r="20" spans="1:66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1"/>
        <v>9.9100000000000019</v>
      </c>
      <c r="X20" s="192">
        <v>0.76</v>
      </c>
      <c r="Y20" s="192">
        <v>0</v>
      </c>
      <c r="Z20" s="192">
        <v>9.1500000000000021</v>
      </c>
      <c r="AA20" s="192">
        <v>0</v>
      </c>
      <c r="AB20" s="102">
        <f t="shared" si="7"/>
        <v>0</v>
      </c>
      <c r="AC20" s="75"/>
      <c r="AD20" s="75"/>
      <c r="AE20" s="75"/>
      <c r="AF20" s="138">
        <f t="shared" si="6"/>
        <v>0</v>
      </c>
      <c r="AG20" s="96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91">
        <v>1204</v>
      </c>
      <c r="AQ20" s="18">
        <f t="shared" si="8"/>
        <v>0.34894366197183108</v>
      </c>
      <c r="AR20" s="19">
        <f t="shared" si="11"/>
        <v>0</v>
      </c>
      <c r="AS20" s="19">
        <f t="shared" si="9"/>
        <v>0</v>
      </c>
      <c r="AT20" s="17">
        <f>W20-'3.6'!W20</f>
        <v>0</v>
      </c>
      <c r="AU20" s="17">
        <f>AB20-'3.6'!AB20</f>
        <v>0</v>
      </c>
      <c r="AV20" s="17">
        <f>AG20-'3.6'!AG20</f>
        <v>0</v>
      </c>
      <c r="AW20" s="226" t="s">
        <v>79</v>
      </c>
      <c r="AX20" s="246">
        <f t="shared" si="10"/>
        <v>3</v>
      </c>
      <c r="AY20" s="247">
        <v>1</v>
      </c>
      <c r="AZ20" s="247"/>
      <c r="BA20" s="247"/>
      <c r="BB20" s="247">
        <v>1</v>
      </c>
      <c r="BC20" s="247">
        <v>1</v>
      </c>
      <c r="BD20" s="247"/>
      <c r="BE20" s="247"/>
      <c r="BF20" s="247"/>
      <c r="BG20" s="247"/>
      <c r="BH20" s="242"/>
      <c r="BI20" s="242"/>
      <c r="BJ20" s="242"/>
    </row>
    <row r="21" spans="1:66" ht="13.15" x14ac:dyDescent="0.4">
      <c r="A21" s="14">
        <v>7</v>
      </c>
      <c r="B21" s="15" t="s">
        <v>48</v>
      </c>
      <c r="C21" s="61">
        <f t="shared" si="4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5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63">
        <v>2421</v>
      </c>
      <c r="W21" s="102">
        <f t="shared" si="1"/>
        <v>2.8410000000000002</v>
      </c>
      <c r="X21" s="22">
        <v>0</v>
      </c>
      <c r="Y21" s="22">
        <v>0.16</v>
      </c>
      <c r="Z21" s="22">
        <v>1.8560000000000001</v>
      </c>
      <c r="AA21" s="22">
        <v>0.82499999999999996</v>
      </c>
      <c r="AB21" s="102">
        <f>SUM(AC21:AE21)</f>
        <v>1.23166</v>
      </c>
      <c r="AC21" s="71">
        <v>0.80577999999999994</v>
      </c>
      <c r="AD21" s="71">
        <v>0.42587999999999998</v>
      </c>
      <c r="AE21" s="71">
        <v>0</v>
      </c>
      <c r="AF21" s="138">
        <f t="shared" si="6"/>
        <v>5519.48</v>
      </c>
      <c r="AG21" s="96">
        <f t="shared" si="3"/>
        <v>1.625</v>
      </c>
      <c r="AH21" s="22"/>
      <c r="AI21" s="22"/>
      <c r="AJ21" s="22"/>
      <c r="AK21" s="22"/>
      <c r="AL21" s="22">
        <v>0</v>
      </c>
      <c r="AM21" s="22">
        <v>1</v>
      </c>
      <c r="AN21" s="22">
        <v>0</v>
      </c>
      <c r="AO21" s="22">
        <v>0.625</v>
      </c>
      <c r="AP21" s="91">
        <v>448</v>
      </c>
      <c r="AQ21" s="18">
        <f t="shared" si="8"/>
        <v>0.16711764705882354</v>
      </c>
      <c r="AR21" s="19">
        <f t="shared" si="11"/>
        <v>0.40648844884488444</v>
      </c>
      <c r="AS21" s="19">
        <f t="shared" si="9"/>
        <v>0.30776515151515149</v>
      </c>
      <c r="AT21" s="17">
        <f>W21-'3.6'!W21</f>
        <v>0</v>
      </c>
      <c r="AU21" s="17">
        <f>AB21-'3.6'!AB21</f>
        <v>0</v>
      </c>
      <c r="AV21" s="17">
        <f>AG21-'3.6'!AG21</f>
        <v>0</v>
      </c>
      <c r="AW21" s="226" t="s">
        <v>80</v>
      </c>
      <c r="AX21" s="246">
        <f t="shared" si="10"/>
        <v>5</v>
      </c>
      <c r="AY21" s="247">
        <v>1</v>
      </c>
      <c r="AZ21" s="247">
        <v>1</v>
      </c>
      <c r="BA21" s="247"/>
      <c r="BB21" s="247">
        <v>1</v>
      </c>
      <c r="BC21" s="247">
        <v>1</v>
      </c>
      <c r="BD21" s="247"/>
      <c r="BE21" s="247">
        <v>1</v>
      </c>
      <c r="BF21" s="247"/>
      <c r="BG21" s="247"/>
      <c r="BH21" s="242"/>
      <c r="BI21" s="242"/>
      <c r="BJ21" s="242"/>
    </row>
    <row r="22" spans="1:66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6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8"/>
        <v>0.16284501061571124</v>
      </c>
      <c r="AR22" s="19">
        <f t="shared" si="11"/>
        <v>0</v>
      </c>
      <c r="AS22" s="19">
        <f t="shared" si="9"/>
        <v>0.13341478313989008</v>
      </c>
      <c r="AT22" s="17">
        <f>W22-'3.6'!W22</f>
        <v>0</v>
      </c>
      <c r="AU22" s="17">
        <f>AB22-'3.6'!AB22</f>
        <v>0</v>
      </c>
      <c r="AV22" s="17">
        <f>AG22-'3.6'!AG22</f>
        <v>0</v>
      </c>
      <c r="AW22" s="240" t="s">
        <v>81</v>
      </c>
      <c r="AX22" s="246">
        <f t="shared" si="10"/>
        <v>1</v>
      </c>
      <c r="AY22" s="247">
        <v>1</v>
      </c>
      <c r="AZ22" s="247"/>
      <c r="BA22" s="247"/>
      <c r="BB22" s="247"/>
      <c r="BC22" s="247"/>
      <c r="BD22" s="247"/>
      <c r="BE22" s="247"/>
      <c r="BF22" s="247"/>
      <c r="BG22" s="247"/>
      <c r="BH22" s="242"/>
      <c r="BI22" s="242"/>
      <c r="BJ22" s="242"/>
    </row>
    <row r="23" spans="1:66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1"/>
        <v>2.5</v>
      </c>
      <c r="X23" s="22"/>
      <c r="Y23" s="22"/>
      <c r="Z23" s="22">
        <v>2.5</v>
      </c>
      <c r="AA23" s="22"/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6"/>
        <v>17950</v>
      </c>
      <c r="AG23" s="96">
        <f t="shared" si="3"/>
        <v>0.2</v>
      </c>
      <c r="AH23" s="22"/>
      <c r="AI23" s="22"/>
      <c r="AJ23" s="22"/>
      <c r="AK23" s="22"/>
      <c r="AL23" s="22">
        <v>0.2</v>
      </c>
      <c r="AM23" s="22"/>
      <c r="AN23" s="22"/>
      <c r="AO23" s="22"/>
      <c r="AP23" s="91">
        <v>454</v>
      </c>
      <c r="AQ23" s="18">
        <f t="shared" si="8"/>
        <v>9.800078400627206E-2</v>
      </c>
      <c r="AR23" s="19">
        <f t="shared" si="11"/>
        <v>0.14049844236760126</v>
      </c>
      <c r="AS23" s="19">
        <f t="shared" si="9"/>
        <v>2.1459227467811159E-2</v>
      </c>
      <c r="AT23" s="17">
        <f>W23-'3.6'!W23</f>
        <v>0</v>
      </c>
      <c r="AU23" s="17">
        <f>AB23-'3.6'!AB23</f>
        <v>0</v>
      </c>
      <c r="AV23" s="17">
        <f>AG23-'3.6'!AG23</f>
        <v>0</v>
      </c>
      <c r="AW23" s="226" t="s">
        <v>82</v>
      </c>
      <c r="AX23" s="246">
        <f t="shared" si="10"/>
        <v>4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2"/>
      <c r="BI23" s="242"/>
      <c r="BJ23" s="242"/>
    </row>
    <row r="24" spans="1:66" s="34" customFormat="1" ht="16.149999999999999" x14ac:dyDescent="0.35">
      <c r="A24" s="29"/>
      <c r="B24" s="30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69">
        <f t="shared" si="12"/>
        <v>12.89</v>
      </c>
      <c r="O24" s="69">
        <f t="shared" si="12"/>
        <v>10.63</v>
      </c>
      <c r="P24" s="69">
        <f t="shared" si="12"/>
        <v>7.13</v>
      </c>
      <c r="Q24" s="69">
        <f t="shared" si="12"/>
        <v>4.08</v>
      </c>
      <c r="R24" s="69">
        <f t="shared" si="12"/>
        <v>33.6</v>
      </c>
      <c r="S24" s="69">
        <f t="shared" si="12"/>
        <v>50.779999999999994</v>
      </c>
      <c r="T24" s="69">
        <f t="shared" si="12"/>
        <v>36.910000000000004</v>
      </c>
      <c r="U24" s="69">
        <f t="shared" si="12"/>
        <v>27.04</v>
      </c>
      <c r="V24" s="158">
        <f t="shared" si="12"/>
        <v>78695</v>
      </c>
      <c r="W24" s="154">
        <f>SUM(W10:W23)</f>
        <v>154.65700000000001</v>
      </c>
      <c r="X24" s="32">
        <f>SUM(X10:X23)</f>
        <v>2.38</v>
      </c>
      <c r="Y24" s="32">
        <f>SUM(Y10:Y23)</f>
        <v>24.956999999999997</v>
      </c>
      <c r="Z24" s="32">
        <f>SUM(Z10:Z23)</f>
        <v>107.887</v>
      </c>
      <c r="AA24" s="32">
        <f t="shared" si="12"/>
        <v>19.433</v>
      </c>
      <c r="AB24" s="155">
        <f>SUM(AB10:AB23)</f>
        <v>36.798659999999998</v>
      </c>
      <c r="AC24" s="77">
        <f>SUM(AC10:AC23)</f>
        <v>14.097780000000002</v>
      </c>
      <c r="AD24" s="77">
        <f t="shared" si="12"/>
        <v>20.950879999999998</v>
      </c>
      <c r="AE24" s="77">
        <f t="shared" si="12"/>
        <v>1.75</v>
      </c>
      <c r="AF24" s="140">
        <f t="shared" si="12"/>
        <v>87574.48</v>
      </c>
      <c r="AG24" s="154">
        <f>SUM(AG10:AG23)</f>
        <v>48.472999999999999</v>
      </c>
      <c r="AH24" s="32">
        <f t="shared" si="12"/>
        <v>13.668000000000001</v>
      </c>
      <c r="AI24" s="32">
        <f t="shared" si="12"/>
        <v>0.19</v>
      </c>
      <c r="AJ24" s="32">
        <f t="shared" si="12"/>
        <v>0.18</v>
      </c>
      <c r="AK24" s="32">
        <f t="shared" si="12"/>
        <v>1</v>
      </c>
      <c r="AL24" s="32">
        <f t="shared" si="12"/>
        <v>6.4990000000000006</v>
      </c>
      <c r="AM24" s="32">
        <f t="shared" si="12"/>
        <v>11.068</v>
      </c>
      <c r="AN24" s="32">
        <f t="shared" si="12"/>
        <v>12.253</v>
      </c>
      <c r="AO24" s="32">
        <f t="shared" si="12"/>
        <v>3.6149999999999998</v>
      </c>
      <c r="AP24" s="159">
        <f t="shared" si="12"/>
        <v>25634</v>
      </c>
      <c r="AQ24" s="160">
        <f t="shared" si="8"/>
        <v>0.27591208320696486</v>
      </c>
      <c r="AR24" s="160">
        <f t="shared" si="11"/>
        <v>0.2453244</v>
      </c>
      <c r="AS24" s="160">
        <f t="shared" si="9"/>
        <v>0.2647929640555009</v>
      </c>
      <c r="AT24" s="161">
        <f t="shared" ref="AT24:AV24" si="13">SUM(AT10:AT23)</f>
        <v>6.1320000000000068</v>
      </c>
      <c r="AU24" s="161">
        <f t="shared" si="13"/>
        <v>0.34999999999999964</v>
      </c>
      <c r="AV24" s="161">
        <f t="shared" si="13"/>
        <v>0.11999999999999744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6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6" ht="15" customHeight="1" x14ac:dyDescent="0.4">
      <c r="AG26" s="98" t="s">
        <v>70</v>
      </c>
      <c r="AP26" s="93">
        <f>+AP24/V24</f>
        <v>0.32573861109346208</v>
      </c>
    </row>
    <row r="27" spans="1:66" ht="15" customHeight="1" x14ac:dyDescent="0.4">
      <c r="C27" s="5">
        <f>+C24*0.8</f>
        <v>448.42399999999998</v>
      </c>
      <c r="D27" s="5">
        <f t="shared" ref="D27:U27" si="14">+D24*0.8</f>
        <v>11.856</v>
      </c>
      <c r="E27" s="5">
        <f t="shared" si="14"/>
        <v>81.256000000000014</v>
      </c>
      <c r="F27" s="5">
        <f t="shared" si="14"/>
        <v>257.8</v>
      </c>
      <c r="G27" s="5">
        <f t="shared" si="14"/>
        <v>97.512</v>
      </c>
      <c r="H27" s="5">
        <f t="shared" si="14"/>
        <v>120</v>
      </c>
      <c r="I27" s="5">
        <f t="shared" si="14"/>
        <v>26.72</v>
      </c>
      <c r="J27" s="5">
        <f t="shared" si="14"/>
        <v>76.319999999999993</v>
      </c>
      <c r="K27" s="5">
        <f t="shared" si="14"/>
        <v>16.96</v>
      </c>
      <c r="L27" s="5">
        <f t="shared" si="14"/>
        <v>0</v>
      </c>
      <c r="M27" s="5">
        <f t="shared" si="14"/>
        <v>146.44800000000001</v>
      </c>
      <c r="N27" s="5">
        <f t="shared" si="14"/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99"/>
      <c r="AG27" s="99"/>
    </row>
    <row r="30" spans="1:66" ht="15" customHeight="1" x14ac:dyDescent="0.4">
      <c r="AR30" s="37"/>
      <c r="AS30" s="37"/>
    </row>
  </sheetData>
  <mergeCells count="33"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N6:Q6"/>
    <mergeCell ref="AS6:AS7"/>
    <mergeCell ref="AT6:AT7"/>
    <mergeCell ref="AU6:AU7"/>
    <mergeCell ref="AV6:AV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C6:AF6"/>
    <mergeCell ref="C6:C7"/>
    <mergeCell ref="D6:G6"/>
    <mergeCell ref="H6:H7"/>
    <mergeCell ref="I6:L6"/>
    <mergeCell ref="M6:M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0"/>
  <sheetViews>
    <sheetView view="pageBreakPreview" topLeftCell="A3" zoomScale="85" zoomScaleNormal="85" zoomScaleSheetLayoutView="85" workbookViewId="0">
      <selection activeCell="BH8" sqref="BH8:BJ23"/>
    </sheetView>
  </sheetViews>
  <sheetFormatPr defaultRowHeight="15" customHeight="1" x14ac:dyDescent="0.4"/>
  <cols>
    <col min="1" max="1" width="5.25" style="5" customWidth="1"/>
    <col min="2" max="2" width="17.125" style="5" bestFit="1" customWidth="1"/>
    <col min="3" max="3" width="7.75" style="5" customWidth="1"/>
    <col min="4" max="7" width="9.25" style="5" hidden="1" customWidth="1"/>
    <col min="8" max="8" width="9.25" style="5" customWidth="1"/>
    <col min="9" max="12" width="9.25" style="5" hidden="1" customWidth="1"/>
    <col min="13" max="13" width="7.75" style="5" customWidth="1"/>
    <col min="14" max="21" width="9.25" style="5" hidden="1" customWidth="1"/>
    <col min="22" max="22" width="9.25" style="5" customWidth="1"/>
    <col min="23" max="23" width="7.5" style="98" customWidth="1"/>
    <col min="24" max="27" width="9.25" style="5" hidden="1" customWidth="1"/>
    <col min="28" max="28" width="8.125" style="104" customWidth="1"/>
    <col min="29" max="32" width="8.5" style="78" hidden="1" customWidth="1"/>
    <col min="33" max="33" width="7" style="98" customWidth="1"/>
    <col min="34" max="41" width="8.375" style="5" hidden="1" customWidth="1"/>
    <col min="42" max="42" width="7.625" style="151" customWidth="1"/>
    <col min="43" max="45" width="6.875" style="5" customWidth="1"/>
    <col min="46" max="48" width="6.5" style="5" hidden="1" customWidth="1"/>
    <col min="49" max="49" width="6" style="237" bestFit="1" customWidth="1"/>
    <col min="50" max="50" width="4.5" style="237" customWidth="1"/>
    <col min="51" max="52" width="4.125" style="237" bestFit="1" customWidth="1"/>
    <col min="53" max="62" width="4.5" style="237" customWidth="1"/>
    <col min="63" max="66" width="9" style="228"/>
    <col min="6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6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6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6" s="1" customFormat="1" ht="30.75" customHeight="1" x14ac:dyDescent="0.45">
      <c r="A3" s="745" t="s">
        <v>95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6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29"/>
      <c r="AU4" s="229"/>
      <c r="AV4" s="229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6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225"/>
    </row>
    <row r="6" spans="1:66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226"/>
    </row>
    <row r="7" spans="1:66" ht="65.650000000000006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226"/>
    </row>
    <row r="8" spans="1:66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227"/>
      <c r="AX8" s="237" t="s">
        <v>94</v>
      </c>
      <c r="AY8" s="237" t="s">
        <v>85</v>
      </c>
      <c r="AZ8" s="237" t="s">
        <v>86</v>
      </c>
      <c r="BA8" s="237" t="s">
        <v>87</v>
      </c>
      <c r="BB8" s="237" t="s">
        <v>88</v>
      </c>
      <c r="BC8" s="237" t="s">
        <v>89</v>
      </c>
      <c r="BD8" s="237" t="s">
        <v>90</v>
      </c>
      <c r="BE8" s="237" t="s">
        <v>91</v>
      </c>
      <c r="BF8" s="237" t="s">
        <v>92</v>
      </c>
      <c r="BG8" s="237" t="s">
        <v>93</v>
      </c>
      <c r="BH8" s="237" t="s">
        <v>96</v>
      </c>
      <c r="BI8" s="237" t="s">
        <v>102</v>
      </c>
      <c r="BJ8" s="237" t="s">
        <v>103</v>
      </c>
    </row>
    <row r="9" spans="1:66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</row>
    <row r="10" spans="1:66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1">SUM(X10:AA10)</f>
        <v>18.963000000000001</v>
      </c>
      <c r="X10" s="22">
        <v>7.0000000000000007E-2</v>
      </c>
      <c r="Y10" s="22">
        <v>1.8959999999999999</v>
      </c>
      <c r="Z10" s="22">
        <v>15.981999999999999</v>
      </c>
      <c r="AA10" s="22">
        <v>1.0149999999999999</v>
      </c>
      <c r="AB10" s="102">
        <f>SUM(AC10:AE10)</f>
        <v>0</v>
      </c>
      <c r="AC10" s="75"/>
      <c r="AD10" s="75"/>
      <c r="AE10" s="75"/>
      <c r="AF10" s="138">
        <f t="shared" si="0"/>
        <v>0</v>
      </c>
      <c r="AG10" s="96">
        <f>+SUM(AH10:AO10)</f>
        <v>9.9400000000000013</v>
      </c>
      <c r="AH10" s="22">
        <v>0</v>
      </c>
      <c r="AI10" s="22">
        <v>0</v>
      </c>
      <c r="AJ10" s="22">
        <v>0</v>
      </c>
      <c r="AK10" s="22">
        <v>1</v>
      </c>
      <c r="AL10" s="22">
        <v>0</v>
      </c>
      <c r="AM10" s="22">
        <v>5.98</v>
      </c>
      <c r="AN10" s="22">
        <v>0.7</v>
      </c>
      <c r="AO10" s="22">
        <v>2.2599999999999998</v>
      </c>
      <c r="AP10" s="91">
        <v>2841</v>
      </c>
      <c r="AQ10" s="18">
        <f>$W10/C10</f>
        <v>0.32465331278890602</v>
      </c>
      <c r="AR10" s="19">
        <f>IF(H10=0,"-",AB10/H10)</f>
        <v>0</v>
      </c>
      <c r="AS10" s="19">
        <f>AG10/M10</f>
        <v>0.17326128638661326</v>
      </c>
      <c r="AT10" s="17">
        <f>W10-'11.6'!W10</f>
        <v>0</v>
      </c>
      <c r="AU10" s="17">
        <f>AB10-'11.6'!AB10</f>
        <v>0</v>
      </c>
      <c r="AV10" s="17">
        <f>AG10-'11.6'!AG10</f>
        <v>0</v>
      </c>
      <c r="AW10" s="226" t="s">
        <v>82</v>
      </c>
      <c r="AX10" s="246">
        <f>+SUM(AY10:BG10)</f>
        <v>4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7"/>
      <c r="BI10" s="247"/>
      <c r="BJ10" s="247"/>
    </row>
    <row r="11" spans="1:66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1"/>
        <v>16.299999999999997</v>
      </c>
      <c r="X11" s="166">
        <v>0.7</v>
      </c>
      <c r="Y11" s="166">
        <v>1</v>
      </c>
      <c r="Z11" s="166">
        <v>13.95</v>
      </c>
      <c r="AA11" s="166">
        <v>0.64999999999999991</v>
      </c>
      <c r="AB11" s="102">
        <f>SUM(AC11:AE11)</f>
        <v>2.2999999999999998</v>
      </c>
      <c r="AC11" s="111">
        <v>2.2999999999999998</v>
      </c>
      <c r="AD11" s="71"/>
      <c r="AE11" s="71"/>
      <c r="AF11" s="138">
        <f>(AC11*5+AD11*3.5+AE11*3)*1000</f>
        <v>11500</v>
      </c>
      <c r="AG11" s="96">
        <f t="shared" ref="AG11:AG23" si="3">+SUM(AH11:AO11)</f>
        <v>11.3</v>
      </c>
      <c r="AH11" s="110">
        <v>11.3</v>
      </c>
      <c r="AI11" s="22"/>
      <c r="AJ11" s="22"/>
      <c r="AK11" s="22"/>
      <c r="AL11" s="22"/>
      <c r="AM11" s="22"/>
      <c r="AN11" s="22"/>
      <c r="AO11" s="22"/>
      <c r="AP11" s="91">
        <v>2797</v>
      </c>
      <c r="AQ11" s="18">
        <f>$W11/C11</f>
        <v>0.56794425087108003</v>
      </c>
      <c r="AR11" s="19">
        <f>IF(H11=0,"-",AB11/H11)</f>
        <v>0.41818181818181815</v>
      </c>
      <c r="AS11" s="19">
        <f>AG11/M11</f>
        <v>0.81061692969870869</v>
      </c>
      <c r="AT11" s="17">
        <f>W11-'11.6'!W11</f>
        <v>0</v>
      </c>
      <c r="AU11" s="17">
        <f>AB11-'11.6'!AB11</f>
        <v>0</v>
      </c>
      <c r="AV11" s="17">
        <f>AG11-'11.6'!AG11</f>
        <v>0</v>
      </c>
      <c r="AW11" s="226" t="s">
        <v>77</v>
      </c>
      <c r="AX11" s="246">
        <f>+SUM(AY11:BG11)</f>
        <v>3</v>
      </c>
      <c r="AY11" s="247"/>
      <c r="AZ11" s="247">
        <v>1</v>
      </c>
      <c r="BA11" s="247"/>
      <c r="BB11" s="247"/>
      <c r="BC11" s="247"/>
      <c r="BD11" s="247">
        <v>1</v>
      </c>
      <c r="BE11" s="247"/>
      <c r="BF11" s="247">
        <v>1</v>
      </c>
      <c r="BG11" s="247"/>
      <c r="BH11" s="247"/>
      <c r="BI11" s="247"/>
      <c r="BJ11" s="247"/>
    </row>
    <row r="12" spans="1:66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21.401000000000003</v>
      </c>
      <c r="X12" s="167">
        <v>0.8</v>
      </c>
      <c r="Y12" s="167">
        <v>2.298</v>
      </c>
      <c r="Z12" s="167">
        <v>15.933000000000003</v>
      </c>
      <c r="AA12" s="167">
        <v>2.37</v>
      </c>
      <c r="AB12" s="123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126">
        <f t="shared" si="3"/>
        <v>2.1829999999999998</v>
      </c>
      <c r="AH12" s="127">
        <v>0.20799999999999999</v>
      </c>
      <c r="AI12" s="127">
        <v>0</v>
      </c>
      <c r="AJ12" s="127">
        <v>0</v>
      </c>
      <c r="AK12" s="127">
        <v>0</v>
      </c>
      <c r="AL12" s="127">
        <v>0</v>
      </c>
      <c r="AM12" s="127">
        <v>1.4749999999999999</v>
      </c>
      <c r="AN12" s="127">
        <v>0</v>
      </c>
      <c r="AO12" s="127">
        <v>0.5</v>
      </c>
      <c r="AP12" s="149">
        <v>3045</v>
      </c>
      <c r="AQ12" s="128">
        <f>$W12/C12</f>
        <v>0.25565643292318718</v>
      </c>
      <c r="AR12" s="129">
        <f>IF(H12=0,"-",AB12/H12)</f>
        <v>0</v>
      </c>
      <c r="AS12" s="129">
        <f>AG12/M12</f>
        <v>0.12758620689655173</v>
      </c>
      <c r="AT12" s="153">
        <f>W12-'11.6'!W12</f>
        <v>2.0550000000000033</v>
      </c>
      <c r="AU12" s="153">
        <f>AB12-'11.6'!AB12</f>
        <v>0</v>
      </c>
      <c r="AV12" s="153">
        <f>AG12-'11.6'!AG12</f>
        <v>0.34499999999999997</v>
      </c>
      <c r="AW12" s="239" t="s">
        <v>93</v>
      </c>
      <c r="AX12" s="249">
        <f>+SUM(AY12:BG12)</f>
        <v>6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/>
      <c r="BJ12" s="248"/>
      <c r="BK12" s="231"/>
      <c r="BL12" s="231"/>
      <c r="BM12" s="231"/>
      <c r="BN12" s="231"/>
    </row>
    <row r="13" spans="1:66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63">
        <v>1727</v>
      </c>
      <c r="W13" s="102">
        <f t="shared" si="1"/>
        <v>4.2330000000000005</v>
      </c>
      <c r="X13" s="174"/>
      <c r="Y13" s="174">
        <v>0.16</v>
      </c>
      <c r="Z13" s="174">
        <v>3.3530000000000002</v>
      </c>
      <c r="AA13" s="174">
        <v>0.72</v>
      </c>
      <c r="AB13" s="102">
        <f>SUM(AC13:AE13)</f>
        <v>0.33</v>
      </c>
      <c r="AC13" s="71"/>
      <c r="AD13" s="71">
        <v>0.33</v>
      </c>
      <c r="AE13" s="71"/>
      <c r="AF13" s="138"/>
      <c r="AG13" s="96">
        <f t="shared" si="3"/>
        <v>0.36</v>
      </c>
      <c r="AH13" s="22">
        <v>0.36</v>
      </c>
      <c r="AI13" s="22"/>
      <c r="AJ13" s="22"/>
      <c r="AK13" s="22"/>
      <c r="AL13" s="22"/>
      <c r="AM13" s="22"/>
      <c r="AN13" s="22"/>
      <c r="AO13" s="22"/>
      <c r="AP13" s="91">
        <v>514</v>
      </c>
      <c r="AQ13" s="18">
        <f>$W13/C13</f>
        <v>0.30740740740740746</v>
      </c>
      <c r="AR13" s="19">
        <f>IF(H13=0,"-",AB13/H13)</f>
        <v>0.3666666666666667</v>
      </c>
      <c r="AS13" s="19">
        <f>AG13/M13</f>
        <v>0.30508474576271188</v>
      </c>
      <c r="AT13" s="17">
        <f>W13-'11.6'!W13</f>
        <v>0</v>
      </c>
      <c r="AU13" s="17">
        <f>AB13-'11.6'!AB13</f>
        <v>0</v>
      </c>
      <c r="AV13" s="17">
        <f>AG13-'11.6'!AG13</f>
        <v>0</v>
      </c>
      <c r="AW13" s="240" t="s">
        <v>76</v>
      </c>
      <c r="AX13" s="246">
        <f>+SUM(AY13:BG13)</f>
        <v>4</v>
      </c>
      <c r="AY13" s="247">
        <v>1</v>
      </c>
      <c r="AZ13" s="247">
        <v>1</v>
      </c>
      <c r="BA13" s="247"/>
      <c r="BB13" s="247">
        <v>1</v>
      </c>
      <c r="BC13" s="247"/>
      <c r="BD13" s="247"/>
      <c r="BE13" s="247"/>
      <c r="BF13" s="247">
        <v>1</v>
      </c>
      <c r="BG13" s="247"/>
      <c r="BH13" s="247"/>
      <c r="BI13" s="247"/>
      <c r="BJ13" s="247"/>
    </row>
    <row r="14" spans="1:66" s="43" customFormat="1" ht="13.15" x14ac:dyDescent="0.35">
      <c r="A14" s="230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6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W14-'11.6'!W14</f>
        <v>0</v>
      </c>
      <c r="AU14" s="17">
        <f>AB14-'11.6'!AB14</f>
        <v>0</v>
      </c>
      <c r="AV14" s="17">
        <f>AG14-'11.6'!AG14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32"/>
      <c r="BL14" s="232"/>
      <c r="BM14" s="232"/>
      <c r="BN14" s="232"/>
    </row>
    <row r="15" spans="1:66" s="134" customFormat="1" ht="13.15" x14ac:dyDescent="0.4">
      <c r="A15" s="119">
        <v>1</v>
      </c>
      <c r="B15" s="120" t="s">
        <v>52</v>
      </c>
      <c r="C15" s="121">
        <f t="shared" si="4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5"/>
        <v>8.8699999999999992</v>
      </c>
      <c r="N15" s="122">
        <v>0</v>
      </c>
      <c r="O15" s="122">
        <v>0</v>
      </c>
      <c r="P15" s="122">
        <v>0</v>
      </c>
      <c r="Q15" s="122">
        <v>0</v>
      </c>
      <c r="R15" s="122">
        <v>1.56</v>
      </c>
      <c r="S15" s="122">
        <v>5.86</v>
      </c>
      <c r="T15" s="122">
        <v>1.45</v>
      </c>
      <c r="U15" s="122" t="s">
        <v>63</v>
      </c>
      <c r="V15" s="122">
        <v>2541</v>
      </c>
      <c r="W15" s="123">
        <f t="shared" si="1"/>
        <v>7.3330000000000002</v>
      </c>
      <c r="X15" s="127">
        <v>0.25</v>
      </c>
      <c r="Y15" s="127">
        <v>1.7109999999999999</v>
      </c>
      <c r="Z15" s="127">
        <v>4.952</v>
      </c>
      <c r="AA15" s="127">
        <v>0.42000000000000004</v>
      </c>
      <c r="AB15" s="123">
        <f t="shared" ref="AB15:AB20" si="7">SUM(AC15:AE15)</f>
        <v>0</v>
      </c>
      <c r="AC15" s="125"/>
      <c r="AD15" s="125"/>
      <c r="AE15" s="125"/>
      <c r="AF15" s="139">
        <f t="shared" si="6"/>
        <v>0</v>
      </c>
      <c r="AG15" s="126">
        <f t="shared" si="3"/>
        <v>3.0629999999999997</v>
      </c>
      <c r="AH15" s="127"/>
      <c r="AI15" s="127"/>
      <c r="AJ15" s="127"/>
      <c r="AK15" s="127"/>
      <c r="AL15" s="127">
        <v>0.8</v>
      </c>
      <c r="AM15" s="127">
        <v>2.2629999999999999</v>
      </c>
      <c r="AN15" s="127">
        <v>0</v>
      </c>
      <c r="AO15" s="127">
        <v>0</v>
      </c>
      <c r="AP15" s="149">
        <v>1196</v>
      </c>
      <c r="AQ15" s="128">
        <f t="shared" ref="AQ15:AQ24" si="8">$W15/C15</f>
        <v>0.45518311607697087</v>
      </c>
      <c r="AR15" s="129">
        <f>IF(H15=0,"-",AB15/H15)</f>
        <v>0</v>
      </c>
      <c r="AS15" s="129">
        <f t="shared" ref="AS15:AS24" si="9">AG15/M15</f>
        <v>0.34532130777903042</v>
      </c>
      <c r="AT15" s="153">
        <f>W15-'11.6'!W15</f>
        <v>0.90600000000000058</v>
      </c>
      <c r="AU15" s="153">
        <f>AB15-'11.6'!AB15</f>
        <v>0</v>
      </c>
      <c r="AV15" s="153">
        <f>AG15-'11.6'!AG15</f>
        <v>0.72999999999999954</v>
      </c>
      <c r="AW15" s="239" t="s">
        <v>97</v>
      </c>
      <c r="AX15" s="249">
        <f t="shared" ref="AX15:AX23" si="10">+SUM(AY15:BG15)</f>
        <v>2</v>
      </c>
      <c r="AY15" s="248"/>
      <c r="AZ15" s="248"/>
      <c r="BA15" s="248"/>
      <c r="BB15" s="248"/>
      <c r="BC15" s="248">
        <v>1</v>
      </c>
      <c r="BD15" s="248">
        <v>1</v>
      </c>
      <c r="BE15" s="248"/>
      <c r="BF15" s="248"/>
      <c r="BG15" s="248"/>
      <c r="BH15" s="248">
        <v>1</v>
      </c>
      <c r="BI15" s="248"/>
      <c r="BJ15" s="248"/>
      <c r="BK15" s="231"/>
      <c r="BL15" s="231"/>
      <c r="BM15" s="231"/>
      <c r="BN15" s="231"/>
    </row>
    <row r="16" spans="1:66" s="134" customFormat="1" ht="13.15" x14ac:dyDescent="0.4">
      <c r="A16" s="119">
        <v>2</v>
      </c>
      <c r="B16" s="120" t="s">
        <v>42</v>
      </c>
      <c r="C16" s="121">
        <f t="shared" si="4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5"/>
        <v>7.5499999999999989</v>
      </c>
      <c r="N16" s="122">
        <v>2.1</v>
      </c>
      <c r="O16" s="122">
        <v>2.5</v>
      </c>
      <c r="P16" s="122">
        <v>0</v>
      </c>
      <c r="Q16" s="122">
        <v>0</v>
      </c>
      <c r="R16" s="122">
        <v>0.89</v>
      </c>
      <c r="S16" s="122">
        <v>0.75</v>
      </c>
      <c r="T16" s="122">
        <v>0.3</v>
      </c>
      <c r="U16" s="122">
        <v>1.01</v>
      </c>
      <c r="V16" s="122">
        <v>10671</v>
      </c>
      <c r="W16" s="123">
        <f t="shared" si="1"/>
        <v>21.770000000000003</v>
      </c>
      <c r="X16" s="124">
        <v>0.5</v>
      </c>
      <c r="Y16" s="124">
        <v>3.17</v>
      </c>
      <c r="Z16" s="124">
        <v>14.980000000000002</v>
      </c>
      <c r="AA16" s="124">
        <v>3.1199999999999997</v>
      </c>
      <c r="AB16" s="123">
        <f t="shared" si="7"/>
        <v>0</v>
      </c>
      <c r="AC16" s="125"/>
      <c r="AD16" s="125"/>
      <c r="AE16" s="125"/>
      <c r="AF16" s="139">
        <f t="shared" si="6"/>
        <v>0</v>
      </c>
      <c r="AG16" s="126">
        <f t="shared" si="3"/>
        <v>3.83</v>
      </c>
      <c r="AH16" s="127">
        <v>2.1</v>
      </c>
      <c r="AI16" s="127">
        <v>0</v>
      </c>
      <c r="AJ16" s="127">
        <v>0</v>
      </c>
      <c r="AK16" s="127">
        <v>0</v>
      </c>
      <c r="AL16" s="127">
        <v>0.98</v>
      </c>
      <c r="AM16" s="127">
        <v>0.35</v>
      </c>
      <c r="AN16" s="127">
        <v>0</v>
      </c>
      <c r="AO16" s="127">
        <v>0.4</v>
      </c>
      <c r="AP16" s="149">
        <v>2821</v>
      </c>
      <c r="AQ16" s="128">
        <f t="shared" si="8"/>
        <v>0.27209098862642173</v>
      </c>
      <c r="AR16" s="129"/>
      <c r="AS16" s="129">
        <f t="shared" si="9"/>
        <v>0.50728476821192059</v>
      </c>
      <c r="AT16" s="153">
        <f>W16-'11.6'!W16</f>
        <v>6.7200000000000024</v>
      </c>
      <c r="AU16" s="153">
        <f>AB16-'11.6'!AB16</f>
        <v>0</v>
      </c>
      <c r="AV16" s="153">
        <f>AG16-'11.6'!AG16</f>
        <v>0.69999999999999973</v>
      </c>
      <c r="AW16" s="239" t="s">
        <v>79</v>
      </c>
      <c r="AX16" s="249">
        <f t="shared" si="10"/>
        <v>2</v>
      </c>
      <c r="AY16" s="248">
        <v>1</v>
      </c>
      <c r="AZ16" s="248"/>
      <c r="BA16" s="248"/>
      <c r="BB16" s="248"/>
      <c r="BC16" s="248">
        <v>1</v>
      </c>
      <c r="BD16" s="248"/>
      <c r="BE16" s="248"/>
      <c r="BF16" s="248"/>
      <c r="BG16" s="248"/>
      <c r="BH16" s="248">
        <v>1</v>
      </c>
      <c r="BI16" s="248"/>
      <c r="BJ16" s="248"/>
      <c r="BK16" s="231"/>
      <c r="BL16" s="231"/>
      <c r="BM16" s="231"/>
      <c r="BN16" s="231"/>
    </row>
    <row r="17" spans="1:66" ht="13.15" x14ac:dyDescent="0.4">
      <c r="A17" s="14">
        <v>3</v>
      </c>
      <c r="B17" s="15" t="s">
        <v>56</v>
      </c>
      <c r="C17" s="61">
        <f t="shared" si="4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5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63">
        <v>2394</v>
      </c>
      <c r="W17" s="102">
        <f t="shared" si="1"/>
        <v>4.25</v>
      </c>
      <c r="X17" s="27"/>
      <c r="Y17" s="170">
        <v>1.5</v>
      </c>
      <c r="Z17" s="170">
        <v>2.75</v>
      </c>
      <c r="AA17" s="170"/>
      <c r="AB17" s="102">
        <f t="shared" si="7"/>
        <v>5.76</v>
      </c>
      <c r="AC17" s="75"/>
      <c r="AD17" s="75">
        <v>5.76</v>
      </c>
      <c r="AE17" s="75"/>
      <c r="AF17" s="138">
        <v>13370</v>
      </c>
      <c r="AG17" s="96">
        <f t="shared" si="3"/>
        <v>1.45</v>
      </c>
      <c r="AH17" s="22">
        <v>0</v>
      </c>
      <c r="AI17" s="22"/>
      <c r="AJ17" s="22"/>
      <c r="AK17" s="22"/>
      <c r="AL17" s="22">
        <v>1.45</v>
      </c>
      <c r="AM17" s="22"/>
      <c r="AN17" s="22"/>
      <c r="AO17" s="22"/>
      <c r="AP17" s="91">
        <v>983</v>
      </c>
      <c r="AQ17" s="18">
        <f t="shared" si="8"/>
        <v>0.27795945062132116</v>
      </c>
      <c r="AR17" s="19">
        <f>IF(H17=0,"-",AB17/H17)</f>
        <v>0.45354330708661417</v>
      </c>
      <c r="AS17" s="19">
        <f t="shared" si="9"/>
        <v>0.20863309352517984</v>
      </c>
      <c r="AT17" s="17">
        <f>W17-'11.6'!W17</f>
        <v>0</v>
      </c>
      <c r="AU17" s="17">
        <f>AB17-'11.6'!AB17</f>
        <v>0</v>
      </c>
      <c r="AV17" s="17">
        <f>AG17-'11.6'!AG17</f>
        <v>0</v>
      </c>
      <c r="AW17" s="226" t="s">
        <v>77</v>
      </c>
      <c r="AX17" s="246">
        <f t="shared" si="10"/>
        <v>5</v>
      </c>
      <c r="AY17" s="247">
        <v>1</v>
      </c>
      <c r="AZ17" s="247">
        <v>1</v>
      </c>
      <c r="BA17" s="247">
        <v>1</v>
      </c>
      <c r="BB17" s="247"/>
      <c r="BC17" s="247">
        <v>1</v>
      </c>
      <c r="BD17" s="247">
        <v>1</v>
      </c>
      <c r="BE17" s="247"/>
      <c r="BF17" s="247"/>
      <c r="BG17" s="247"/>
      <c r="BH17" s="247"/>
      <c r="BI17" s="247"/>
      <c r="BJ17" s="247"/>
    </row>
    <row r="18" spans="1:66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32.469000000000001</v>
      </c>
      <c r="X18" s="124">
        <v>0</v>
      </c>
      <c r="Y18" s="124">
        <v>2.59</v>
      </c>
      <c r="Z18" s="124">
        <v>20.181000000000001</v>
      </c>
      <c r="AA18" s="124">
        <v>9.6980000000000004</v>
      </c>
      <c r="AB18" s="123">
        <f>SUM(AC18:AE18)</f>
        <v>15.711999999999998</v>
      </c>
      <c r="AC18" s="125">
        <v>3.8180000000000001</v>
      </c>
      <c r="AD18" s="125">
        <v>10.040999999999999</v>
      </c>
      <c r="AE18" s="125">
        <f>1.403+0.45</f>
        <v>1.853</v>
      </c>
      <c r="AF18" s="139">
        <v>0</v>
      </c>
      <c r="AG18" s="126">
        <f t="shared" si="3"/>
        <v>1.21</v>
      </c>
      <c r="AH18" s="127">
        <v>0</v>
      </c>
      <c r="AI18" s="127">
        <v>0.19</v>
      </c>
      <c r="AJ18" s="127">
        <v>0</v>
      </c>
      <c r="AK18" s="127">
        <v>0</v>
      </c>
      <c r="AL18" s="127">
        <v>0.29000000000000004</v>
      </c>
      <c r="AM18" s="127">
        <v>0.55000000000000004</v>
      </c>
      <c r="AN18" s="127">
        <v>0.18</v>
      </c>
      <c r="AO18" s="127">
        <v>0</v>
      </c>
      <c r="AP18" s="149">
        <v>4224</v>
      </c>
      <c r="AQ18" s="128">
        <f t="shared" si="8"/>
        <v>0.33270826928988628</v>
      </c>
      <c r="AR18" s="129"/>
      <c r="AS18" s="129">
        <f t="shared" si="9"/>
        <v>0.16241610738255036</v>
      </c>
      <c r="AT18" s="153">
        <f>W18-'11.6'!W18</f>
        <v>0.40999999999999659</v>
      </c>
      <c r="AU18" s="153">
        <f>AB18-'11.6'!AB18</f>
        <v>1.9989999999999988</v>
      </c>
      <c r="AV18" s="153">
        <f>AG18-'11.6'!AG18</f>
        <v>3.0000000000000027E-2</v>
      </c>
      <c r="AW18" s="239" t="s">
        <v>96</v>
      </c>
      <c r="AX18" s="249">
        <f t="shared" si="10"/>
        <v>9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/>
      <c r="BJ18" s="248"/>
      <c r="BK18" s="231"/>
      <c r="BL18" s="231"/>
      <c r="BM18" s="231"/>
      <c r="BN18" s="231"/>
    </row>
    <row r="19" spans="1:66" ht="13.15" x14ac:dyDescent="0.4">
      <c r="A19" s="14">
        <v>5</v>
      </c>
      <c r="B19" s="15" t="s">
        <v>47</v>
      </c>
      <c r="C19" s="61">
        <f t="shared" si="4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2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5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63">
        <v>12033</v>
      </c>
      <c r="W19" s="102">
        <f t="shared" si="1"/>
        <v>21.244</v>
      </c>
      <c r="X19" s="27">
        <v>0</v>
      </c>
      <c r="Y19" s="27">
        <v>8.9740000000000002</v>
      </c>
      <c r="Z19" s="27">
        <v>10.329999999999998</v>
      </c>
      <c r="AA19" s="27">
        <v>1.94</v>
      </c>
      <c r="AB19" s="102">
        <f>SUM(AC19:AE19)</f>
        <v>8.9540000000000006</v>
      </c>
      <c r="AC19" s="75">
        <v>5.2640000000000002</v>
      </c>
      <c r="AD19" s="75">
        <v>3.6900000000000004</v>
      </c>
      <c r="AE19" s="75">
        <v>0</v>
      </c>
      <c r="AF19" s="138">
        <f t="shared" si="6"/>
        <v>39235</v>
      </c>
      <c r="AG19" s="96">
        <f t="shared" si="3"/>
        <v>12.933</v>
      </c>
      <c r="AH19" s="22">
        <v>0</v>
      </c>
      <c r="AI19" s="22">
        <v>0</v>
      </c>
      <c r="AJ19" s="22">
        <v>0.18</v>
      </c>
      <c r="AK19" s="22">
        <v>0</v>
      </c>
      <c r="AL19" s="22">
        <v>1.1499999999999999</v>
      </c>
      <c r="AM19" s="22">
        <v>0</v>
      </c>
      <c r="AN19" s="22">
        <v>11.372999999999999</v>
      </c>
      <c r="AO19" s="22">
        <v>0.23</v>
      </c>
      <c r="AP19" s="91">
        <v>5393</v>
      </c>
      <c r="AQ19" s="18">
        <f t="shared" si="8"/>
        <v>0.24528345456644729</v>
      </c>
      <c r="AR19" s="19">
        <f t="shared" ref="AR19:AR24" si="11">IF(H19=0,"-",AB19/H19)</f>
        <v>0.31004155124653743</v>
      </c>
      <c r="AS19" s="19">
        <f t="shared" si="9"/>
        <v>0.45267763388169407</v>
      </c>
      <c r="AT19" s="17">
        <f>W19-'11.6'!W19</f>
        <v>0</v>
      </c>
      <c r="AU19" s="17">
        <f>AB19-'11.6'!AB19</f>
        <v>0</v>
      </c>
      <c r="AV19" s="17">
        <f>AG19-'11.6'!AG19</f>
        <v>0</v>
      </c>
      <c r="AW19" s="226" t="s">
        <v>96</v>
      </c>
      <c r="AX19" s="246">
        <f t="shared" si="10"/>
        <v>9</v>
      </c>
      <c r="AY19" s="247">
        <v>1</v>
      </c>
      <c r="AZ19" s="247">
        <v>1</v>
      </c>
      <c r="BA19" s="247">
        <v>1</v>
      </c>
      <c r="BB19" s="247">
        <v>1</v>
      </c>
      <c r="BC19" s="247">
        <v>1</v>
      </c>
      <c r="BD19" s="247">
        <v>1</v>
      </c>
      <c r="BE19" s="247">
        <v>1</v>
      </c>
      <c r="BF19" s="247">
        <v>1</v>
      </c>
      <c r="BG19" s="247">
        <v>1</v>
      </c>
      <c r="BH19" s="247"/>
      <c r="BI19" s="247"/>
      <c r="BJ19" s="247"/>
    </row>
    <row r="20" spans="1:66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1"/>
        <v>9.9100000000000019</v>
      </c>
      <c r="X20" s="192">
        <v>0.76</v>
      </c>
      <c r="Y20" s="192">
        <v>0</v>
      </c>
      <c r="Z20" s="192">
        <v>9.1500000000000021</v>
      </c>
      <c r="AA20" s="192">
        <v>0</v>
      </c>
      <c r="AB20" s="102">
        <f t="shared" si="7"/>
        <v>0</v>
      </c>
      <c r="AC20" s="75"/>
      <c r="AD20" s="75"/>
      <c r="AE20" s="75"/>
      <c r="AF20" s="138">
        <f t="shared" si="6"/>
        <v>0</v>
      </c>
      <c r="AG20" s="96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91">
        <v>1204</v>
      </c>
      <c r="AQ20" s="18">
        <f t="shared" si="8"/>
        <v>0.34894366197183108</v>
      </c>
      <c r="AR20" s="19">
        <f t="shared" si="11"/>
        <v>0</v>
      </c>
      <c r="AS20" s="19">
        <f t="shared" si="9"/>
        <v>0</v>
      </c>
      <c r="AT20" s="17">
        <f>W20-'11.6'!W20</f>
        <v>0</v>
      </c>
      <c r="AU20" s="17">
        <f>AB20-'11.6'!AB20</f>
        <v>0</v>
      </c>
      <c r="AV20" s="17">
        <f>AG20-'11.6'!AG20</f>
        <v>0</v>
      </c>
      <c r="AW20" s="226" t="s">
        <v>79</v>
      </c>
      <c r="AX20" s="246">
        <f t="shared" si="10"/>
        <v>3</v>
      </c>
      <c r="AY20" s="247">
        <v>1</v>
      </c>
      <c r="AZ20" s="247"/>
      <c r="BA20" s="247"/>
      <c r="BB20" s="247">
        <v>1</v>
      </c>
      <c r="BC20" s="247">
        <v>1</v>
      </c>
      <c r="BD20" s="247"/>
      <c r="BE20" s="247"/>
      <c r="BF20" s="247"/>
      <c r="BG20" s="247"/>
      <c r="BH20" s="247"/>
      <c r="BI20" s="247"/>
      <c r="BJ20" s="247"/>
    </row>
    <row r="21" spans="1:66" ht="13.15" x14ac:dyDescent="0.4">
      <c r="A21" s="14">
        <v>7</v>
      </c>
      <c r="B21" s="15" t="s">
        <v>48</v>
      </c>
      <c r="C21" s="61">
        <f t="shared" si="4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5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63">
        <v>2421</v>
      </c>
      <c r="W21" s="102">
        <f t="shared" si="1"/>
        <v>2.8410000000000002</v>
      </c>
      <c r="X21" s="22">
        <v>0</v>
      </c>
      <c r="Y21" s="22">
        <v>0.16</v>
      </c>
      <c r="Z21" s="22">
        <v>1.8560000000000001</v>
      </c>
      <c r="AA21" s="22">
        <v>0.82499999999999996</v>
      </c>
      <c r="AB21" s="102">
        <f>SUM(AC21:AE21)</f>
        <v>1.23166</v>
      </c>
      <c r="AC21" s="71">
        <v>0.80577999999999994</v>
      </c>
      <c r="AD21" s="71">
        <v>0.42587999999999998</v>
      </c>
      <c r="AE21" s="71">
        <v>0</v>
      </c>
      <c r="AF21" s="138">
        <f t="shared" si="6"/>
        <v>5519.48</v>
      </c>
      <c r="AG21" s="96">
        <f t="shared" si="3"/>
        <v>1.625</v>
      </c>
      <c r="AH21" s="22"/>
      <c r="AI21" s="22"/>
      <c r="AJ21" s="22"/>
      <c r="AK21" s="22"/>
      <c r="AL21" s="22">
        <v>0</v>
      </c>
      <c r="AM21" s="22">
        <v>1</v>
      </c>
      <c r="AN21" s="22">
        <v>0</v>
      </c>
      <c r="AO21" s="22">
        <v>0.625</v>
      </c>
      <c r="AP21" s="91">
        <v>448</v>
      </c>
      <c r="AQ21" s="18">
        <f t="shared" si="8"/>
        <v>0.16711764705882354</v>
      </c>
      <c r="AR21" s="19">
        <f t="shared" si="11"/>
        <v>0.40648844884488444</v>
      </c>
      <c r="AS21" s="19">
        <f t="shared" si="9"/>
        <v>0.30776515151515149</v>
      </c>
      <c r="AT21" s="17">
        <f>W21-'11.6'!W21</f>
        <v>0</v>
      </c>
      <c r="AU21" s="17">
        <f>AB21-'11.6'!AB21</f>
        <v>0</v>
      </c>
      <c r="AV21" s="17">
        <f>AG21-'11.6'!AG21</f>
        <v>0</v>
      </c>
      <c r="AW21" s="226" t="s">
        <v>80</v>
      </c>
      <c r="AX21" s="246">
        <f t="shared" si="10"/>
        <v>5</v>
      </c>
      <c r="AY21" s="247">
        <v>1</v>
      </c>
      <c r="AZ21" s="247">
        <v>1</v>
      </c>
      <c r="BA21" s="247"/>
      <c r="BB21" s="247">
        <v>1</v>
      </c>
      <c r="BC21" s="247">
        <v>1</v>
      </c>
      <c r="BD21" s="247"/>
      <c r="BE21" s="247">
        <v>1</v>
      </c>
      <c r="BF21" s="247"/>
      <c r="BG21" s="247"/>
      <c r="BH21" s="247"/>
      <c r="BI21" s="247"/>
      <c r="BJ21" s="247"/>
    </row>
    <row r="22" spans="1:66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6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8"/>
        <v>0.16284501061571124</v>
      </c>
      <c r="AR22" s="19">
        <f t="shared" si="11"/>
        <v>0</v>
      </c>
      <c r="AS22" s="19">
        <f t="shared" si="9"/>
        <v>0.13341478313989008</v>
      </c>
      <c r="AT22" s="17">
        <f>W22-'11.6'!W22</f>
        <v>0</v>
      </c>
      <c r="AU22" s="17">
        <f>AB22-'11.6'!AB22</f>
        <v>0</v>
      </c>
      <c r="AV22" s="17">
        <f>AG22-'11.6'!AG22</f>
        <v>0</v>
      </c>
      <c r="AW22" s="240" t="s">
        <v>81</v>
      </c>
      <c r="AX22" s="246">
        <f t="shared" si="10"/>
        <v>1</v>
      </c>
      <c r="AY22" s="247">
        <v>1</v>
      </c>
      <c r="AZ22" s="247"/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</row>
    <row r="23" spans="1:66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1"/>
        <v>2.5</v>
      </c>
      <c r="X23" s="22"/>
      <c r="Y23" s="22"/>
      <c r="Z23" s="22">
        <v>2.5</v>
      </c>
      <c r="AA23" s="22"/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6"/>
        <v>17950</v>
      </c>
      <c r="AG23" s="96">
        <f t="shared" si="3"/>
        <v>0.2</v>
      </c>
      <c r="AH23" s="22"/>
      <c r="AI23" s="22"/>
      <c r="AJ23" s="22"/>
      <c r="AK23" s="22"/>
      <c r="AL23" s="22">
        <v>0.2</v>
      </c>
      <c r="AM23" s="22"/>
      <c r="AN23" s="22"/>
      <c r="AO23" s="22"/>
      <c r="AP23" s="91">
        <v>454</v>
      </c>
      <c r="AQ23" s="18">
        <f t="shared" si="8"/>
        <v>9.800078400627206E-2</v>
      </c>
      <c r="AR23" s="19">
        <f t="shared" si="11"/>
        <v>0.14049844236760126</v>
      </c>
      <c r="AS23" s="19">
        <f t="shared" si="9"/>
        <v>2.1459227467811159E-2</v>
      </c>
      <c r="AT23" s="17">
        <f>W23-'11.6'!W23</f>
        <v>0</v>
      </c>
      <c r="AU23" s="17">
        <f>AB23-'11.6'!AB23</f>
        <v>0</v>
      </c>
      <c r="AV23" s="17">
        <f>AG23-'11.6'!AG23</f>
        <v>0</v>
      </c>
      <c r="AW23" s="226" t="s">
        <v>82</v>
      </c>
      <c r="AX23" s="246">
        <f t="shared" si="10"/>
        <v>4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7"/>
      <c r="BI23" s="247"/>
      <c r="BJ23" s="247"/>
    </row>
    <row r="24" spans="1:66" s="34" customFormat="1" ht="16.149999999999999" x14ac:dyDescent="0.35">
      <c r="A24" s="29"/>
      <c r="B24" s="30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69">
        <f t="shared" si="12"/>
        <v>12.89</v>
      </c>
      <c r="O24" s="69">
        <f t="shared" si="12"/>
        <v>10.63</v>
      </c>
      <c r="P24" s="69">
        <f t="shared" si="12"/>
        <v>7.13</v>
      </c>
      <c r="Q24" s="69">
        <f t="shared" si="12"/>
        <v>4.08</v>
      </c>
      <c r="R24" s="69">
        <f t="shared" si="12"/>
        <v>33.6</v>
      </c>
      <c r="S24" s="69">
        <f t="shared" si="12"/>
        <v>50.779999999999994</v>
      </c>
      <c r="T24" s="69">
        <f t="shared" si="12"/>
        <v>36.910000000000004</v>
      </c>
      <c r="U24" s="69">
        <f t="shared" si="12"/>
        <v>27.04</v>
      </c>
      <c r="V24" s="158">
        <f t="shared" si="12"/>
        <v>78695</v>
      </c>
      <c r="W24" s="154">
        <f>SUM(W10:W23)</f>
        <v>164.74799999999999</v>
      </c>
      <c r="X24" s="32">
        <f>SUM(X10:X23)</f>
        <v>3.08</v>
      </c>
      <c r="Y24" s="32">
        <f>SUM(Y10:Y23)</f>
        <v>24.992999999999999</v>
      </c>
      <c r="Z24" s="32">
        <f>SUM(Z10:Z23)</f>
        <v>115.917</v>
      </c>
      <c r="AA24" s="32">
        <f t="shared" si="12"/>
        <v>20.758000000000003</v>
      </c>
      <c r="AB24" s="155">
        <f>SUM(AB10:AB23)</f>
        <v>38.797659999999993</v>
      </c>
      <c r="AC24" s="77">
        <f>SUM(AC10:AC23)</f>
        <v>14.097780000000002</v>
      </c>
      <c r="AD24" s="77">
        <f t="shared" si="12"/>
        <v>21.44688</v>
      </c>
      <c r="AE24" s="77">
        <f t="shared" si="12"/>
        <v>3.2530000000000001</v>
      </c>
      <c r="AF24" s="140">
        <f t="shared" si="12"/>
        <v>87574.48</v>
      </c>
      <c r="AG24" s="154">
        <f>SUM(AG10:AG23)</f>
        <v>50.278000000000006</v>
      </c>
      <c r="AH24" s="32">
        <f t="shared" si="12"/>
        <v>13.968</v>
      </c>
      <c r="AI24" s="32">
        <f t="shared" si="12"/>
        <v>0.19</v>
      </c>
      <c r="AJ24" s="32">
        <f t="shared" si="12"/>
        <v>0.18</v>
      </c>
      <c r="AK24" s="32">
        <f t="shared" si="12"/>
        <v>1</v>
      </c>
      <c r="AL24" s="32">
        <f t="shared" si="12"/>
        <v>7.0540000000000003</v>
      </c>
      <c r="AM24" s="32">
        <f t="shared" si="12"/>
        <v>11.618</v>
      </c>
      <c r="AN24" s="32">
        <f t="shared" si="12"/>
        <v>12.253</v>
      </c>
      <c r="AO24" s="32">
        <f t="shared" si="12"/>
        <v>4.0149999999999997</v>
      </c>
      <c r="AP24" s="159">
        <f t="shared" si="12"/>
        <v>26820</v>
      </c>
      <c r="AQ24" s="160">
        <f t="shared" si="8"/>
        <v>0.29391468788468056</v>
      </c>
      <c r="AR24" s="160">
        <f t="shared" si="11"/>
        <v>0.2586510666666666</v>
      </c>
      <c r="AS24" s="160">
        <f t="shared" si="9"/>
        <v>0.27465311919589208</v>
      </c>
      <c r="AT24" s="161">
        <f t="shared" ref="AT24:AV24" si="13">SUM(AT10:AT23)</f>
        <v>10.091000000000003</v>
      </c>
      <c r="AU24" s="161">
        <f t="shared" si="13"/>
        <v>1.9989999999999988</v>
      </c>
      <c r="AV24" s="161">
        <f t="shared" si="13"/>
        <v>1.8049999999999993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6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6" ht="15" customHeight="1" x14ac:dyDescent="0.4">
      <c r="AG26" s="98" t="s">
        <v>70</v>
      </c>
      <c r="AP26" s="93">
        <f>+AP24/V24</f>
        <v>0.34080945422199632</v>
      </c>
    </row>
    <row r="27" spans="1:66" ht="15" customHeight="1" x14ac:dyDescent="0.4">
      <c r="C27" s="5">
        <f>+C24*0.8</f>
        <v>448.42399999999998</v>
      </c>
      <c r="D27" s="5">
        <f t="shared" ref="D27:U27" si="14">+D24*0.8</f>
        <v>11.856</v>
      </c>
      <c r="E27" s="5">
        <f t="shared" si="14"/>
        <v>81.256000000000014</v>
      </c>
      <c r="F27" s="5">
        <f t="shared" si="14"/>
        <v>257.8</v>
      </c>
      <c r="G27" s="5">
        <f t="shared" si="14"/>
        <v>97.512</v>
      </c>
      <c r="H27" s="5">
        <f t="shared" si="14"/>
        <v>120</v>
      </c>
      <c r="I27" s="5">
        <f t="shared" si="14"/>
        <v>26.72</v>
      </c>
      <c r="J27" s="5">
        <f t="shared" si="14"/>
        <v>76.319999999999993</v>
      </c>
      <c r="K27" s="5">
        <f t="shared" si="14"/>
        <v>16.96</v>
      </c>
      <c r="L27" s="5">
        <f t="shared" si="14"/>
        <v>0</v>
      </c>
      <c r="M27" s="5">
        <f t="shared" si="14"/>
        <v>146.44800000000001</v>
      </c>
      <c r="N27" s="5">
        <f t="shared" si="14"/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99"/>
      <c r="AG27" s="99"/>
    </row>
    <row r="30" spans="1:66" ht="15" customHeight="1" x14ac:dyDescent="0.4">
      <c r="AR30" s="37"/>
      <c r="AS30" s="37"/>
    </row>
  </sheetData>
  <mergeCells count="33">
    <mergeCell ref="AS6:AS7"/>
    <mergeCell ref="AT6:AT7"/>
    <mergeCell ref="AU6:AU7"/>
    <mergeCell ref="AV6:AV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D6:G6"/>
    <mergeCell ref="H6:H7"/>
    <mergeCell ref="I6:L6"/>
    <mergeCell ref="M6:M7"/>
    <mergeCell ref="N6:Q6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C6:AF6"/>
    <mergeCell ref="C6:C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0"/>
  <sheetViews>
    <sheetView view="pageBreakPreview" topLeftCell="A3" zoomScale="85" zoomScaleNormal="85" zoomScaleSheetLayoutView="85" workbookViewId="0">
      <selection activeCell="BH8" sqref="BH8:BJ23"/>
    </sheetView>
  </sheetViews>
  <sheetFormatPr defaultRowHeight="15" customHeight="1" x14ac:dyDescent="0.4"/>
  <cols>
    <col min="1" max="1" width="5.25" style="5" customWidth="1"/>
    <col min="2" max="2" width="17.125" style="5" bestFit="1" customWidth="1"/>
    <col min="3" max="3" width="7.75" style="5" customWidth="1"/>
    <col min="4" max="7" width="9.25" style="5" hidden="1" customWidth="1"/>
    <col min="8" max="8" width="9.25" style="5" customWidth="1"/>
    <col min="9" max="12" width="9.25" style="5" hidden="1" customWidth="1"/>
    <col min="13" max="13" width="7.75" style="5" customWidth="1"/>
    <col min="14" max="22" width="9.25" style="5" hidden="1" customWidth="1"/>
    <col min="23" max="23" width="7.5" style="98" customWidth="1"/>
    <col min="24" max="27" width="9.25" style="5" hidden="1" customWidth="1"/>
    <col min="28" max="28" width="8.125" style="104" customWidth="1"/>
    <col min="29" max="32" width="8.5" style="78" hidden="1" customWidth="1"/>
    <col min="33" max="33" width="7" style="98" customWidth="1"/>
    <col min="34" max="41" width="8.375" style="5" hidden="1" customWidth="1"/>
    <col min="42" max="42" width="7.625" style="151" hidden="1" customWidth="1"/>
    <col min="43" max="45" width="6.875" style="5" customWidth="1"/>
    <col min="46" max="48" width="6.5" style="5" customWidth="1"/>
    <col min="49" max="49" width="6" style="237" bestFit="1" customWidth="1"/>
    <col min="50" max="50" width="4.5" style="237" customWidth="1"/>
    <col min="51" max="52" width="4.125" style="237" bestFit="1" customWidth="1"/>
    <col min="53" max="62" width="4.5" style="237" customWidth="1"/>
    <col min="63" max="66" width="9" style="228"/>
    <col min="6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6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6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6" s="1" customFormat="1" ht="30.75" customHeight="1" x14ac:dyDescent="0.45">
      <c r="A3" s="745" t="s">
        <v>98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6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50"/>
      <c r="AU4" s="250"/>
      <c r="AV4" s="250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6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252"/>
    </row>
    <row r="6" spans="1:66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226"/>
    </row>
    <row r="7" spans="1:66" ht="65.650000000000006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753" t="s">
        <v>99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</row>
    <row r="8" spans="1:66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227"/>
      <c r="AX8" s="237" t="s">
        <v>94</v>
      </c>
      <c r="AY8" s="237" t="s">
        <v>85</v>
      </c>
      <c r="AZ8" s="237" t="s">
        <v>86</v>
      </c>
      <c r="BA8" s="237" t="s">
        <v>87</v>
      </c>
      <c r="BB8" s="237" t="s">
        <v>88</v>
      </c>
      <c r="BC8" s="237" t="s">
        <v>89</v>
      </c>
      <c r="BD8" s="237" t="s">
        <v>90</v>
      </c>
      <c r="BE8" s="237" t="s">
        <v>91</v>
      </c>
      <c r="BF8" s="237" t="s">
        <v>92</v>
      </c>
      <c r="BG8" s="237" t="s">
        <v>93</v>
      </c>
      <c r="BH8" s="237" t="s">
        <v>96</v>
      </c>
      <c r="BI8" s="237" t="s">
        <v>102</v>
      </c>
      <c r="BJ8" s="237" t="s">
        <v>103</v>
      </c>
    </row>
    <row r="9" spans="1:66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</row>
    <row r="10" spans="1:66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1">SUM(X10:AA10)</f>
        <v>20.963000000000001</v>
      </c>
      <c r="X10" s="22">
        <v>7.0000000000000007E-2</v>
      </c>
      <c r="Y10" s="22">
        <v>2.6959999999999997</v>
      </c>
      <c r="Z10" s="22">
        <v>17.182000000000002</v>
      </c>
      <c r="AA10" s="22">
        <v>1.0149999999999999</v>
      </c>
      <c r="AB10" s="102">
        <f>SUM(AC10:AE10)</f>
        <v>0</v>
      </c>
      <c r="AC10" s="75"/>
      <c r="AD10" s="75"/>
      <c r="AE10" s="75"/>
      <c r="AF10" s="138">
        <f t="shared" si="0"/>
        <v>0</v>
      </c>
      <c r="AG10" s="96">
        <f>+SUM(AH10:AO10)</f>
        <v>10.94</v>
      </c>
      <c r="AH10" s="22">
        <v>0</v>
      </c>
      <c r="AI10" s="22">
        <v>0</v>
      </c>
      <c r="AJ10" s="22">
        <v>0</v>
      </c>
      <c r="AK10" s="22">
        <v>1</v>
      </c>
      <c r="AL10" s="22">
        <v>0</v>
      </c>
      <c r="AM10" s="22">
        <v>6.98</v>
      </c>
      <c r="AN10" s="22">
        <v>0.7</v>
      </c>
      <c r="AO10" s="22">
        <v>2.2599999999999998</v>
      </c>
      <c r="AP10" s="91">
        <v>3659</v>
      </c>
      <c r="AQ10" s="18">
        <f>$W10/C10</f>
        <v>0.35889402499571993</v>
      </c>
      <c r="AR10" s="19">
        <f>IF(H10=0,"-",AB10/H10)</f>
        <v>0</v>
      </c>
      <c r="AS10" s="19">
        <f>AG10/M10</f>
        <v>0.19069199930277148</v>
      </c>
      <c r="AT10" s="17">
        <f>W10-'17.6'!W10</f>
        <v>2</v>
      </c>
      <c r="AU10" s="17">
        <f>AB10-'17.6'!AB10</f>
        <v>0</v>
      </c>
      <c r="AV10" s="17">
        <f>AG10-'17.6'!AG10</f>
        <v>0.99999999999999822</v>
      </c>
      <c r="AW10" s="226" t="s">
        <v>100</v>
      </c>
      <c r="AX10" s="246">
        <f>+SUM(AY10:BG10)</f>
        <v>4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7"/>
      <c r="BI10" s="247">
        <v>1</v>
      </c>
      <c r="BJ10" s="247"/>
    </row>
    <row r="11" spans="1:66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1"/>
        <v>18.199999999999996</v>
      </c>
      <c r="X11" s="166">
        <v>0.7</v>
      </c>
      <c r="Y11" s="166">
        <v>1.8</v>
      </c>
      <c r="Z11" s="166">
        <v>15.049999999999999</v>
      </c>
      <c r="AA11" s="166">
        <v>0.64999999999999991</v>
      </c>
      <c r="AB11" s="102">
        <f>SUM(AC11:AE11)</f>
        <v>4.2</v>
      </c>
      <c r="AC11" s="111">
        <v>4.2</v>
      </c>
      <c r="AD11" s="71"/>
      <c r="AE11" s="71"/>
      <c r="AF11" s="138">
        <f>(AC11*5+AD11*3.5+AE11*3)*1000</f>
        <v>21000</v>
      </c>
      <c r="AG11" s="96">
        <f t="shared" ref="AG11:AG23" si="3">+SUM(AH11:AO11)</f>
        <v>11.9</v>
      </c>
      <c r="AH11" s="110">
        <v>11.9</v>
      </c>
      <c r="AI11" s="22"/>
      <c r="AJ11" s="22"/>
      <c r="AK11" s="22"/>
      <c r="AL11" s="22"/>
      <c r="AM11" s="22"/>
      <c r="AN11" s="22"/>
      <c r="AO11" s="22"/>
      <c r="AP11" s="91">
        <v>2994</v>
      </c>
      <c r="AQ11" s="18">
        <f>$W11/C11</f>
        <v>0.63414634146341453</v>
      </c>
      <c r="AR11" s="19">
        <f>IF(H11=0,"-",AB11/H11)</f>
        <v>0.76363636363636367</v>
      </c>
      <c r="AS11" s="19">
        <f>AG11/M11</f>
        <v>0.85365853658536583</v>
      </c>
      <c r="AT11" s="17">
        <f>W11-'17.6'!W11</f>
        <v>1.8999999999999986</v>
      </c>
      <c r="AU11" s="17">
        <f>AB11-'17.6'!AB11</f>
        <v>1.9000000000000004</v>
      </c>
      <c r="AV11" s="17">
        <f>AG11-'17.6'!AG11</f>
        <v>0.59999999999999964</v>
      </c>
      <c r="AW11" s="226" t="s">
        <v>100</v>
      </c>
      <c r="AX11" s="246">
        <f>+SUM(AY11:BG11)</f>
        <v>3</v>
      </c>
      <c r="AY11" s="247"/>
      <c r="AZ11" s="247">
        <v>1</v>
      </c>
      <c r="BA11" s="247"/>
      <c r="BB11" s="247"/>
      <c r="BC11" s="247"/>
      <c r="BD11" s="247">
        <v>1</v>
      </c>
      <c r="BE11" s="247"/>
      <c r="BF11" s="247">
        <v>1</v>
      </c>
      <c r="BG11" s="247"/>
      <c r="BH11" s="247"/>
      <c r="BI11" s="247">
        <v>1</v>
      </c>
      <c r="BJ11" s="247"/>
    </row>
    <row r="12" spans="1:66" ht="13.15" x14ac:dyDescent="0.4">
      <c r="A12" s="14">
        <v>3</v>
      </c>
      <c r="B12" s="15" t="s">
        <v>53</v>
      </c>
      <c r="C12" s="61">
        <f t="shared" ref="C12:C23" si="4">SUM(D12:G12)</f>
        <v>83.710000000000008</v>
      </c>
      <c r="D12" s="64">
        <v>0.36</v>
      </c>
      <c r="E12" s="64">
        <v>13.42</v>
      </c>
      <c r="F12" s="64">
        <v>53.2</v>
      </c>
      <c r="G12" s="64">
        <v>16.73</v>
      </c>
      <c r="H12" s="61">
        <f t="shared" si="2"/>
        <v>1.5</v>
      </c>
      <c r="I12" s="65">
        <v>1.5</v>
      </c>
      <c r="J12" s="65" t="s">
        <v>64</v>
      </c>
      <c r="K12" s="65" t="s">
        <v>64</v>
      </c>
      <c r="L12" s="65"/>
      <c r="M12" s="61">
        <f t="shared" ref="M12:M23" si="5">SUM(N12:U12)</f>
        <v>17.11</v>
      </c>
      <c r="N12" s="66">
        <v>0.79</v>
      </c>
      <c r="O12" s="66">
        <v>1.83</v>
      </c>
      <c r="P12" s="66">
        <v>2.15</v>
      </c>
      <c r="Q12" s="66">
        <v>0.35</v>
      </c>
      <c r="R12" s="66">
        <v>0.52</v>
      </c>
      <c r="S12" s="66">
        <v>11.22</v>
      </c>
      <c r="T12" s="66">
        <v>0</v>
      </c>
      <c r="U12" s="66">
        <v>0.25</v>
      </c>
      <c r="V12" s="66">
        <v>10689</v>
      </c>
      <c r="W12" s="102">
        <f t="shared" si="1"/>
        <v>24.457000000000004</v>
      </c>
      <c r="X12" s="173">
        <v>0.8</v>
      </c>
      <c r="Y12" s="173">
        <v>2.9780000000000006</v>
      </c>
      <c r="Z12" s="173">
        <v>18.309000000000001</v>
      </c>
      <c r="AA12" s="173">
        <v>2.37</v>
      </c>
      <c r="AB12" s="102">
        <f>SUM(AC12:AE12)</f>
        <v>0</v>
      </c>
      <c r="AC12" s="71"/>
      <c r="AD12" s="71"/>
      <c r="AE12" s="71"/>
      <c r="AF12" s="138">
        <f t="shared" ref="AF12:AF23" si="6">(AC12*5+AD12*3.5+AE12*3)*1000</f>
        <v>0</v>
      </c>
      <c r="AG12" s="96">
        <f t="shared" si="3"/>
        <v>2.5579999999999998</v>
      </c>
      <c r="AH12" s="22">
        <v>0.20799999999999999</v>
      </c>
      <c r="AI12" s="22">
        <v>0</v>
      </c>
      <c r="AJ12" s="22">
        <v>0</v>
      </c>
      <c r="AK12" s="22">
        <v>0</v>
      </c>
      <c r="AL12" s="22">
        <v>0</v>
      </c>
      <c r="AM12" s="22">
        <v>1.8499999999999999</v>
      </c>
      <c r="AN12" s="22">
        <v>0</v>
      </c>
      <c r="AO12" s="22">
        <v>0.5</v>
      </c>
      <c r="AP12" s="91">
        <v>3473</v>
      </c>
      <c r="AQ12" s="18">
        <f>$W12/C12</f>
        <v>0.29216342133556328</v>
      </c>
      <c r="AR12" s="19">
        <f>IF(H12=0,"-",AB12/H12)</f>
        <v>0</v>
      </c>
      <c r="AS12" s="19">
        <f>AG12/M12</f>
        <v>0.14950321449444767</v>
      </c>
      <c r="AT12" s="17">
        <f>W12-'17.6'!W12</f>
        <v>3.0560000000000009</v>
      </c>
      <c r="AU12" s="17">
        <f>AB12-'17.6'!AB12</f>
        <v>0</v>
      </c>
      <c r="AV12" s="17">
        <f>AG12-'17.6'!AG12</f>
        <v>0.375</v>
      </c>
      <c r="AW12" s="226" t="s">
        <v>100</v>
      </c>
      <c r="AX12" s="246">
        <f>+SUM(AY12:BG12)</f>
        <v>6</v>
      </c>
      <c r="AY12" s="247"/>
      <c r="AZ12" s="247"/>
      <c r="BA12" s="247">
        <v>1</v>
      </c>
      <c r="BB12" s="247">
        <v>1</v>
      </c>
      <c r="BC12" s="247"/>
      <c r="BD12" s="247">
        <v>1</v>
      </c>
      <c r="BE12" s="247">
        <v>1</v>
      </c>
      <c r="BF12" s="247">
        <v>1</v>
      </c>
      <c r="BG12" s="247">
        <v>1</v>
      </c>
      <c r="BH12" s="248">
        <v>1</v>
      </c>
      <c r="BI12" s="248">
        <v>1</v>
      </c>
      <c r="BJ12" s="248"/>
      <c r="BK12" s="231"/>
    </row>
    <row r="13" spans="1:66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63">
        <v>1727</v>
      </c>
      <c r="W13" s="102">
        <f t="shared" si="1"/>
        <v>4.593</v>
      </c>
      <c r="X13" s="174">
        <v>0.26</v>
      </c>
      <c r="Y13" s="174">
        <v>0.16</v>
      </c>
      <c r="Z13" s="174">
        <v>3.3530000000000002</v>
      </c>
      <c r="AA13" s="174">
        <v>0.82</v>
      </c>
      <c r="AB13" s="102">
        <f>SUM(AC13:AE13)</f>
        <v>0.33</v>
      </c>
      <c r="AC13" s="71"/>
      <c r="AD13" s="71">
        <v>0.33</v>
      </c>
      <c r="AE13" s="71"/>
      <c r="AF13" s="138"/>
      <c r="AG13" s="96">
        <f t="shared" si="3"/>
        <v>0.36</v>
      </c>
      <c r="AH13" s="22">
        <v>0.36</v>
      </c>
      <c r="AI13" s="22"/>
      <c r="AJ13" s="22"/>
      <c r="AK13" s="22"/>
      <c r="AL13" s="22"/>
      <c r="AM13" s="22"/>
      <c r="AN13" s="22"/>
      <c r="AO13" s="22"/>
      <c r="AP13" s="91">
        <v>738</v>
      </c>
      <c r="AQ13" s="18">
        <f>$W13/C13</f>
        <v>0.33355119825708063</v>
      </c>
      <c r="AR13" s="19">
        <f>IF(H13=0,"-",AB13/H13)</f>
        <v>0.3666666666666667</v>
      </c>
      <c r="AS13" s="19">
        <f>AG13/M13</f>
        <v>0.30508474576271188</v>
      </c>
      <c r="AT13" s="17">
        <f>W13-'17.6'!W13</f>
        <v>0.35999999999999943</v>
      </c>
      <c r="AU13" s="17">
        <f>AB13-'17.6'!AB13</f>
        <v>0</v>
      </c>
      <c r="AV13" s="17">
        <f>AG13-'17.6'!AG13</f>
        <v>0</v>
      </c>
      <c r="AW13" s="226" t="s">
        <v>100</v>
      </c>
      <c r="AX13" s="246">
        <f>+SUM(AY13:BG13)</f>
        <v>4</v>
      </c>
      <c r="AY13" s="247">
        <v>1</v>
      </c>
      <c r="AZ13" s="247">
        <v>1</v>
      </c>
      <c r="BA13" s="247"/>
      <c r="BB13" s="247">
        <v>1</v>
      </c>
      <c r="BC13" s="247"/>
      <c r="BD13" s="247"/>
      <c r="BE13" s="247"/>
      <c r="BF13" s="247">
        <v>1</v>
      </c>
      <c r="BG13" s="247"/>
      <c r="BH13" s="247"/>
      <c r="BI13" s="247">
        <v>1</v>
      </c>
      <c r="BJ13" s="247"/>
    </row>
    <row r="14" spans="1:66" s="43" customFormat="1" ht="13.15" x14ac:dyDescent="0.35">
      <c r="A14" s="251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6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W14-'17.6'!W14</f>
        <v>0</v>
      </c>
      <c r="AU14" s="17">
        <f>AB14-'17.6'!AB14</f>
        <v>0</v>
      </c>
      <c r="AV14" s="17">
        <f>AG14-'17.6'!AG14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32"/>
      <c r="BL14" s="232"/>
      <c r="BM14" s="232"/>
      <c r="BN14" s="232"/>
    </row>
    <row r="15" spans="1:66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1"/>
        <v>7.7880000000000003</v>
      </c>
      <c r="X15" s="22">
        <v>0.3</v>
      </c>
      <c r="Y15" s="22">
        <v>3.0469999999999997</v>
      </c>
      <c r="Z15" s="22">
        <v>4.4410000000000007</v>
      </c>
      <c r="AA15" s="22"/>
      <c r="AB15" s="102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96">
        <f t="shared" si="3"/>
        <v>3.1930000000000001</v>
      </c>
      <c r="AH15" s="22"/>
      <c r="AI15" s="22"/>
      <c r="AJ15" s="22"/>
      <c r="AK15" s="22"/>
      <c r="AL15" s="22">
        <v>0.93</v>
      </c>
      <c r="AM15" s="22">
        <v>2.2629999999999999</v>
      </c>
      <c r="AN15" s="22">
        <v>0</v>
      </c>
      <c r="AO15" s="22">
        <v>0</v>
      </c>
      <c r="AP15" s="91">
        <v>1302</v>
      </c>
      <c r="AQ15" s="18">
        <f t="shared" ref="AQ15:AQ24" si="8">$W15/C15</f>
        <v>0.48342644320297956</v>
      </c>
      <c r="AR15" s="19">
        <f>IF(H15=0,"-",AB15/H15)</f>
        <v>0</v>
      </c>
      <c r="AS15" s="19">
        <f t="shared" ref="AS15:AS24" si="9">AG15/M15</f>
        <v>0.3599774520856821</v>
      </c>
      <c r="AT15" s="17">
        <f>W15-'17.6'!W15</f>
        <v>0.45500000000000007</v>
      </c>
      <c r="AU15" s="17">
        <f>AB15-'17.6'!AB15</f>
        <v>0</v>
      </c>
      <c r="AV15" s="17">
        <f>AG15-'17.6'!AG15</f>
        <v>0.13000000000000034</v>
      </c>
      <c r="AW15" s="226" t="s">
        <v>100</v>
      </c>
      <c r="AX15" s="246">
        <f t="shared" ref="AX15:AX23" si="10">+SUM(AY15:BG15)</f>
        <v>2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8">
        <v>1</v>
      </c>
      <c r="BI15" s="248">
        <v>1</v>
      </c>
      <c r="BJ15" s="248"/>
      <c r="BK15" s="231"/>
    </row>
    <row r="16" spans="1:66" ht="13.15" x14ac:dyDescent="0.4">
      <c r="A16" s="14">
        <v>2</v>
      </c>
      <c r="B16" s="15" t="s">
        <v>42</v>
      </c>
      <c r="C16" s="61">
        <f t="shared" si="4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5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1"/>
        <v>24.48</v>
      </c>
      <c r="X16" s="27">
        <v>0.5</v>
      </c>
      <c r="Y16" s="27">
        <v>5.5200000000000005</v>
      </c>
      <c r="Z16" s="27">
        <v>14.81</v>
      </c>
      <c r="AA16" s="27">
        <v>3.65</v>
      </c>
      <c r="AB16" s="102">
        <f t="shared" si="7"/>
        <v>0</v>
      </c>
      <c r="AC16" s="75"/>
      <c r="AD16" s="75"/>
      <c r="AE16" s="75"/>
      <c r="AF16" s="138">
        <f t="shared" si="6"/>
        <v>0</v>
      </c>
      <c r="AG16" s="96">
        <f t="shared" si="3"/>
        <v>3.99</v>
      </c>
      <c r="AH16" s="22">
        <v>2.1</v>
      </c>
      <c r="AI16" s="22">
        <v>0</v>
      </c>
      <c r="AJ16" s="22">
        <v>0</v>
      </c>
      <c r="AK16" s="22">
        <v>0</v>
      </c>
      <c r="AL16" s="22">
        <v>1.1399999999999999</v>
      </c>
      <c r="AM16" s="22">
        <v>0.35</v>
      </c>
      <c r="AN16" s="22">
        <v>0</v>
      </c>
      <c r="AO16" s="22">
        <v>0.4</v>
      </c>
      <c r="AP16" s="91">
        <v>3252</v>
      </c>
      <c r="AQ16" s="18">
        <f t="shared" si="8"/>
        <v>0.30596175478065241</v>
      </c>
      <c r="AR16" s="19"/>
      <c r="AS16" s="19">
        <f t="shared" si="9"/>
        <v>0.52847682119205308</v>
      </c>
      <c r="AT16" s="17">
        <f>W16-'17.6'!W16</f>
        <v>2.7099999999999973</v>
      </c>
      <c r="AU16" s="17">
        <f>AB16-'17.6'!AB16</f>
        <v>0</v>
      </c>
      <c r="AV16" s="17">
        <f>AG16-'17.6'!AG16</f>
        <v>0.16000000000000014</v>
      </c>
      <c r="AW16" s="226" t="s">
        <v>100</v>
      </c>
      <c r="AX16" s="246">
        <f t="shared" si="10"/>
        <v>2</v>
      </c>
      <c r="AY16" s="247">
        <v>1</v>
      </c>
      <c r="AZ16" s="247"/>
      <c r="BA16" s="247"/>
      <c r="BB16" s="247"/>
      <c r="BC16" s="247">
        <v>1</v>
      </c>
      <c r="BD16" s="247"/>
      <c r="BE16" s="247"/>
      <c r="BF16" s="247"/>
      <c r="BG16" s="247"/>
      <c r="BH16" s="248">
        <v>1</v>
      </c>
      <c r="BI16" s="248">
        <v>1</v>
      </c>
      <c r="BJ16" s="248"/>
      <c r="BK16" s="231"/>
    </row>
    <row r="17" spans="1:66" ht="13.15" x14ac:dyDescent="0.4">
      <c r="A17" s="14">
        <v>3</v>
      </c>
      <c r="B17" s="15" t="s">
        <v>56</v>
      </c>
      <c r="C17" s="61">
        <f t="shared" si="4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5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63">
        <v>2394</v>
      </c>
      <c r="W17" s="102">
        <f t="shared" si="1"/>
        <v>4.88</v>
      </c>
      <c r="X17" s="27">
        <v>0</v>
      </c>
      <c r="Y17" s="170">
        <v>1.5</v>
      </c>
      <c r="Z17" s="170">
        <v>3.38</v>
      </c>
      <c r="AA17" s="170">
        <v>0</v>
      </c>
      <c r="AB17" s="102">
        <f t="shared" si="7"/>
        <v>6.35</v>
      </c>
      <c r="AC17" s="75"/>
      <c r="AD17" s="75">
        <v>6.35</v>
      </c>
      <c r="AE17" s="75"/>
      <c r="AF17" s="138">
        <v>13370</v>
      </c>
      <c r="AG17" s="96">
        <f t="shared" si="3"/>
        <v>1.79</v>
      </c>
      <c r="AH17" s="22">
        <v>0</v>
      </c>
      <c r="AI17" s="22"/>
      <c r="AJ17" s="22"/>
      <c r="AK17" s="22"/>
      <c r="AL17" s="22">
        <v>1.79</v>
      </c>
      <c r="AM17" s="22"/>
      <c r="AN17" s="22"/>
      <c r="AO17" s="22"/>
      <c r="AP17" s="91">
        <v>1182</v>
      </c>
      <c r="AQ17" s="18">
        <f t="shared" si="8"/>
        <v>0.31916285153695229</v>
      </c>
      <c r="AR17" s="19">
        <f>IF(H17=0,"-",AB17/H17)</f>
        <v>0.5</v>
      </c>
      <c r="AS17" s="19">
        <f t="shared" si="9"/>
        <v>0.25755395683453236</v>
      </c>
      <c r="AT17" s="17">
        <f>W17-'17.6'!W17</f>
        <v>0.62999999999999989</v>
      </c>
      <c r="AU17" s="17">
        <f>AB17-'17.6'!AB17</f>
        <v>0.58999999999999986</v>
      </c>
      <c r="AV17" s="17">
        <f>AG17-'17.6'!AG17</f>
        <v>0.34000000000000008</v>
      </c>
      <c r="AW17" s="226" t="s">
        <v>100</v>
      </c>
      <c r="AX17" s="246">
        <f t="shared" si="10"/>
        <v>5</v>
      </c>
      <c r="AY17" s="247">
        <v>1</v>
      </c>
      <c r="AZ17" s="247">
        <v>1</v>
      </c>
      <c r="BA17" s="247">
        <v>1</v>
      </c>
      <c r="BB17" s="247"/>
      <c r="BC17" s="247">
        <v>1</v>
      </c>
      <c r="BD17" s="247">
        <v>1</v>
      </c>
      <c r="BE17" s="247"/>
      <c r="BF17" s="247"/>
      <c r="BG17" s="247"/>
      <c r="BH17" s="247"/>
      <c r="BI17" s="247">
        <v>1</v>
      </c>
      <c r="BJ17" s="247"/>
    </row>
    <row r="18" spans="1:66" ht="13.15" x14ac:dyDescent="0.4">
      <c r="A18" s="14">
        <v>4</v>
      </c>
      <c r="B18" s="15" t="s">
        <v>45</v>
      </c>
      <c r="C18" s="61">
        <f t="shared" si="4"/>
        <v>97.59</v>
      </c>
      <c r="D18" s="63">
        <v>8.17</v>
      </c>
      <c r="E18" s="63">
        <v>7.68</v>
      </c>
      <c r="F18" s="63">
        <v>40.79</v>
      </c>
      <c r="G18" s="63">
        <v>40.950000000000003</v>
      </c>
      <c r="H18" s="61">
        <f t="shared" si="2"/>
        <v>30.290000000000003</v>
      </c>
      <c r="I18" s="63">
        <v>8.3000000000000007</v>
      </c>
      <c r="J18" s="63">
        <v>17.8</v>
      </c>
      <c r="K18" s="63">
        <v>4.1900000000000004</v>
      </c>
      <c r="L18" s="63"/>
      <c r="M18" s="61">
        <f t="shared" si="5"/>
        <v>7.4499999999999993</v>
      </c>
      <c r="N18" s="63">
        <v>0.9</v>
      </c>
      <c r="O18" s="63">
        <v>0.42</v>
      </c>
      <c r="P18" s="63">
        <v>0</v>
      </c>
      <c r="Q18" s="63">
        <v>0.35</v>
      </c>
      <c r="R18" s="63">
        <v>1.88</v>
      </c>
      <c r="S18" s="63">
        <v>3.4</v>
      </c>
      <c r="T18" s="63">
        <v>0.1</v>
      </c>
      <c r="U18" s="63">
        <v>0.4</v>
      </c>
      <c r="V18" s="63">
        <v>12442</v>
      </c>
      <c r="W18" s="102">
        <f t="shared" si="1"/>
        <v>35.324000000000005</v>
      </c>
      <c r="X18" s="27">
        <v>0</v>
      </c>
      <c r="Y18" s="27">
        <v>2.8699999999999997</v>
      </c>
      <c r="Z18" s="27">
        <v>21.316000000000003</v>
      </c>
      <c r="AA18" s="27">
        <v>11.138</v>
      </c>
      <c r="AB18" s="256">
        <f>SUM(AC18:AE18)</f>
        <v>16.262</v>
      </c>
      <c r="AC18" s="75">
        <v>3.8180000000000001</v>
      </c>
      <c r="AD18" s="75">
        <v>11.420999999999999</v>
      </c>
      <c r="AE18" s="75">
        <v>1.0230000000000001</v>
      </c>
      <c r="AF18" s="138">
        <v>0</v>
      </c>
      <c r="AG18" s="96">
        <f t="shared" si="3"/>
        <v>1.71</v>
      </c>
      <c r="AH18" s="22">
        <v>0</v>
      </c>
      <c r="AI18" s="22">
        <v>0.19</v>
      </c>
      <c r="AJ18" s="22">
        <v>0</v>
      </c>
      <c r="AK18" s="22">
        <v>0</v>
      </c>
      <c r="AL18" s="22">
        <v>0.59000000000000008</v>
      </c>
      <c r="AM18" s="22">
        <v>0.75</v>
      </c>
      <c r="AN18" s="22">
        <v>0.18</v>
      </c>
      <c r="AO18" s="22">
        <v>0</v>
      </c>
      <c r="AP18" s="91">
        <v>5589</v>
      </c>
      <c r="AQ18" s="18">
        <f t="shared" si="8"/>
        <v>0.36196331591351577</v>
      </c>
      <c r="AR18" s="19"/>
      <c r="AS18" s="19">
        <f t="shared" si="9"/>
        <v>0.22953020134228189</v>
      </c>
      <c r="AT18" s="17">
        <f>W18-'17.6'!W18</f>
        <v>2.855000000000004</v>
      </c>
      <c r="AU18" s="17">
        <f>AB18-'17.6'!AB18</f>
        <v>0.55000000000000249</v>
      </c>
      <c r="AV18" s="17">
        <f>AG18-'17.6'!AG18</f>
        <v>0.5</v>
      </c>
      <c r="AW18" s="226" t="s">
        <v>100</v>
      </c>
      <c r="AX18" s="246">
        <f t="shared" si="10"/>
        <v>9</v>
      </c>
      <c r="AY18" s="247">
        <v>1</v>
      </c>
      <c r="AZ18" s="247">
        <v>1</v>
      </c>
      <c r="BA18" s="247">
        <v>1</v>
      </c>
      <c r="BB18" s="247">
        <v>1</v>
      </c>
      <c r="BC18" s="247">
        <v>1</v>
      </c>
      <c r="BD18" s="247">
        <v>1</v>
      </c>
      <c r="BE18" s="247">
        <v>1</v>
      </c>
      <c r="BF18" s="247">
        <v>1</v>
      </c>
      <c r="BG18" s="247">
        <v>1</v>
      </c>
      <c r="BH18" s="248">
        <v>1</v>
      </c>
      <c r="BI18" s="248">
        <v>1</v>
      </c>
      <c r="BJ18" s="248"/>
      <c r="BK18" s="231"/>
    </row>
    <row r="19" spans="1:66" ht="13.15" x14ac:dyDescent="0.4">
      <c r="A19" s="14">
        <v>5</v>
      </c>
      <c r="B19" s="15" t="s">
        <v>47</v>
      </c>
      <c r="C19" s="61">
        <f t="shared" si="4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2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5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63">
        <v>12033</v>
      </c>
      <c r="W19" s="102">
        <f t="shared" si="1"/>
        <v>22.934999999999999</v>
      </c>
      <c r="X19" s="27">
        <v>0</v>
      </c>
      <c r="Y19" s="27">
        <v>8.9740000000000002</v>
      </c>
      <c r="Z19" s="27">
        <v>12.020999999999999</v>
      </c>
      <c r="AA19" s="27">
        <v>1.94</v>
      </c>
      <c r="AB19" s="102">
        <f>SUM(AC19:AE19)</f>
        <v>9.4880000000000013</v>
      </c>
      <c r="AC19" s="75">
        <v>5.3440000000000003</v>
      </c>
      <c r="AD19" s="75">
        <v>3.7</v>
      </c>
      <c r="AE19" s="75">
        <v>0.44400000000000001</v>
      </c>
      <c r="AF19" s="138">
        <f t="shared" si="6"/>
        <v>41002</v>
      </c>
      <c r="AG19" s="96">
        <f t="shared" si="3"/>
        <v>13.433</v>
      </c>
      <c r="AH19" s="22">
        <v>0</v>
      </c>
      <c r="AI19" s="22">
        <v>0</v>
      </c>
      <c r="AJ19" s="22">
        <v>0.18</v>
      </c>
      <c r="AK19" s="22">
        <v>0</v>
      </c>
      <c r="AL19" s="22">
        <v>1.1499999999999999</v>
      </c>
      <c r="AM19" s="22">
        <v>0</v>
      </c>
      <c r="AN19" s="22">
        <v>11.872999999999999</v>
      </c>
      <c r="AO19" s="22">
        <v>0.23</v>
      </c>
      <c r="AP19" s="91">
        <v>5393</v>
      </c>
      <c r="AQ19" s="18">
        <f t="shared" si="8"/>
        <v>0.26480775891929337</v>
      </c>
      <c r="AR19" s="19">
        <f t="shared" ref="AR19:AR24" si="11">IF(H19=0,"-",AB19/H19)</f>
        <v>0.32853185595567874</v>
      </c>
      <c r="AS19" s="19">
        <f t="shared" si="9"/>
        <v>0.47017850892544627</v>
      </c>
      <c r="AT19" s="17">
        <f>W19-'17.6'!W19</f>
        <v>1.6909999999999989</v>
      </c>
      <c r="AU19" s="17">
        <f>AB19-'17.6'!AB19</f>
        <v>0.5340000000000007</v>
      </c>
      <c r="AV19" s="17">
        <f>AG19-'17.6'!AG19</f>
        <v>0.5</v>
      </c>
      <c r="AW19" s="226" t="s">
        <v>100</v>
      </c>
      <c r="AX19" s="246">
        <f t="shared" si="10"/>
        <v>9</v>
      </c>
      <c r="AY19" s="247">
        <v>1</v>
      </c>
      <c r="AZ19" s="247">
        <v>1</v>
      </c>
      <c r="BA19" s="247">
        <v>1</v>
      </c>
      <c r="BB19" s="247">
        <v>1</v>
      </c>
      <c r="BC19" s="247">
        <v>1</v>
      </c>
      <c r="BD19" s="247">
        <v>1</v>
      </c>
      <c r="BE19" s="247">
        <v>1</v>
      </c>
      <c r="BF19" s="247">
        <v>1</v>
      </c>
      <c r="BG19" s="247">
        <v>1</v>
      </c>
      <c r="BH19" s="247"/>
      <c r="BI19" s="247">
        <v>1</v>
      </c>
      <c r="BJ19" s="247"/>
    </row>
    <row r="20" spans="1:66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1"/>
        <v>9.9100000000000019</v>
      </c>
      <c r="X20" s="192">
        <v>0.76</v>
      </c>
      <c r="Y20" s="192">
        <v>0</v>
      </c>
      <c r="Z20" s="192">
        <v>9.1500000000000021</v>
      </c>
      <c r="AA20" s="192">
        <v>0</v>
      </c>
      <c r="AB20" s="102">
        <f t="shared" si="7"/>
        <v>0</v>
      </c>
      <c r="AC20" s="75"/>
      <c r="AD20" s="75"/>
      <c r="AE20" s="75"/>
      <c r="AF20" s="138">
        <f t="shared" si="6"/>
        <v>0</v>
      </c>
      <c r="AG20" s="96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91">
        <v>1204</v>
      </c>
      <c r="AQ20" s="18">
        <f t="shared" si="8"/>
        <v>0.34894366197183108</v>
      </c>
      <c r="AR20" s="19">
        <f t="shared" si="11"/>
        <v>0</v>
      </c>
      <c r="AS20" s="19">
        <f t="shared" si="9"/>
        <v>0</v>
      </c>
      <c r="AT20" s="17">
        <f>W20-'17.6'!W20</f>
        <v>0</v>
      </c>
      <c r="AU20" s="17">
        <f>AB20-'17.6'!AB20</f>
        <v>0</v>
      </c>
      <c r="AV20" s="17">
        <f>AG20-'17.6'!AG20</f>
        <v>0</v>
      </c>
      <c r="AW20" s="240" t="s">
        <v>79</v>
      </c>
      <c r="AX20" s="246">
        <f t="shared" si="10"/>
        <v>3</v>
      </c>
      <c r="AY20" s="247">
        <v>1</v>
      </c>
      <c r="AZ20" s="247"/>
      <c r="BA20" s="247"/>
      <c r="BB20" s="247">
        <v>1</v>
      </c>
      <c r="BC20" s="247">
        <v>1</v>
      </c>
      <c r="BD20" s="247"/>
      <c r="BE20" s="247"/>
      <c r="BF20" s="247"/>
      <c r="BG20" s="247"/>
      <c r="BH20" s="247"/>
      <c r="BI20" s="247"/>
      <c r="BJ20" s="247"/>
    </row>
    <row r="21" spans="1:66" ht="13.15" x14ac:dyDescent="0.4">
      <c r="A21" s="14">
        <v>7</v>
      </c>
      <c r="B21" s="15" t="s">
        <v>48</v>
      </c>
      <c r="C21" s="61">
        <f t="shared" si="4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5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63">
        <v>2421</v>
      </c>
      <c r="W21" s="102">
        <f t="shared" si="1"/>
        <v>3.3010000000000002</v>
      </c>
      <c r="X21" s="22">
        <v>0</v>
      </c>
      <c r="Y21" s="22">
        <v>0.16</v>
      </c>
      <c r="Z21" s="22">
        <v>1.8560000000000001</v>
      </c>
      <c r="AA21" s="22">
        <v>1.2849999999999999</v>
      </c>
      <c r="AB21" s="102">
        <f>SUM(AC21:AE21)</f>
        <v>1.23166</v>
      </c>
      <c r="AC21" s="71">
        <v>0.80577999999999994</v>
      </c>
      <c r="AD21" s="71">
        <v>0.42587999999999998</v>
      </c>
      <c r="AE21" s="71">
        <v>0</v>
      </c>
      <c r="AF21" s="138">
        <f t="shared" si="6"/>
        <v>5519.48</v>
      </c>
      <c r="AG21" s="96">
        <f t="shared" si="3"/>
        <v>1.625</v>
      </c>
      <c r="AH21" s="22"/>
      <c r="AI21" s="22"/>
      <c r="AJ21" s="22"/>
      <c r="AK21" s="22"/>
      <c r="AL21" s="22">
        <v>0</v>
      </c>
      <c r="AM21" s="22">
        <v>1</v>
      </c>
      <c r="AN21" s="22">
        <v>0</v>
      </c>
      <c r="AO21" s="22">
        <v>0.625</v>
      </c>
      <c r="AP21" s="91">
        <v>496</v>
      </c>
      <c r="AQ21" s="18">
        <f t="shared" si="8"/>
        <v>0.19417647058823531</v>
      </c>
      <c r="AR21" s="19">
        <f t="shared" si="11"/>
        <v>0.40648844884488444</v>
      </c>
      <c r="AS21" s="19">
        <f t="shared" si="9"/>
        <v>0.30776515151515149</v>
      </c>
      <c r="AT21" s="17">
        <f>W21-'17.6'!W21</f>
        <v>0.45999999999999996</v>
      </c>
      <c r="AU21" s="17">
        <f>AB21-'17.6'!AB21</f>
        <v>0</v>
      </c>
      <c r="AV21" s="17">
        <f>AG21-'17.6'!AG21</f>
        <v>0</v>
      </c>
      <c r="AW21" s="226" t="s">
        <v>100</v>
      </c>
      <c r="AX21" s="246">
        <f t="shared" si="10"/>
        <v>5</v>
      </c>
      <c r="AY21" s="247">
        <v>1</v>
      </c>
      <c r="AZ21" s="247">
        <v>1</v>
      </c>
      <c r="BA21" s="247"/>
      <c r="BB21" s="247">
        <v>1</v>
      </c>
      <c r="BC21" s="247">
        <v>1</v>
      </c>
      <c r="BD21" s="247"/>
      <c r="BE21" s="247">
        <v>1</v>
      </c>
      <c r="BF21" s="247"/>
      <c r="BG21" s="247"/>
      <c r="BH21" s="247"/>
      <c r="BI21" s="247">
        <v>1</v>
      </c>
      <c r="BJ21" s="247"/>
    </row>
    <row r="22" spans="1:66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6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8"/>
        <v>0.16284501061571124</v>
      </c>
      <c r="AR22" s="19">
        <f t="shared" si="11"/>
        <v>0</v>
      </c>
      <c r="AS22" s="19">
        <f t="shared" si="9"/>
        <v>0.13341478313989008</v>
      </c>
      <c r="AT22" s="17">
        <f>W22-'17.6'!W22</f>
        <v>0</v>
      </c>
      <c r="AU22" s="17">
        <f>AB22-'17.6'!AB22</f>
        <v>0</v>
      </c>
      <c r="AV22" s="17">
        <f>AG22-'17.6'!AG22</f>
        <v>0</v>
      </c>
      <c r="AW22" s="240" t="s">
        <v>81</v>
      </c>
      <c r="AX22" s="246">
        <f t="shared" si="10"/>
        <v>1</v>
      </c>
      <c r="AY22" s="247">
        <v>1</v>
      </c>
      <c r="AZ22" s="247"/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</row>
    <row r="23" spans="1:66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1"/>
        <v>2.5</v>
      </c>
      <c r="X23" s="22"/>
      <c r="Y23" s="22"/>
      <c r="Z23" s="22">
        <v>2.5</v>
      </c>
      <c r="AA23" s="22"/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6"/>
        <v>17950</v>
      </c>
      <c r="AG23" s="96">
        <f t="shared" si="3"/>
        <v>0.2</v>
      </c>
      <c r="AH23" s="22"/>
      <c r="AI23" s="22"/>
      <c r="AJ23" s="22"/>
      <c r="AK23" s="22"/>
      <c r="AL23" s="22">
        <v>0.2</v>
      </c>
      <c r="AM23" s="22"/>
      <c r="AN23" s="22"/>
      <c r="AO23" s="22"/>
      <c r="AP23" s="91">
        <v>454</v>
      </c>
      <c r="AQ23" s="18">
        <f t="shared" si="8"/>
        <v>9.800078400627206E-2</v>
      </c>
      <c r="AR23" s="19">
        <f t="shared" si="11"/>
        <v>0.14049844236760126</v>
      </c>
      <c r="AS23" s="19">
        <f t="shared" si="9"/>
        <v>2.1459227467811159E-2</v>
      </c>
      <c r="AT23" s="17">
        <f>W23-'17.6'!W23</f>
        <v>0</v>
      </c>
      <c r="AU23" s="17">
        <f>AB23-'17.6'!AB23</f>
        <v>0</v>
      </c>
      <c r="AV23" s="17">
        <f>AG23-'17.6'!AG23</f>
        <v>0</v>
      </c>
      <c r="AW23" s="240" t="s">
        <v>82</v>
      </c>
      <c r="AX23" s="246">
        <f t="shared" si="10"/>
        <v>4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7"/>
      <c r="BI23" s="247"/>
      <c r="BJ23" s="247"/>
    </row>
    <row r="24" spans="1:66" s="34" customFormat="1" ht="16.149999999999999" x14ac:dyDescent="0.35">
      <c r="A24" s="29"/>
      <c r="B24" s="30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69">
        <f t="shared" si="12"/>
        <v>12.89</v>
      </c>
      <c r="O24" s="69">
        <f t="shared" si="12"/>
        <v>10.63</v>
      </c>
      <c r="P24" s="69">
        <f t="shared" si="12"/>
        <v>7.13</v>
      </c>
      <c r="Q24" s="69">
        <f t="shared" si="12"/>
        <v>4.08</v>
      </c>
      <c r="R24" s="69">
        <f t="shared" si="12"/>
        <v>33.6</v>
      </c>
      <c r="S24" s="69">
        <f t="shared" si="12"/>
        <v>50.779999999999994</v>
      </c>
      <c r="T24" s="69">
        <f t="shared" si="12"/>
        <v>36.910000000000004</v>
      </c>
      <c r="U24" s="69">
        <f t="shared" si="12"/>
        <v>27.04</v>
      </c>
      <c r="V24" s="158">
        <f t="shared" si="12"/>
        <v>78695</v>
      </c>
      <c r="W24" s="154">
        <f>SUM(W10:W23)</f>
        <v>180.86499999999998</v>
      </c>
      <c r="X24" s="32">
        <f>SUM(X10:X23)</f>
        <v>3.3899999999999997</v>
      </c>
      <c r="Y24" s="32">
        <f>SUM(Y10:Y23)</f>
        <v>31.239000000000001</v>
      </c>
      <c r="Z24" s="32">
        <f>SUM(Z10:Z23)</f>
        <v>123.36799999999999</v>
      </c>
      <c r="AA24" s="32">
        <f t="shared" si="12"/>
        <v>22.868000000000002</v>
      </c>
      <c r="AB24" s="155">
        <f>SUM(AB10:AB23)</f>
        <v>42.371659999999999</v>
      </c>
      <c r="AC24" s="77">
        <f>SUM(AC10:AC23)</f>
        <v>16.077780000000001</v>
      </c>
      <c r="AD24" s="77">
        <f t="shared" si="12"/>
        <v>23.426879999999997</v>
      </c>
      <c r="AE24" s="77">
        <f t="shared" si="12"/>
        <v>2.867</v>
      </c>
      <c r="AF24" s="140">
        <f t="shared" si="12"/>
        <v>98841.48</v>
      </c>
      <c r="AG24" s="154">
        <f>SUM(AG10:AG23)</f>
        <v>53.883000000000003</v>
      </c>
      <c r="AH24" s="32">
        <f t="shared" si="12"/>
        <v>14.568</v>
      </c>
      <c r="AI24" s="32">
        <f t="shared" si="12"/>
        <v>0.19</v>
      </c>
      <c r="AJ24" s="32">
        <f t="shared" si="12"/>
        <v>0.18</v>
      </c>
      <c r="AK24" s="32">
        <f t="shared" si="12"/>
        <v>1</v>
      </c>
      <c r="AL24" s="32">
        <f t="shared" si="12"/>
        <v>7.984</v>
      </c>
      <c r="AM24" s="32">
        <f t="shared" si="12"/>
        <v>13.193</v>
      </c>
      <c r="AN24" s="32">
        <f t="shared" si="12"/>
        <v>12.753</v>
      </c>
      <c r="AO24" s="32">
        <f t="shared" si="12"/>
        <v>4.0149999999999997</v>
      </c>
      <c r="AP24" s="159">
        <f t="shared" si="12"/>
        <v>30636</v>
      </c>
      <c r="AQ24" s="160">
        <f t="shared" si="8"/>
        <v>0.32266783223021067</v>
      </c>
      <c r="AR24" s="160">
        <f t="shared" si="11"/>
        <v>0.28247773333333331</v>
      </c>
      <c r="AS24" s="160">
        <f t="shared" si="9"/>
        <v>0.29434611602753197</v>
      </c>
      <c r="AT24" s="161">
        <f t="shared" ref="AT24:AV24" si="13">SUM(AT10:AT23)</f>
        <v>16.117000000000001</v>
      </c>
      <c r="AU24" s="161">
        <f t="shared" si="13"/>
        <v>3.5740000000000034</v>
      </c>
      <c r="AV24" s="161">
        <f t="shared" si="13"/>
        <v>3.6049999999999986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6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6" ht="15" customHeight="1" x14ac:dyDescent="0.4">
      <c r="AG26" s="98" t="s">
        <v>70</v>
      </c>
      <c r="AP26" s="93">
        <f>+AP24/V24</f>
        <v>0.38930046381599848</v>
      </c>
    </row>
    <row r="27" spans="1:66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99"/>
      <c r="AG27" s="99"/>
    </row>
    <row r="30" spans="1:66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W7:BG7"/>
    <mergeCell ref="AG6:AG7"/>
    <mergeCell ref="AH6:AK6"/>
    <mergeCell ref="AL6:AO6"/>
    <mergeCell ref="AP6:AP7"/>
    <mergeCell ref="AQ6:AQ7"/>
    <mergeCell ref="AR6:AR7"/>
    <mergeCell ref="AS6:AS7"/>
    <mergeCell ref="AT6:AT7"/>
    <mergeCell ref="AU6:AU7"/>
    <mergeCell ref="AV6:AV7"/>
    <mergeCell ref="A25:AV25"/>
    <mergeCell ref="R6:U6"/>
    <mergeCell ref="V6:V7"/>
    <mergeCell ref="W6:W7"/>
    <mergeCell ref="X6:AA6"/>
    <mergeCell ref="AB6:AB7"/>
    <mergeCell ref="AC6:AF6"/>
    <mergeCell ref="C6:C7"/>
    <mergeCell ref="D6:G6"/>
    <mergeCell ref="H6:H7"/>
    <mergeCell ref="I6:L6"/>
    <mergeCell ref="M6:M7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0"/>
  <sheetViews>
    <sheetView view="pageBreakPreview" topLeftCell="A3" zoomScaleNormal="85" zoomScaleSheetLayoutView="100" workbookViewId="0">
      <selection activeCell="M21" sqref="M21"/>
    </sheetView>
  </sheetViews>
  <sheetFormatPr defaultRowHeight="15" customHeight="1" x14ac:dyDescent="0.4"/>
  <cols>
    <col min="1" max="1" width="5.25" style="5" customWidth="1"/>
    <col min="2" max="2" width="15.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2" width="9.25" style="5" hidden="1" customWidth="1"/>
    <col min="23" max="23" width="6.875" style="98" customWidth="1"/>
    <col min="24" max="27" width="9.25" style="5" hidden="1" customWidth="1"/>
    <col min="28" max="28" width="6.875" style="104" customWidth="1"/>
    <col min="29" max="32" width="8.5" style="78" hidden="1" customWidth="1"/>
    <col min="33" max="33" width="6.875" style="98" customWidth="1"/>
    <col min="34" max="41" width="8.375" style="5" hidden="1" customWidth="1"/>
    <col min="42" max="42" width="6.875" style="151" customWidth="1"/>
    <col min="43" max="45" width="6.875" style="5" customWidth="1"/>
    <col min="46" max="48" width="6.5" style="5" customWidth="1"/>
    <col min="49" max="49" width="1.875" style="237" customWidth="1"/>
    <col min="50" max="50" width="4.5" style="237" customWidth="1"/>
    <col min="51" max="53" width="3.625" style="237" bestFit="1" customWidth="1"/>
    <col min="54" max="54" width="2.875" style="237" bestFit="1" customWidth="1"/>
    <col min="55" max="57" width="3.625" style="237" bestFit="1" customWidth="1"/>
    <col min="58" max="58" width="2.875" style="237" bestFit="1" customWidth="1"/>
    <col min="59" max="61" width="3.625" style="237" bestFit="1" customWidth="1"/>
    <col min="62" max="62" width="2.875" style="237" bestFit="1" customWidth="1"/>
    <col min="63" max="66" width="9" style="228"/>
    <col min="6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6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6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6" s="1" customFormat="1" ht="30.75" customHeight="1" x14ac:dyDescent="0.45">
      <c r="A3" s="745" t="s">
        <v>101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6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53"/>
      <c r="AU4" s="253"/>
      <c r="AV4" s="253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6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255"/>
    </row>
    <row r="6" spans="1:66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226"/>
    </row>
    <row r="7" spans="1:66" ht="65.650000000000006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</row>
    <row r="8" spans="1:66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227"/>
      <c r="AX8" s="237" t="s">
        <v>94</v>
      </c>
      <c r="AY8" s="237" t="s">
        <v>85</v>
      </c>
      <c r="AZ8" s="237" t="s">
        <v>86</v>
      </c>
      <c r="BA8" s="237" t="s">
        <v>87</v>
      </c>
      <c r="BB8" s="237" t="s">
        <v>88</v>
      </c>
      <c r="BC8" s="237" t="s">
        <v>89</v>
      </c>
      <c r="BD8" s="237" t="s">
        <v>90</v>
      </c>
      <c r="BE8" s="237" t="s">
        <v>91</v>
      </c>
      <c r="BF8" s="237" t="s">
        <v>92</v>
      </c>
      <c r="BG8" s="237" t="s">
        <v>93</v>
      </c>
      <c r="BH8" s="237" t="s">
        <v>96</v>
      </c>
      <c r="BI8" s="237" t="s">
        <v>102</v>
      </c>
      <c r="BJ8" s="237" t="s">
        <v>103</v>
      </c>
    </row>
    <row r="9" spans="1:66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</row>
    <row r="10" spans="1:66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89">
        <v>1</v>
      </c>
      <c r="O10" s="189">
        <v>5.38</v>
      </c>
      <c r="P10" s="189">
        <v>2.48</v>
      </c>
      <c r="Q10" s="189">
        <v>3.28</v>
      </c>
      <c r="R10" s="189">
        <v>0.54</v>
      </c>
      <c r="S10" s="189">
        <v>23.22</v>
      </c>
      <c r="T10" s="189">
        <v>2.36</v>
      </c>
      <c r="U10" s="189">
        <v>19.11</v>
      </c>
      <c r="V10" s="189">
        <v>10271</v>
      </c>
      <c r="W10" s="123">
        <f t="shared" ref="W10:W23" si="1">SUM(X10:AA10)</f>
        <v>23.311</v>
      </c>
      <c r="X10" s="127">
        <v>0.18099999999999999</v>
      </c>
      <c r="Y10" s="127">
        <v>2.9660000000000002</v>
      </c>
      <c r="Z10" s="127">
        <v>18.899000000000001</v>
      </c>
      <c r="AA10" s="127">
        <v>1.2649999999999999</v>
      </c>
      <c r="AB10" s="123">
        <f>SUM(AC10:AE10)</f>
        <v>0</v>
      </c>
      <c r="AC10" s="125"/>
      <c r="AD10" s="125"/>
      <c r="AE10" s="125"/>
      <c r="AF10" s="139">
        <f t="shared" si="0"/>
        <v>0</v>
      </c>
      <c r="AG10" s="126">
        <f>+SUM(AH10:AO10)</f>
        <v>13.583</v>
      </c>
      <c r="AH10" s="127">
        <v>0</v>
      </c>
      <c r="AI10" s="127">
        <v>0</v>
      </c>
      <c r="AJ10" s="127">
        <v>0</v>
      </c>
      <c r="AK10" s="127">
        <v>1.645</v>
      </c>
      <c r="AL10" s="127">
        <v>0</v>
      </c>
      <c r="AM10" s="127">
        <v>7.9300000000000006</v>
      </c>
      <c r="AN10" s="127">
        <v>1.2</v>
      </c>
      <c r="AO10" s="127">
        <v>2.8079999999999998</v>
      </c>
      <c r="AP10" s="149">
        <v>4175</v>
      </c>
      <c r="AQ10" s="128">
        <f>$W10/C10</f>
        <v>0.39909262112651939</v>
      </c>
      <c r="AR10" s="129">
        <f>IF(H10=0,"-",AB10/H10)</f>
        <v>0</v>
      </c>
      <c r="AS10" s="129">
        <f>AG10/M10</f>
        <v>0.23676137354017782</v>
      </c>
      <c r="AT10" s="153">
        <f>W10-'24.6'!W10</f>
        <v>2.347999999999999</v>
      </c>
      <c r="AU10" s="153">
        <f>AB10-'24.6'!AB10</f>
        <v>0</v>
      </c>
      <c r="AV10" s="153">
        <f>AG10-'24.6'!AG10</f>
        <v>2.6430000000000007</v>
      </c>
      <c r="AW10" s="239"/>
      <c r="AX10" s="249">
        <f>+SUM(AY10:BJ10)</f>
        <v>6</v>
      </c>
      <c r="AY10" s="248">
        <v>1</v>
      </c>
      <c r="AZ10" s="248">
        <v>1</v>
      </c>
      <c r="BA10" s="248"/>
      <c r="BB10" s="248"/>
      <c r="BC10" s="248"/>
      <c r="BD10" s="248"/>
      <c r="BE10" s="248">
        <v>1</v>
      </c>
      <c r="BF10" s="248">
        <v>1</v>
      </c>
      <c r="BG10" s="248"/>
      <c r="BH10" s="247"/>
      <c r="BI10" s="247">
        <v>1</v>
      </c>
      <c r="BJ10" s="247">
        <v>1</v>
      </c>
      <c r="BK10" s="228"/>
      <c r="BL10" s="231"/>
      <c r="BM10" s="231"/>
      <c r="BN10" s="231"/>
    </row>
    <row r="11" spans="1:66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122">
        <v>0.6</v>
      </c>
      <c r="O11" s="122">
        <v>0.5</v>
      </c>
      <c r="P11" s="122">
        <v>0.12</v>
      </c>
      <c r="Q11" s="122">
        <v>0.1</v>
      </c>
      <c r="R11" s="122">
        <v>1.6</v>
      </c>
      <c r="S11" s="122">
        <v>3.92</v>
      </c>
      <c r="T11" s="122">
        <v>1.71</v>
      </c>
      <c r="U11" s="122">
        <v>5.39</v>
      </c>
      <c r="V11" s="122">
        <v>4122</v>
      </c>
      <c r="W11" s="123">
        <f t="shared" si="1"/>
        <v>19.399999999999999</v>
      </c>
      <c r="X11" s="194">
        <v>0.7</v>
      </c>
      <c r="Y11" s="194">
        <v>2.5</v>
      </c>
      <c r="Z11" s="194">
        <v>15.549999999999999</v>
      </c>
      <c r="AA11" s="194">
        <v>0.64999999999999991</v>
      </c>
      <c r="AB11" s="123">
        <f>SUM(AC11:AE11)</f>
        <v>4.2</v>
      </c>
      <c r="AC11" s="177">
        <v>4.2</v>
      </c>
      <c r="AD11" s="146"/>
      <c r="AE11" s="146"/>
      <c r="AF11" s="139">
        <f>(AC11*5+AD11*3.5+AE11*3)*1000</f>
        <v>21000</v>
      </c>
      <c r="AG11" s="126">
        <f t="shared" ref="AG11:AG23" si="3">+SUM(AH11:AO11)</f>
        <v>12.6</v>
      </c>
      <c r="AH11" s="179">
        <v>12.6</v>
      </c>
      <c r="AI11" s="127"/>
      <c r="AJ11" s="127"/>
      <c r="AK11" s="127"/>
      <c r="AL11" s="127"/>
      <c r="AM11" s="127"/>
      <c r="AN11" s="127"/>
      <c r="AO11" s="127"/>
      <c r="AP11" s="149">
        <v>3114</v>
      </c>
      <c r="AQ11" s="128">
        <f>$W11/C11</f>
        <v>0.6759581881533101</v>
      </c>
      <c r="AR11" s="129">
        <f>IF(H11=0,"-",AB11/H11)</f>
        <v>0.76363636363636367</v>
      </c>
      <c r="AS11" s="129">
        <f>AG11/M11</f>
        <v>0.90387374461979908</v>
      </c>
      <c r="AT11" s="153">
        <f>W11-'24.6'!W11</f>
        <v>1.2000000000000028</v>
      </c>
      <c r="AU11" s="153">
        <f>AB11-'24.6'!AB11</f>
        <v>0</v>
      </c>
      <c r="AV11" s="153">
        <f>AG11-'24.6'!AG11</f>
        <v>0.69999999999999929</v>
      </c>
      <c r="AW11" s="239"/>
      <c r="AX11" s="249">
        <f t="shared" ref="AX11:AX23" si="4">+SUM(AY11:BJ11)</f>
        <v>5</v>
      </c>
      <c r="AY11" s="248"/>
      <c r="AZ11" s="248">
        <v>1</v>
      </c>
      <c r="BA11" s="248"/>
      <c r="BB11" s="248"/>
      <c r="BC11" s="248"/>
      <c r="BD11" s="248">
        <v>1</v>
      </c>
      <c r="BE11" s="248"/>
      <c r="BF11" s="248">
        <v>1</v>
      </c>
      <c r="BG11" s="248"/>
      <c r="BH11" s="247"/>
      <c r="BI11" s="247">
        <v>1</v>
      </c>
      <c r="BJ11" s="247">
        <v>1</v>
      </c>
      <c r="BK11" s="228"/>
      <c r="BL11" s="231"/>
      <c r="BM11" s="231"/>
      <c r="BN11" s="231"/>
    </row>
    <row r="12" spans="1:66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28.472999999999999</v>
      </c>
      <c r="X12" s="167">
        <v>1.1000000000000001</v>
      </c>
      <c r="Y12" s="167">
        <v>3.5370000000000004</v>
      </c>
      <c r="Z12" s="167">
        <v>21.125999999999998</v>
      </c>
      <c r="AA12" s="167">
        <v>2.71</v>
      </c>
      <c r="AB12" s="123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126">
        <f t="shared" si="3"/>
        <v>3.6580000000000004</v>
      </c>
      <c r="AH12" s="127">
        <v>0.20799999999999999</v>
      </c>
      <c r="AI12" s="127">
        <v>0.315</v>
      </c>
      <c r="AJ12" s="127">
        <v>0</v>
      </c>
      <c r="AK12" s="127">
        <v>0</v>
      </c>
      <c r="AL12" s="127">
        <v>0.1</v>
      </c>
      <c r="AM12" s="127">
        <v>2.5350000000000001</v>
      </c>
      <c r="AN12" s="127">
        <v>0</v>
      </c>
      <c r="AO12" s="127">
        <v>0.5</v>
      </c>
      <c r="AP12" s="149">
        <v>4046</v>
      </c>
      <c r="AQ12" s="128">
        <f>$W12/C12</f>
        <v>0.34013857364711497</v>
      </c>
      <c r="AR12" s="129">
        <f>IF(H12=0,"-",AB12/H12)</f>
        <v>0</v>
      </c>
      <c r="AS12" s="129">
        <f>AG12/M12</f>
        <v>0.2137931034482759</v>
      </c>
      <c r="AT12" s="153">
        <f>W12-'24.6'!W12</f>
        <v>4.0159999999999947</v>
      </c>
      <c r="AU12" s="153">
        <f>AB12-'24.6'!AB12</f>
        <v>0</v>
      </c>
      <c r="AV12" s="153">
        <f>AG12-'24.6'!AG12</f>
        <v>1.1000000000000005</v>
      </c>
      <c r="AW12" s="239"/>
      <c r="AX12" s="249">
        <f t="shared" si="4"/>
        <v>9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31"/>
      <c r="BL12" s="231"/>
      <c r="BM12" s="231"/>
      <c r="BN12" s="231"/>
    </row>
    <row r="13" spans="1:66" s="134" customFormat="1" ht="13.15" x14ac:dyDescent="0.4">
      <c r="A13" s="119">
        <v>4</v>
      </c>
      <c r="B13" s="120" t="s">
        <v>54</v>
      </c>
      <c r="C13" s="121">
        <f t="shared" si="5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6"/>
        <v>1.18</v>
      </c>
      <c r="N13" s="122">
        <v>0</v>
      </c>
      <c r="O13" s="122">
        <v>0</v>
      </c>
      <c r="P13" s="122">
        <v>0</v>
      </c>
      <c r="Q13" s="122">
        <v>0</v>
      </c>
      <c r="R13" s="122">
        <v>0.32</v>
      </c>
      <c r="S13" s="122">
        <v>0.86</v>
      </c>
      <c r="T13" s="122">
        <v>0</v>
      </c>
      <c r="U13" s="122">
        <v>0</v>
      </c>
      <c r="V13" s="122">
        <v>1727</v>
      </c>
      <c r="W13" s="123">
        <f t="shared" si="1"/>
        <v>5.1930000000000005</v>
      </c>
      <c r="X13" s="168">
        <v>0.26</v>
      </c>
      <c r="Y13" s="168">
        <v>0.16</v>
      </c>
      <c r="Z13" s="168">
        <v>3.9530000000000003</v>
      </c>
      <c r="AA13" s="168">
        <v>0.82</v>
      </c>
      <c r="AB13" s="123">
        <f>SUM(AC13:AE13)</f>
        <v>0.33</v>
      </c>
      <c r="AC13" s="146"/>
      <c r="AD13" s="146">
        <v>0.33</v>
      </c>
      <c r="AE13" s="146"/>
      <c r="AF13" s="139"/>
      <c r="AG13" s="126">
        <f t="shared" si="3"/>
        <v>0.36</v>
      </c>
      <c r="AH13" s="127">
        <v>0.36</v>
      </c>
      <c r="AI13" s="127"/>
      <c r="AJ13" s="127"/>
      <c r="AK13" s="127"/>
      <c r="AL13" s="127"/>
      <c r="AM13" s="127"/>
      <c r="AN13" s="127"/>
      <c r="AO13" s="127"/>
      <c r="AP13" s="149">
        <v>796</v>
      </c>
      <c r="AQ13" s="128">
        <f>$W13/C13</f>
        <v>0.377124183006536</v>
      </c>
      <c r="AR13" s="129">
        <f>IF(H13=0,"-",AB13/H13)</f>
        <v>0.3666666666666667</v>
      </c>
      <c r="AS13" s="129">
        <f>AG13/M13</f>
        <v>0.30508474576271188</v>
      </c>
      <c r="AT13" s="153">
        <f>W13-'24.6'!W13</f>
        <v>0.60000000000000053</v>
      </c>
      <c r="AU13" s="153">
        <f>AB13-'24.6'!AB13</f>
        <v>0</v>
      </c>
      <c r="AV13" s="153">
        <f>AG13-'24.6'!AG13</f>
        <v>0</v>
      </c>
      <c r="AW13" s="239"/>
      <c r="AX13" s="249">
        <f t="shared" si="4"/>
        <v>6</v>
      </c>
      <c r="AY13" s="248">
        <v>1</v>
      </c>
      <c r="AZ13" s="248">
        <v>1</v>
      </c>
      <c r="BA13" s="248"/>
      <c r="BB13" s="248">
        <v>1</v>
      </c>
      <c r="BC13" s="248"/>
      <c r="BD13" s="248"/>
      <c r="BE13" s="248"/>
      <c r="BF13" s="248">
        <v>1</v>
      </c>
      <c r="BG13" s="248"/>
      <c r="BH13" s="247"/>
      <c r="BI13" s="247">
        <v>1</v>
      </c>
      <c r="BJ13" s="247">
        <v>1</v>
      </c>
      <c r="BK13" s="228"/>
      <c r="BL13" s="231"/>
      <c r="BM13" s="231"/>
      <c r="BN13" s="231"/>
    </row>
    <row r="14" spans="1:66" s="43" customFormat="1" ht="13.15" x14ac:dyDescent="0.35">
      <c r="A14" s="254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7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/>
      <c r="AU14" s="17"/>
      <c r="AV14" s="17"/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32"/>
      <c r="BL14" s="232"/>
      <c r="BM14" s="232"/>
      <c r="BN14" s="232"/>
    </row>
    <row r="15" spans="1:66" ht="13.15" x14ac:dyDescent="0.4">
      <c r="A15" s="14">
        <v>1</v>
      </c>
      <c r="B15" s="15" t="s">
        <v>52</v>
      </c>
      <c r="C15" s="61">
        <f t="shared" si="5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6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1"/>
        <v>7.7880000000000003</v>
      </c>
      <c r="X15" s="22">
        <v>0.3</v>
      </c>
      <c r="Y15" s="22">
        <v>3.0469999999999997</v>
      </c>
      <c r="Z15" s="22">
        <v>4.4410000000000007</v>
      </c>
      <c r="AA15" s="22"/>
      <c r="AB15" s="102">
        <f t="shared" ref="AB15:AB20" si="8">SUM(AC15:AE15)</f>
        <v>0</v>
      </c>
      <c r="AC15" s="75"/>
      <c r="AD15" s="75"/>
      <c r="AE15" s="75"/>
      <c r="AF15" s="138">
        <f t="shared" si="7"/>
        <v>0</v>
      </c>
      <c r="AG15" s="96">
        <f t="shared" si="3"/>
        <v>3.1930000000000001</v>
      </c>
      <c r="AH15" s="22"/>
      <c r="AI15" s="22"/>
      <c r="AJ15" s="22"/>
      <c r="AK15" s="22"/>
      <c r="AL15" s="22">
        <v>0.93</v>
      </c>
      <c r="AM15" s="22">
        <v>2.2629999999999999</v>
      </c>
      <c r="AN15" s="22">
        <v>0</v>
      </c>
      <c r="AO15" s="22">
        <v>0</v>
      </c>
      <c r="AP15" s="91">
        <v>1302</v>
      </c>
      <c r="AQ15" s="18">
        <f t="shared" ref="AQ15:AQ24" si="9">$W15/C15</f>
        <v>0.48342644320297956</v>
      </c>
      <c r="AR15" s="19">
        <f>IF(H15=0,"-",AB15/H15)</f>
        <v>0</v>
      </c>
      <c r="AS15" s="19">
        <f t="shared" ref="AS15:AS24" si="10">AG15/M15</f>
        <v>0.3599774520856821</v>
      </c>
      <c r="AT15" s="17">
        <f>W15-'24.6'!W15</f>
        <v>0</v>
      </c>
      <c r="AU15" s="17">
        <f>AB15-'24.6'!AB15</f>
        <v>0</v>
      </c>
      <c r="AV15" s="17">
        <f>AG15-'24.6'!AG15</f>
        <v>0</v>
      </c>
      <c r="AW15" s="226"/>
      <c r="AX15" s="258">
        <f t="shared" si="4"/>
        <v>4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8">
        <v>1</v>
      </c>
      <c r="BI15" s="248">
        <v>1</v>
      </c>
      <c r="BJ15" s="248"/>
      <c r="BK15" s="231"/>
    </row>
    <row r="16" spans="1:66" ht="13.15" x14ac:dyDescent="0.4">
      <c r="A16" s="14">
        <v>2</v>
      </c>
      <c r="B16" s="15" t="s">
        <v>42</v>
      </c>
      <c r="C16" s="61">
        <f t="shared" si="5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6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1"/>
        <v>24.48</v>
      </c>
      <c r="X16" s="27">
        <v>0.5</v>
      </c>
      <c r="Y16" s="27">
        <v>5.5200000000000005</v>
      </c>
      <c r="Z16" s="27">
        <v>14.81</v>
      </c>
      <c r="AA16" s="27">
        <v>3.65</v>
      </c>
      <c r="AB16" s="102">
        <f t="shared" si="8"/>
        <v>0</v>
      </c>
      <c r="AC16" s="75"/>
      <c r="AD16" s="75"/>
      <c r="AE16" s="75"/>
      <c r="AF16" s="138">
        <f t="shared" si="7"/>
        <v>0</v>
      </c>
      <c r="AG16" s="96">
        <f t="shared" si="3"/>
        <v>3.99</v>
      </c>
      <c r="AH16" s="22">
        <v>2.1</v>
      </c>
      <c r="AI16" s="22">
        <v>0</v>
      </c>
      <c r="AJ16" s="22">
        <v>0</v>
      </c>
      <c r="AK16" s="22">
        <v>0</v>
      </c>
      <c r="AL16" s="22">
        <v>1.1399999999999999</v>
      </c>
      <c r="AM16" s="22">
        <v>0.35</v>
      </c>
      <c r="AN16" s="22">
        <v>0</v>
      </c>
      <c r="AO16" s="22">
        <v>0.4</v>
      </c>
      <c r="AP16" s="91">
        <v>3252</v>
      </c>
      <c r="AQ16" s="18">
        <f t="shared" si="9"/>
        <v>0.30596175478065241</v>
      </c>
      <c r="AR16" s="19">
        <f>IF(H16=0,"-",AB16/H16)</f>
        <v>0</v>
      </c>
      <c r="AS16" s="19">
        <f t="shared" si="10"/>
        <v>0.52847682119205308</v>
      </c>
      <c r="AT16" s="17">
        <f>W16-'24.6'!W16</f>
        <v>0</v>
      </c>
      <c r="AU16" s="17">
        <f>AB16-'24.6'!AB16</f>
        <v>0</v>
      </c>
      <c r="AV16" s="17">
        <f>AG16-'24.6'!AG16</f>
        <v>0</v>
      </c>
      <c r="AW16" s="226"/>
      <c r="AX16" s="258">
        <f t="shared" si="4"/>
        <v>4</v>
      </c>
      <c r="AY16" s="247">
        <v>1</v>
      </c>
      <c r="AZ16" s="247"/>
      <c r="BA16" s="247"/>
      <c r="BB16" s="247"/>
      <c r="BC16" s="247">
        <v>1</v>
      </c>
      <c r="BD16" s="247"/>
      <c r="BE16" s="247"/>
      <c r="BF16" s="247"/>
      <c r="BG16" s="247"/>
      <c r="BH16" s="248">
        <v>1</v>
      </c>
      <c r="BI16" s="248">
        <v>1</v>
      </c>
      <c r="BJ16" s="248"/>
      <c r="BK16" s="231"/>
    </row>
    <row r="17" spans="1:66" s="134" customFormat="1" ht="13.15" x14ac:dyDescent="0.4">
      <c r="A17" s="119">
        <v>3</v>
      </c>
      <c r="B17" s="120" t="s">
        <v>56</v>
      </c>
      <c r="C17" s="121">
        <f t="shared" si="5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6"/>
        <v>6.95</v>
      </c>
      <c r="N17" s="122">
        <v>6.32</v>
      </c>
      <c r="O17" s="122">
        <v>0</v>
      </c>
      <c r="P17" s="122">
        <v>0</v>
      </c>
      <c r="Q17" s="122">
        <v>0</v>
      </c>
      <c r="R17" s="122">
        <v>0.63</v>
      </c>
      <c r="S17" s="122">
        <v>0</v>
      </c>
      <c r="T17" s="122">
        <v>0</v>
      </c>
      <c r="U17" s="122">
        <v>0</v>
      </c>
      <c r="V17" s="122">
        <v>2394</v>
      </c>
      <c r="W17" s="123">
        <f t="shared" si="1"/>
        <v>5.92</v>
      </c>
      <c r="X17" s="124"/>
      <c r="Y17" s="175">
        <v>2.0499999999999998</v>
      </c>
      <c r="Z17" s="175">
        <v>3.87</v>
      </c>
      <c r="AA17" s="175"/>
      <c r="AB17" s="123">
        <f t="shared" si="8"/>
        <v>6.35</v>
      </c>
      <c r="AC17" s="125"/>
      <c r="AD17" s="125">
        <v>6.35</v>
      </c>
      <c r="AE17" s="125"/>
      <c r="AF17" s="139">
        <v>13370</v>
      </c>
      <c r="AG17" s="126">
        <f t="shared" si="3"/>
        <v>2.19</v>
      </c>
      <c r="AH17" s="127">
        <v>0</v>
      </c>
      <c r="AI17" s="127"/>
      <c r="AJ17" s="127"/>
      <c r="AK17" s="127"/>
      <c r="AL17" s="127">
        <v>2.19</v>
      </c>
      <c r="AM17" s="127"/>
      <c r="AN17" s="127"/>
      <c r="AO17" s="127"/>
      <c r="AP17" s="149">
        <v>1440</v>
      </c>
      <c r="AQ17" s="128">
        <f t="shared" si="9"/>
        <v>0.38718116415958143</v>
      </c>
      <c r="AR17" s="129">
        <f>IF(H17=0,"-",AB17/H17)</f>
        <v>0.5</v>
      </c>
      <c r="AS17" s="129">
        <f t="shared" si="10"/>
        <v>0.31510791366906471</v>
      </c>
      <c r="AT17" s="153">
        <f>W17-'24.6'!W17</f>
        <v>1.04</v>
      </c>
      <c r="AU17" s="153">
        <f>AB17-'24.6'!AB17</f>
        <v>0</v>
      </c>
      <c r="AV17" s="153">
        <f>AG17-'24.6'!AG17</f>
        <v>0.39999999999999991</v>
      </c>
      <c r="AW17" s="239"/>
      <c r="AX17" s="249">
        <f t="shared" si="4"/>
        <v>7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7"/>
      <c r="BI17" s="247">
        <v>1</v>
      </c>
      <c r="BJ17" s="247">
        <v>1</v>
      </c>
      <c r="BK17" s="228"/>
      <c r="BL17" s="231"/>
      <c r="BM17" s="231"/>
      <c r="BN17" s="231"/>
    </row>
    <row r="18" spans="1:66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36.43</v>
      </c>
      <c r="X18" s="124">
        <v>0</v>
      </c>
      <c r="Y18" s="124">
        <v>2.8699999999999997</v>
      </c>
      <c r="Z18" s="124">
        <v>22.262</v>
      </c>
      <c r="AA18" s="124">
        <v>11.297999999999998</v>
      </c>
      <c r="AB18" s="123">
        <f>SUM(AC18:AE18)</f>
        <v>18.11</v>
      </c>
      <c r="AC18" s="125">
        <v>3.8180000000000001</v>
      </c>
      <c r="AD18" s="125">
        <v>12.997999999999999</v>
      </c>
      <c r="AE18" s="125">
        <v>1.294</v>
      </c>
      <c r="AF18" s="139">
        <v>0</v>
      </c>
      <c r="AG18" s="126">
        <f t="shared" si="3"/>
        <v>1.93</v>
      </c>
      <c r="AH18" s="127">
        <v>0</v>
      </c>
      <c r="AI18" s="127">
        <v>0.19</v>
      </c>
      <c r="AJ18" s="127">
        <v>0</v>
      </c>
      <c r="AK18" s="127">
        <v>0</v>
      </c>
      <c r="AL18" s="127">
        <v>0.59000000000000008</v>
      </c>
      <c r="AM18" s="127">
        <v>0.97</v>
      </c>
      <c r="AN18" s="127">
        <v>0.18</v>
      </c>
      <c r="AO18" s="127">
        <v>0</v>
      </c>
      <c r="AP18" s="149">
        <v>5667</v>
      </c>
      <c r="AQ18" s="128">
        <f t="shared" si="9"/>
        <v>0.37329644430781839</v>
      </c>
      <c r="AR18" s="129">
        <f>IF(H18=0,"-",AB18/H18)</f>
        <v>0.59788709144932317</v>
      </c>
      <c r="AS18" s="129">
        <f t="shared" si="10"/>
        <v>0.25906040268456376</v>
      </c>
      <c r="AT18" s="153">
        <f>W18-'24.6'!W18</f>
        <v>1.1059999999999945</v>
      </c>
      <c r="AU18" s="153">
        <f>AB18-'24.6'!AB18</f>
        <v>1.847999999999999</v>
      </c>
      <c r="AV18" s="153">
        <f>AG18-'24.6'!AG18</f>
        <v>0.21999999999999997</v>
      </c>
      <c r="AW18" s="239"/>
      <c r="AX18" s="249">
        <f t="shared" si="4"/>
        <v>12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31"/>
      <c r="BL18" s="231"/>
      <c r="BM18" s="231"/>
      <c r="BN18" s="231"/>
    </row>
    <row r="19" spans="1:66" s="134" customFormat="1" ht="13.15" x14ac:dyDescent="0.4">
      <c r="A19" s="119">
        <v>5</v>
      </c>
      <c r="B19" s="120" t="s">
        <v>47</v>
      </c>
      <c r="C19" s="121">
        <f t="shared" si="5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6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1"/>
        <v>24.204000000000001</v>
      </c>
      <c r="X19" s="124">
        <v>0</v>
      </c>
      <c r="Y19" s="124">
        <v>9.4039999999999999</v>
      </c>
      <c r="Z19" s="124">
        <v>12.86</v>
      </c>
      <c r="AA19" s="124">
        <v>1.94</v>
      </c>
      <c r="AB19" s="123">
        <f>SUM(AC19:AE19)</f>
        <v>9.4880000000000013</v>
      </c>
      <c r="AC19" s="125">
        <v>5.3440000000000003</v>
      </c>
      <c r="AD19" s="125">
        <v>3.7</v>
      </c>
      <c r="AE19" s="125">
        <v>0.44400000000000001</v>
      </c>
      <c r="AF19" s="139">
        <f t="shared" si="7"/>
        <v>41002</v>
      </c>
      <c r="AG19" s="126">
        <f t="shared" si="3"/>
        <v>13.433</v>
      </c>
      <c r="AH19" s="127">
        <v>0</v>
      </c>
      <c r="AI19" s="127">
        <v>0</v>
      </c>
      <c r="AJ19" s="127">
        <v>0.18</v>
      </c>
      <c r="AK19" s="127">
        <v>0</v>
      </c>
      <c r="AL19" s="127">
        <v>1.1499999999999999</v>
      </c>
      <c r="AM19" s="127">
        <v>0</v>
      </c>
      <c r="AN19" s="127">
        <v>11.872999999999999</v>
      </c>
      <c r="AO19" s="127">
        <v>0.23</v>
      </c>
      <c r="AP19" s="149">
        <v>5877</v>
      </c>
      <c r="AQ19" s="128">
        <f t="shared" si="9"/>
        <v>0.27945964669206791</v>
      </c>
      <c r="AR19" s="129">
        <f t="shared" ref="AR19:AR24" si="11">IF(H19=0,"-",AB19/H19)</f>
        <v>0.32853185595567874</v>
      </c>
      <c r="AS19" s="129">
        <f t="shared" si="10"/>
        <v>0.47017850892544627</v>
      </c>
      <c r="AT19" s="153">
        <f>W19-'24.6'!W19</f>
        <v>1.2690000000000019</v>
      </c>
      <c r="AU19" s="153">
        <f>AB19-'24.6'!AB19</f>
        <v>0</v>
      </c>
      <c r="AV19" s="153">
        <f>AG19-'24.6'!AG19</f>
        <v>0</v>
      </c>
      <c r="AW19" s="239"/>
      <c r="AX19" s="249">
        <f t="shared" si="4"/>
        <v>11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7"/>
      <c r="BI19" s="247">
        <v>1</v>
      </c>
      <c r="BJ19" s="247">
        <v>1</v>
      </c>
      <c r="BK19" s="228"/>
      <c r="BL19" s="231"/>
      <c r="BM19" s="231"/>
      <c r="BN19" s="231"/>
    </row>
    <row r="20" spans="1:66" s="134" customFormat="1" ht="13.15" x14ac:dyDescent="0.4">
      <c r="A20" s="119">
        <v>6</v>
      </c>
      <c r="B20" s="120" t="s">
        <v>49</v>
      </c>
      <c r="C20" s="121">
        <f t="shared" si="5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6"/>
        <v>3.1</v>
      </c>
      <c r="N20" s="122">
        <v>0</v>
      </c>
      <c r="O20" s="122">
        <v>0</v>
      </c>
      <c r="P20" s="122">
        <v>0</v>
      </c>
      <c r="Q20" s="122">
        <v>0</v>
      </c>
      <c r="R20" s="122">
        <v>3.1</v>
      </c>
      <c r="S20" s="122">
        <v>0</v>
      </c>
      <c r="T20" s="122">
        <v>0</v>
      </c>
      <c r="U20" s="122">
        <v>0</v>
      </c>
      <c r="V20" s="122">
        <v>3330</v>
      </c>
      <c r="W20" s="123">
        <f t="shared" si="1"/>
        <v>10.570000000000002</v>
      </c>
      <c r="X20" s="171">
        <v>0.76</v>
      </c>
      <c r="Y20" s="171">
        <v>0</v>
      </c>
      <c r="Z20" s="171">
        <v>9.8100000000000023</v>
      </c>
      <c r="AA20" s="171">
        <v>0</v>
      </c>
      <c r="AB20" s="123">
        <f t="shared" si="8"/>
        <v>5.0999999999999996</v>
      </c>
      <c r="AC20" s="125">
        <v>0.7</v>
      </c>
      <c r="AD20" s="125">
        <v>2.1</v>
      </c>
      <c r="AE20" s="125">
        <v>2.2999999999999998</v>
      </c>
      <c r="AF20" s="139">
        <f t="shared" si="7"/>
        <v>17750</v>
      </c>
      <c r="AG20" s="126">
        <f t="shared" si="3"/>
        <v>0</v>
      </c>
      <c r="AH20" s="172"/>
      <c r="AI20" s="127"/>
      <c r="AJ20" s="127"/>
      <c r="AK20" s="127"/>
      <c r="AL20" s="172"/>
      <c r="AM20" s="172"/>
      <c r="AN20" s="172"/>
      <c r="AO20" s="172"/>
      <c r="AP20" s="149">
        <v>1286</v>
      </c>
      <c r="AQ20" s="128">
        <f t="shared" si="9"/>
        <v>0.37218309859154941</v>
      </c>
      <c r="AR20" s="129">
        <f t="shared" si="11"/>
        <v>0.50595238095238093</v>
      </c>
      <c r="AS20" s="129">
        <f t="shared" si="10"/>
        <v>0</v>
      </c>
      <c r="AT20" s="153">
        <f>W20-'24.6'!W20</f>
        <v>0.66000000000000014</v>
      </c>
      <c r="AU20" s="153">
        <f>AB20-'24.6'!AB20</f>
        <v>5.0999999999999996</v>
      </c>
      <c r="AV20" s="153">
        <f>AG20-'24.6'!AG20</f>
        <v>0</v>
      </c>
      <c r="AW20" s="257"/>
      <c r="AX20" s="258">
        <f t="shared" si="4"/>
        <v>4</v>
      </c>
      <c r="AY20" s="248">
        <v>1</v>
      </c>
      <c r="AZ20" s="248"/>
      <c r="BA20" s="248"/>
      <c r="BB20" s="248">
        <v>1</v>
      </c>
      <c r="BC20" s="248">
        <v>1</v>
      </c>
      <c r="BD20" s="248"/>
      <c r="BE20" s="248"/>
      <c r="BF20" s="248"/>
      <c r="BG20" s="248"/>
      <c r="BH20" s="247"/>
      <c r="BI20" s="247"/>
      <c r="BJ20" s="247">
        <v>1</v>
      </c>
      <c r="BK20" s="228"/>
      <c r="BL20" s="231"/>
      <c r="BM20" s="231"/>
      <c r="BN20" s="231"/>
    </row>
    <row r="21" spans="1:66" s="134" customFormat="1" ht="13.15" x14ac:dyDescent="0.4">
      <c r="A21" s="119">
        <v>7</v>
      </c>
      <c r="B21" s="120" t="s">
        <v>48</v>
      </c>
      <c r="C21" s="121">
        <f t="shared" si="5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6"/>
        <v>5.28</v>
      </c>
      <c r="N21" s="122">
        <v>0</v>
      </c>
      <c r="O21" s="122">
        <v>0</v>
      </c>
      <c r="P21" s="122">
        <v>0.85</v>
      </c>
      <c r="Q21" s="122">
        <v>0</v>
      </c>
      <c r="R21" s="122">
        <v>0</v>
      </c>
      <c r="S21" s="122">
        <v>1.55</v>
      </c>
      <c r="T21" s="122">
        <v>2</v>
      </c>
      <c r="U21" s="122">
        <v>0.88</v>
      </c>
      <c r="V21" s="122">
        <v>2421</v>
      </c>
      <c r="W21" s="123">
        <f t="shared" si="1"/>
        <v>4.5390000000000006</v>
      </c>
      <c r="X21" s="127">
        <v>0</v>
      </c>
      <c r="Y21" s="127">
        <v>0.35499999999999998</v>
      </c>
      <c r="Z21" s="127">
        <v>2.8990000000000009</v>
      </c>
      <c r="AA21" s="127">
        <v>1.2849999999999999</v>
      </c>
      <c r="AB21" s="123">
        <f>SUM(AC21:AE21)</f>
        <v>1.23166</v>
      </c>
      <c r="AC21" s="146">
        <v>0.80577999999999994</v>
      </c>
      <c r="AD21" s="146">
        <v>0.42587999999999998</v>
      </c>
      <c r="AE21" s="146">
        <v>0</v>
      </c>
      <c r="AF21" s="139">
        <f t="shared" si="7"/>
        <v>5519.48</v>
      </c>
      <c r="AG21" s="126">
        <f t="shared" si="3"/>
        <v>1.625</v>
      </c>
      <c r="AH21" s="127"/>
      <c r="AI21" s="127"/>
      <c r="AJ21" s="127"/>
      <c r="AK21" s="127"/>
      <c r="AL21" s="127">
        <v>0</v>
      </c>
      <c r="AM21" s="127">
        <v>1</v>
      </c>
      <c r="AN21" s="127">
        <v>0</v>
      </c>
      <c r="AO21" s="127">
        <v>0.625</v>
      </c>
      <c r="AP21" s="149">
        <v>639</v>
      </c>
      <c r="AQ21" s="128">
        <f t="shared" si="9"/>
        <v>0.26700000000000002</v>
      </c>
      <c r="AR21" s="129">
        <f t="shared" si="11"/>
        <v>0.40648844884488444</v>
      </c>
      <c r="AS21" s="129">
        <f t="shared" si="10"/>
        <v>0.30776515151515149</v>
      </c>
      <c r="AT21" s="153">
        <f>W21-'24.6'!W21</f>
        <v>1.2380000000000004</v>
      </c>
      <c r="AU21" s="153">
        <f>AB21-'24.6'!AB21</f>
        <v>0</v>
      </c>
      <c r="AV21" s="153">
        <f>AG21-'24.6'!AG21</f>
        <v>0</v>
      </c>
      <c r="AW21" s="239"/>
      <c r="AX21" s="249">
        <f t="shared" si="4"/>
        <v>7</v>
      </c>
      <c r="AY21" s="248">
        <v>1</v>
      </c>
      <c r="AZ21" s="248">
        <v>1</v>
      </c>
      <c r="BA21" s="248"/>
      <c r="BB21" s="248">
        <v>1</v>
      </c>
      <c r="BC21" s="248">
        <v>1</v>
      </c>
      <c r="BD21" s="248"/>
      <c r="BE21" s="248">
        <v>1</v>
      </c>
      <c r="BF21" s="248"/>
      <c r="BG21" s="248"/>
      <c r="BH21" s="247"/>
      <c r="BI21" s="247">
        <v>1</v>
      </c>
      <c r="BJ21" s="247">
        <v>1</v>
      </c>
      <c r="BK21" s="228"/>
      <c r="BL21" s="231"/>
      <c r="BM21" s="231"/>
      <c r="BN21" s="231"/>
    </row>
    <row r="22" spans="1:66" ht="13.15" x14ac:dyDescent="0.4">
      <c r="A22" s="14">
        <v>8</v>
      </c>
      <c r="B22" s="15" t="s">
        <v>62</v>
      </c>
      <c r="C22" s="61">
        <f t="shared" si="5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6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7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9"/>
        <v>0.16284501061571124</v>
      </c>
      <c r="AR22" s="19">
        <f t="shared" si="11"/>
        <v>0</v>
      </c>
      <c r="AS22" s="19">
        <f t="shared" si="10"/>
        <v>0.13341478313989008</v>
      </c>
      <c r="AT22" s="17">
        <f>W22-'24.6'!W22</f>
        <v>0</v>
      </c>
      <c r="AU22" s="17">
        <f>AB22-'24.6'!AB22</f>
        <v>0</v>
      </c>
      <c r="AV22" s="17">
        <f>AG22-'24.6'!AG22</f>
        <v>0</v>
      </c>
      <c r="AW22" s="240"/>
      <c r="AX22" s="258">
        <f t="shared" si="4"/>
        <v>1</v>
      </c>
      <c r="AY22" s="259">
        <v>1</v>
      </c>
      <c r="AZ22" s="259"/>
      <c r="BA22" s="259"/>
      <c r="BB22" s="259"/>
      <c r="BC22" s="247"/>
      <c r="BD22" s="247"/>
      <c r="BE22" s="247"/>
      <c r="BF22" s="247"/>
      <c r="BG22" s="247"/>
      <c r="BH22" s="247"/>
      <c r="BI22" s="247"/>
      <c r="BJ22" s="247"/>
    </row>
    <row r="23" spans="1:66" s="134" customFormat="1" ht="13.15" x14ac:dyDescent="0.4">
      <c r="A23" s="119">
        <v>9</v>
      </c>
      <c r="B23" s="120" t="s">
        <v>51</v>
      </c>
      <c r="C23" s="121">
        <f t="shared" si="5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6"/>
        <v>9.32</v>
      </c>
      <c r="N23" s="122">
        <v>0.37</v>
      </c>
      <c r="O23" s="122">
        <v>0</v>
      </c>
      <c r="P23" s="122">
        <v>0</v>
      </c>
      <c r="Q23" s="122">
        <v>0</v>
      </c>
      <c r="R23" s="122">
        <v>6.25</v>
      </c>
      <c r="S23" s="122">
        <v>0</v>
      </c>
      <c r="T23" s="122">
        <v>2.7</v>
      </c>
      <c r="U23" s="122">
        <v>0</v>
      </c>
      <c r="V23" s="122">
        <v>3432</v>
      </c>
      <c r="W23" s="123">
        <f t="shared" si="1"/>
        <v>5.6660000000000004</v>
      </c>
      <c r="X23" s="127">
        <v>0</v>
      </c>
      <c r="Y23" s="127">
        <v>0</v>
      </c>
      <c r="Z23" s="127">
        <v>3.476</v>
      </c>
      <c r="AA23" s="127">
        <v>2.19</v>
      </c>
      <c r="AB23" s="123">
        <f>SUM(AC23:AE23)</f>
        <v>4.51</v>
      </c>
      <c r="AC23" s="125">
        <v>1.91</v>
      </c>
      <c r="AD23" s="125">
        <v>1.2</v>
      </c>
      <c r="AE23" s="125">
        <v>1.4</v>
      </c>
      <c r="AF23" s="139">
        <f t="shared" si="7"/>
        <v>17950</v>
      </c>
      <c r="AG23" s="126">
        <f t="shared" si="3"/>
        <v>1.39</v>
      </c>
      <c r="AH23" s="127">
        <v>0.49</v>
      </c>
      <c r="AI23" s="127">
        <v>0</v>
      </c>
      <c r="AJ23" s="127">
        <v>0</v>
      </c>
      <c r="AK23" s="127">
        <v>0</v>
      </c>
      <c r="AL23" s="127">
        <v>0.6</v>
      </c>
      <c r="AM23" s="127">
        <v>0</v>
      </c>
      <c r="AN23" s="127">
        <v>0.30000000000000004</v>
      </c>
      <c r="AO23" s="127">
        <v>0</v>
      </c>
      <c r="AP23" s="149">
        <v>811</v>
      </c>
      <c r="AQ23" s="128">
        <f t="shared" si="9"/>
        <v>0.22210897687181499</v>
      </c>
      <c r="AR23" s="129">
        <f t="shared" si="11"/>
        <v>0.14049844236760126</v>
      </c>
      <c r="AS23" s="129">
        <f t="shared" si="10"/>
        <v>0.14914163090128754</v>
      </c>
      <c r="AT23" s="153">
        <f>W23-'24.6'!W23</f>
        <v>3.1660000000000004</v>
      </c>
      <c r="AU23" s="153">
        <f>AB23-'24.6'!AB23</f>
        <v>0</v>
      </c>
      <c r="AV23" s="153">
        <f>AG23-'24.6'!AG23</f>
        <v>1.19</v>
      </c>
      <c r="AW23" s="257"/>
      <c r="AX23" s="249">
        <f t="shared" si="4"/>
        <v>5</v>
      </c>
      <c r="AY23" s="248">
        <v>1</v>
      </c>
      <c r="AZ23" s="248">
        <v>1</v>
      </c>
      <c r="BA23" s="248"/>
      <c r="BB23" s="248"/>
      <c r="BC23" s="248">
        <v>1</v>
      </c>
      <c r="BD23" s="248"/>
      <c r="BE23" s="248">
        <v>1</v>
      </c>
      <c r="BF23" s="248"/>
      <c r="BG23" s="248"/>
      <c r="BH23" s="247"/>
      <c r="BI23" s="247"/>
      <c r="BJ23" s="247">
        <v>1</v>
      </c>
      <c r="BK23" s="228"/>
      <c r="BL23" s="231"/>
      <c r="BM23" s="231"/>
      <c r="BN23" s="231"/>
    </row>
    <row r="24" spans="1:66" s="34" customFormat="1" ht="16.149999999999999" x14ac:dyDescent="0.35">
      <c r="A24" s="29"/>
      <c r="B24" s="30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69">
        <f t="shared" si="12"/>
        <v>12.89</v>
      </c>
      <c r="O24" s="69">
        <f t="shared" si="12"/>
        <v>10.63</v>
      </c>
      <c r="P24" s="69">
        <f t="shared" si="12"/>
        <v>7.13</v>
      </c>
      <c r="Q24" s="69">
        <f t="shared" si="12"/>
        <v>4.08</v>
      </c>
      <c r="R24" s="69">
        <f t="shared" si="12"/>
        <v>33.6</v>
      </c>
      <c r="S24" s="69">
        <f t="shared" si="12"/>
        <v>50.779999999999994</v>
      </c>
      <c r="T24" s="69">
        <f t="shared" si="12"/>
        <v>36.910000000000004</v>
      </c>
      <c r="U24" s="69">
        <f t="shared" si="12"/>
        <v>27.04</v>
      </c>
      <c r="V24" s="158">
        <f t="shared" si="12"/>
        <v>78695</v>
      </c>
      <c r="W24" s="154">
        <f>SUM(W10:W23)</f>
        <v>197.50799999999998</v>
      </c>
      <c r="X24" s="32">
        <f>SUM(X10:X23)</f>
        <v>3.8010000000000002</v>
      </c>
      <c r="Y24" s="32">
        <f>SUM(Y10:Y23)</f>
        <v>33.942999999999998</v>
      </c>
      <c r="Z24" s="32">
        <f>SUM(Z10:Z23)</f>
        <v>133.95600000000002</v>
      </c>
      <c r="AA24" s="32">
        <f t="shared" si="12"/>
        <v>25.808000000000003</v>
      </c>
      <c r="AB24" s="155">
        <f>SUM(AB10:AB23)</f>
        <v>49.319659999999999</v>
      </c>
      <c r="AC24" s="77">
        <f>SUM(AC10:AC23)</f>
        <v>16.77778</v>
      </c>
      <c r="AD24" s="77">
        <f t="shared" si="12"/>
        <v>27.103879999999997</v>
      </c>
      <c r="AE24" s="77">
        <f t="shared" si="12"/>
        <v>5.4380000000000006</v>
      </c>
      <c r="AF24" s="140">
        <f t="shared" si="12"/>
        <v>116591.48</v>
      </c>
      <c r="AG24" s="154">
        <f>SUM(AG10:AG23)</f>
        <v>60.135999999999996</v>
      </c>
      <c r="AH24" s="32">
        <f t="shared" si="12"/>
        <v>15.757999999999999</v>
      </c>
      <c r="AI24" s="32">
        <f t="shared" si="12"/>
        <v>0.505</v>
      </c>
      <c r="AJ24" s="32">
        <f t="shared" si="12"/>
        <v>0.18</v>
      </c>
      <c r="AK24" s="32">
        <f t="shared" si="12"/>
        <v>1.645</v>
      </c>
      <c r="AL24" s="32">
        <f t="shared" si="12"/>
        <v>8.8839999999999986</v>
      </c>
      <c r="AM24" s="32">
        <f t="shared" si="12"/>
        <v>15.048</v>
      </c>
      <c r="AN24" s="32">
        <f t="shared" si="12"/>
        <v>13.553000000000001</v>
      </c>
      <c r="AO24" s="32">
        <f t="shared" si="12"/>
        <v>4.5629999999999997</v>
      </c>
      <c r="AP24" s="159">
        <f t="shared" si="12"/>
        <v>33305</v>
      </c>
      <c r="AQ24" s="160">
        <f t="shared" si="9"/>
        <v>0.35235937416373786</v>
      </c>
      <c r="AR24" s="160">
        <f t="shared" si="11"/>
        <v>0.32879773333333334</v>
      </c>
      <c r="AS24" s="160">
        <f t="shared" si="10"/>
        <v>0.32850431552496445</v>
      </c>
      <c r="AT24" s="161">
        <f t="shared" ref="AT24:AV24" si="13">SUM(AT10:AT23)</f>
        <v>16.642999999999994</v>
      </c>
      <c r="AU24" s="161">
        <f t="shared" si="13"/>
        <v>6.9479999999999986</v>
      </c>
      <c r="AV24" s="161">
        <f t="shared" si="13"/>
        <v>6.2530000000000001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6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6" ht="15" customHeight="1" x14ac:dyDescent="0.4">
      <c r="AG26" s="98" t="s">
        <v>70</v>
      </c>
      <c r="AP26" s="93">
        <f>+AP24/V24</f>
        <v>0.4232162144990152</v>
      </c>
    </row>
    <row r="27" spans="1:66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99"/>
      <c r="AG27" s="99"/>
    </row>
    <row r="30" spans="1:66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W7:BJ7"/>
    <mergeCell ref="AG6:AG7"/>
    <mergeCell ref="AH6:AK6"/>
    <mergeCell ref="AL6:AO6"/>
    <mergeCell ref="AP6:AP7"/>
    <mergeCell ref="AQ6:AQ7"/>
    <mergeCell ref="AR6:AR7"/>
    <mergeCell ref="AS6:AS7"/>
    <mergeCell ref="AT6:AT7"/>
    <mergeCell ref="AU6:AU7"/>
    <mergeCell ref="AV6:AV7"/>
    <mergeCell ref="A25:AV25"/>
    <mergeCell ref="R6:U6"/>
    <mergeCell ref="V6:V7"/>
    <mergeCell ref="W6:W7"/>
    <mergeCell ref="X6:AA6"/>
    <mergeCell ref="AB6:AB7"/>
    <mergeCell ref="AC6:AF6"/>
    <mergeCell ref="C6:C7"/>
    <mergeCell ref="D6:G6"/>
    <mergeCell ref="H6:H7"/>
    <mergeCell ref="I6:L6"/>
    <mergeCell ref="M6:M7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view="pageBreakPreview" topLeftCell="A3" zoomScaleNormal="85" zoomScaleSheetLayoutView="100" workbookViewId="0">
      <selection activeCell="BB12" sqref="BB12"/>
    </sheetView>
  </sheetViews>
  <sheetFormatPr defaultRowHeight="15" customHeight="1" x14ac:dyDescent="0.4"/>
  <cols>
    <col min="1" max="1" width="3.125" style="5" bestFit="1" customWidth="1"/>
    <col min="2" max="2" width="15.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2" width="9.25" style="5" hidden="1" customWidth="1"/>
    <col min="23" max="23" width="6.875" style="98" customWidth="1"/>
    <col min="24" max="27" width="9.25" style="5" hidden="1" customWidth="1"/>
    <col min="28" max="28" width="6.875" style="104" customWidth="1"/>
    <col min="29" max="32" width="8.5" style="78" hidden="1" customWidth="1"/>
    <col min="33" max="33" width="6.875" style="98" customWidth="1"/>
    <col min="34" max="41" width="8.375" style="5" hidden="1" customWidth="1"/>
    <col min="42" max="42" width="6.875" style="151" customWidth="1"/>
    <col min="43" max="45" width="6.875" style="5" customWidth="1"/>
    <col min="46" max="48" width="6.5" style="5" customWidth="1"/>
    <col min="49" max="49" width="5.75" style="237" customWidth="1"/>
    <col min="50" max="50" width="4.625" style="237" bestFit="1" customWidth="1"/>
    <col min="51" max="53" width="4.125" style="237" bestFit="1" customWidth="1"/>
    <col min="54" max="54" width="3.25" style="237" bestFit="1" customWidth="1"/>
    <col min="55" max="57" width="4.125" style="237" bestFit="1" customWidth="1"/>
    <col min="58" max="58" width="3.25" style="237" bestFit="1" customWidth="1"/>
    <col min="59" max="61" width="4.125" style="237" bestFit="1" customWidth="1"/>
    <col min="62" max="62" width="3.25" style="237" bestFit="1" customWidth="1"/>
    <col min="63" max="63" width="3.25" style="228" bestFit="1" customWidth="1"/>
    <col min="64" max="66" width="9" style="228"/>
    <col min="6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9" s="1" customFormat="1" ht="30.75" customHeight="1" x14ac:dyDescent="0.45">
      <c r="A3" s="745" t="s">
        <v>105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60"/>
      <c r="AU4" s="260"/>
      <c r="AV4" s="260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9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262"/>
    </row>
    <row r="6" spans="1:69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226"/>
    </row>
    <row r="7" spans="1:69" ht="70.5" customHeight="1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69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227"/>
      <c r="AX8" s="237" t="s">
        <v>94</v>
      </c>
      <c r="AY8" s="237" t="s">
        <v>85</v>
      </c>
      <c r="AZ8" s="237" t="s">
        <v>86</v>
      </c>
      <c r="BA8" s="237" t="s">
        <v>87</v>
      </c>
      <c r="BB8" s="237" t="s">
        <v>88</v>
      </c>
      <c r="BC8" s="237" t="s">
        <v>89</v>
      </c>
      <c r="BD8" s="237" t="s">
        <v>90</v>
      </c>
      <c r="BE8" s="237" t="s">
        <v>91</v>
      </c>
      <c r="BF8" s="237" t="s">
        <v>92</v>
      </c>
      <c r="BG8" s="237" t="s">
        <v>93</v>
      </c>
      <c r="BH8" s="237" t="s">
        <v>96</v>
      </c>
      <c r="BI8" s="237" t="s">
        <v>102</v>
      </c>
      <c r="BJ8" s="237" t="s">
        <v>103</v>
      </c>
      <c r="BK8" s="228" t="s">
        <v>106</v>
      </c>
    </row>
    <row r="9" spans="1:69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</row>
    <row r="10" spans="1:69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1">SUM(X10:AA10)</f>
        <v>23.311</v>
      </c>
      <c r="X10" s="22">
        <v>0.18099999999999999</v>
      </c>
      <c r="Y10" s="22">
        <v>2.9660000000000002</v>
      </c>
      <c r="Z10" s="22">
        <v>18.899000000000001</v>
      </c>
      <c r="AA10" s="22">
        <v>1.2649999999999999</v>
      </c>
      <c r="AB10" s="102">
        <f>SUM(AC10:AE10)</f>
        <v>0</v>
      </c>
      <c r="AC10" s="75"/>
      <c r="AD10" s="75"/>
      <c r="AE10" s="75"/>
      <c r="AF10" s="138">
        <f t="shared" si="0"/>
        <v>0</v>
      </c>
      <c r="AG10" s="96">
        <f>+SUM(AH10:AO10)</f>
        <v>13.583</v>
      </c>
      <c r="AH10" s="22">
        <v>0</v>
      </c>
      <c r="AI10" s="22">
        <v>0</v>
      </c>
      <c r="AJ10" s="22">
        <v>0</v>
      </c>
      <c r="AK10" s="22">
        <v>1.645</v>
      </c>
      <c r="AL10" s="22">
        <v>0</v>
      </c>
      <c r="AM10" s="22">
        <v>7.9300000000000006</v>
      </c>
      <c r="AN10" s="22">
        <v>1.2</v>
      </c>
      <c r="AO10" s="22">
        <v>2.8079999999999998</v>
      </c>
      <c r="AP10" s="91">
        <v>4175</v>
      </c>
      <c r="AQ10" s="18">
        <f>$W10/C10</f>
        <v>0.39909262112651939</v>
      </c>
      <c r="AR10" s="19">
        <f>IF(H10=0,"-",AB10/H10)</f>
        <v>0</v>
      </c>
      <c r="AS10" s="19">
        <f>AG10/M10</f>
        <v>0.23676137354017782</v>
      </c>
      <c r="AT10" s="17">
        <f>W10-'24.6'!W10</f>
        <v>2.347999999999999</v>
      </c>
      <c r="AU10" s="17">
        <f>AB10-'24.6'!AB10</f>
        <v>0</v>
      </c>
      <c r="AV10" s="17">
        <f>AG10-'24.6'!AG10</f>
        <v>2.6430000000000007</v>
      </c>
      <c r="AW10" s="226"/>
      <c r="AX10" s="246">
        <f>+SUM(AY10:BQ10)</f>
        <v>6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7"/>
      <c r="BI10" s="247">
        <v>1</v>
      </c>
      <c r="BJ10" s="247">
        <v>1</v>
      </c>
      <c r="BK10" s="247"/>
      <c r="BL10" s="264"/>
      <c r="BM10" s="264"/>
      <c r="BN10" s="264"/>
      <c r="BO10" s="264"/>
      <c r="BP10" s="264"/>
      <c r="BQ10" s="264"/>
    </row>
    <row r="11" spans="1:69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1"/>
        <v>19.399999999999999</v>
      </c>
      <c r="X11" s="166">
        <v>0.7</v>
      </c>
      <c r="Y11" s="166">
        <v>2.5</v>
      </c>
      <c r="Z11" s="166">
        <v>15.549999999999999</v>
      </c>
      <c r="AA11" s="166">
        <v>0.64999999999999991</v>
      </c>
      <c r="AB11" s="102">
        <f>SUM(AC11:AE11)</f>
        <v>4.2</v>
      </c>
      <c r="AC11" s="111">
        <v>4.2</v>
      </c>
      <c r="AD11" s="71"/>
      <c r="AE11" s="71"/>
      <c r="AF11" s="138">
        <f>(AC11*5+AD11*3.5+AE11*3)*1000</f>
        <v>21000</v>
      </c>
      <c r="AG11" s="96">
        <f t="shared" ref="AG11:AG23" si="3">+SUM(AH11:AO11)</f>
        <v>12.6</v>
      </c>
      <c r="AH11" s="110">
        <v>12.6</v>
      </c>
      <c r="AI11" s="22"/>
      <c r="AJ11" s="22"/>
      <c r="AK11" s="22"/>
      <c r="AL11" s="22"/>
      <c r="AM11" s="22"/>
      <c r="AN11" s="22"/>
      <c r="AO11" s="22"/>
      <c r="AP11" s="91">
        <v>3114</v>
      </c>
      <c r="AQ11" s="18">
        <f>$W11/C11</f>
        <v>0.6759581881533101</v>
      </c>
      <c r="AR11" s="19">
        <f>IF(H11=0,"-",AB11/H11)</f>
        <v>0.76363636363636367</v>
      </c>
      <c r="AS11" s="19">
        <f>AG11/M11</f>
        <v>0.90387374461979908</v>
      </c>
      <c r="AT11" s="17">
        <f>W11-'24.6'!W11</f>
        <v>1.2000000000000028</v>
      </c>
      <c r="AU11" s="17">
        <f>AB11-'24.6'!AB11</f>
        <v>0</v>
      </c>
      <c r="AV11" s="17">
        <f>AG11-'24.6'!AG11</f>
        <v>0.69999999999999929</v>
      </c>
      <c r="AW11" s="226"/>
      <c r="AX11" s="246">
        <f t="shared" ref="AX11:AX23" si="4">+SUM(AY11:BQ11)</f>
        <v>5</v>
      </c>
      <c r="AY11" s="247"/>
      <c r="AZ11" s="247">
        <v>1</v>
      </c>
      <c r="BA11" s="247"/>
      <c r="BB11" s="247"/>
      <c r="BC11" s="247"/>
      <c r="BD11" s="247">
        <v>1</v>
      </c>
      <c r="BE11" s="247"/>
      <c r="BF11" s="247">
        <v>1</v>
      </c>
      <c r="BG11" s="247"/>
      <c r="BH11" s="247"/>
      <c r="BI11" s="247">
        <v>1</v>
      </c>
      <c r="BJ11" s="247">
        <v>1</v>
      </c>
      <c r="BK11" s="247"/>
      <c r="BL11" s="264"/>
      <c r="BM11" s="264"/>
      <c r="BN11" s="264"/>
      <c r="BO11" s="264"/>
      <c r="BP11" s="264"/>
      <c r="BQ11" s="264"/>
    </row>
    <row r="12" spans="1:69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32.351999999999997</v>
      </c>
      <c r="X12" s="167">
        <v>1.2</v>
      </c>
      <c r="Y12" s="167">
        <v>3.7190000000000007</v>
      </c>
      <c r="Z12" s="167">
        <v>24.302999999999997</v>
      </c>
      <c r="AA12" s="167">
        <v>3.1300000000000003</v>
      </c>
      <c r="AB12" s="123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126">
        <f t="shared" si="3"/>
        <v>4.577</v>
      </c>
      <c r="AH12" s="127">
        <v>0.20799999999999999</v>
      </c>
      <c r="AI12" s="127">
        <v>0.68400000000000005</v>
      </c>
      <c r="AJ12" s="127">
        <v>0</v>
      </c>
      <c r="AK12" s="127">
        <v>0</v>
      </c>
      <c r="AL12" s="127">
        <v>0.1</v>
      </c>
      <c r="AM12" s="127">
        <v>3.085</v>
      </c>
      <c r="AN12" s="127">
        <v>0</v>
      </c>
      <c r="AO12" s="127">
        <v>0.5</v>
      </c>
      <c r="AP12" s="149">
        <v>4460</v>
      </c>
      <c r="AQ12" s="128">
        <f>$W12/C12</f>
        <v>0.3864771234022219</v>
      </c>
      <c r="AR12" s="129">
        <f>IF(H12=0,"-",AB12/H12)</f>
        <v>0</v>
      </c>
      <c r="AS12" s="129">
        <f>AG12/M12</f>
        <v>0.26750438340151961</v>
      </c>
      <c r="AT12" s="153">
        <f>W12-'24.6'!W12</f>
        <v>7.8949999999999925</v>
      </c>
      <c r="AU12" s="153">
        <f>AB12-'24.6'!AB12</f>
        <v>0</v>
      </c>
      <c r="AV12" s="153">
        <f>AG12-'24.6'!AG12</f>
        <v>2.0190000000000001</v>
      </c>
      <c r="AW12" s="239"/>
      <c r="AX12" s="246">
        <f t="shared" si="4"/>
        <v>10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65"/>
      <c r="BM12" s="265"/>
      <c r="BN12" s="265"/>
      <c r="BO12" s="265"/>
      <c r="BP12" s="265"/>
      <c r="BQ12" s="265"/>
    </row>
    <row r="13" spans="1:69" s="134" customFormat="1" ht="13.15" x14ac:dyDescent="0.4">
      <c r="A13" s="119">
        <v>4</v>
      </c>
      <c r="B13" s="120" t="s">
        <v>54</v>
      </c>
      <c r="C13" s="121">
        <f t="shared" si="5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6"/>
        <v>1.18</v>
      </c>
      <c r="N13" s="122">
        <v>0</v>
      </c>
      <c r="O13" s="122">
        <v>0</v>
      </c>
      <c r="P13" s="122">
        <v>0</v>
      </c>
      <c r="Q13" s="122">
        <v>0</v>
      </c>
      <c r="R13" s="122">
        <v>0.32</v>
      </c>
      <c r="S13" s="122">
        <v>0.86</v>
      </c>
      <c r="T13" s="122">
        <v>0</v>
      </c>
      <c r="U13" s="122">
        <v>0</v>
      </c>
      <c r="V13" s="122">
        <v>1727</v>
      </c>
      <c r="W13" s="123">
        <f t="shared" si="1"/>
        <v>5.4130000000000003</v>
      </c>
      <c r="X13" s="168">
        <v>0.26</v>
      </c>
      <c r="Y13" s="168">
        <v>0.16</v>
      </c>
      <c r="Z13" s="168">
        <v>4.173</v>
      </c>
      <c r="AA13" s="168">
        <v>0.82</v>
      </c>
      <c r="AB13" s="123">
        <f>SUM(AC13:AE13)</f>
        <v>0.33</v>
      </c>
      <c r="AC13" s="146"/>
      <c r="AD13" s="146">
        <v>0.33</v>
      </c>
      <c r="AE13" s="146"/>
      <c r="AF13" s="139"/>
      <c r="AG13" s="126">
        <f t="shared" si="3"/>
        <v>0.51</v>
      </c>
      <c r="AH13" s="127">
        <v>0.51</v>
      </c>
      <c r="AI13" s="127"/>
      <c r="AJ13" s="127"/>
      <c r="AK13" s="127"/>
      <c r="AL13" s="127"/>
      <c r="AM13" s="127"/>
      <c r="AN13" s="127"/>
      <c r="AO13" s="127"/>
      <c r="AP13" s="149">
        <v>836</v>
      </c>
      <c r="AQ13" s="128">
        <f>$W13/C13</f>
        <v>0.39310094408133628</v>
      </c>
      <c r="AR13" s="129">
        <f>IF(H13=0,"-",AB13/H13)</f>
        <v>0.3666666666666667</v>
      </c>
      <c r="AS13" s="129">
        <f>AG13/M13</f>
        <v>0.43220338983050849</v>
      </c>
      <c r="AT13" s="153">
        <f>W13-'24.6'!W13</f>
        <v>0.82000000000000028</v>
      </c>
      <c r="AU13" s="153">
        <f>AB13-'24.6'!AB13</f>
        <v>0</v>
      </c>
      <c r="AV13" s="153">
        <f>AG13-'24.6'!AG13</f>
        <v>0.15000000000000002</v>
      </c>
      <c r="AW13" s="239"/>
      <c r="AX13" s="246">
        <f t="shared" si="4"/>
        <v>7</v>
      </c>
      <c r="AY13" s="248">
        <v>1</v>
      </c>
      <c r="AZ13" s="248">
        <v>1</v>
      </c>
      <c r="BA13" s="248"/>
      <c r="BB13" s="248">
        <v>1</v>
      </c>
      <c r="BC13" s="248"/>
      <c r="BD13" s="248"/>
      <c r="BE13" s="248"/>
      <c r="BF13" s="248">
        <v>1</v>
      </c>
      <c r="BG13" s="248"/>
      <c r="BH13" s="248"/>
      <c r="BI13" s="248">
        <v>1</v>
      </c>
      <c r="BJ13" s="248">
        <v>1</v>
      </c>
      <c r="BK13" s="248">
        <v>1</v>
      </c>
      <c r="BL13" s="265"/>
      <c r="BM13" s="265"/>
      <c r="BN13" s="265"/>
      <c r="BO13" s="265"/>
      <c r="BP13" s="265"/>
      <c r="BQ13" s="265"/>
    </row>
    <row r="14" spans="1:69" s="43" customFormat="1" ht="13.15" x14ac:dyDescent="0.35">
      <c r="A14" s="261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7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/>
      <c r="AU14" s="17"/>
      <c r="AV14" s="17"/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66"/>
      <c r="BM14" s="266"/>
      <c r="BN14" s="266"/>
      <c r="BO14" s="266"/>
      <c r="BP14" s="266"/>
      <c r="BQ14" s="266"/>
    </row>
    <row r="15" spans="1:69" ht="13.15" x14ac:dyDescent="0.4">
      <c r="A15" s="14">
        <v>1</v>
      </c>
      <c r="B15" s="15" t="s">
        <v>52</v>
      </c>
      <c r="C15" s="61">
        <f t="shared" si="5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6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1"/>
        <v>7.7880000000000003</v>
      </c>
      <c r="X15" s="22">
        <v>0.3</v>
      </c>
      <c r="Y15" s="22">
        <v>3.0469999999999997</v>
      </c>
      <c r="Z15" s="22">
        <v>4.4410000000000007</v>
      </c>
      <c r="AA15" s="22"/>
      <c r="AB15" s="102">
        <f t="shared" ref="AB15:AB20" si="8">SUM(AC15:AE15)</f>
        <v>0</v>
      </c>
      <c r="AC15" s="75"/>
      <c r="AD15" s="75"/>
      <c r="AE15" s="75"/>
      <c r="AF15" s="138">
        <f t="shared" si="7"/>
        <v>0</v>
      </c>
      <c r="AG15" s="96">
        <f t="shared" si="3"/>
        <v>3.1930000000000001</v>
      </c>
      <c r="AH15" s="22"/>
      <c r="AI15" s="22"/>
      <c r="AJ15" s="22"/>
      <c r="AK15" s="22"/>
      <c r="AL15" s="22">
        <v>0.93</v>
      </c>
      <c r="AM15" s="22">
        <v>2.2629999999999999</v>
      </c>
      <c r="AN15" s="22">
        <v>0</v>
      </c>
      <c r="AO15" s="22">
        <v>0</v>
      </c>
      <c r="AP15" s="91">
        <v>1302</v>
      </c>
      <c r="AQ15" s="18">
        <f t="shared" ref="AQ15:AQ24" si="9">$W15/C15</f>
        <v>0.48342644320297956</v>
      </c>
      <c r="AR15" s="19">
        <f>IF(H15=0,"-",AB15/H15)</f>
        <v>0</v>
      </c>
      <c r="AS15" s="19">
        <f t="shared" ref="AS15:AS24" si="10">AG15/M15</f>
        <v>0.3599774520856821</v>
      </c>
      <c r="AT15" s="17">
        <f>W15-'24.6'!W15</f>
        <v>0</v>
      </c>
      <c r="AU15" s="17">
        <f>AB15-'24.6'!AB15</f>
        <v>0</v>
      </c>
      <c r="AV15" s="17">
        <f>AG15-'24.6'!AG15</f>
        <v>0</v>
      </c>
      <c r="AW15" s="226"/>
      <c r="AX15" s="263">
        <f t="shared" si="4"/>
        <v>4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7">
        <v>1</v>
      </c>
      <c r="BI15" s="247">
        <v>1</v>
      </c>
      <c r="BJ15" s="247"/>
      <c r="BK15" s="247"/>
      <c r="BL15" s="264"/>
      <c r="BM15" s="264"/>
      <c r="BN15" s="264"/>
      <c r="BO15" s="264"/>
      <c r="BP15" s="264"/>
      <c r="BQ15" s="264"/>
    </row>
    <row r="16" spans="1:69" ht="13.15" x14ac:dyDescent="0.4">
      <c r="A16" s="14">
        <v>2</v>
      </c>
      <c r="B16" s="15" t="s">
        <v>42</v>
      </c>
      <c r="C16" s="61">
        <f t="shared" si="5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6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63">
        <v>10671</v>
      </c>
      <c r="W16" s="102">
        <f t="shared" si="1"/>
        <v>24.48</v>
      </c>
      <c r="X16" s="27">
        <v>0.5</v>
      </c>
      <c r="Y16" s="27">
        <v>5.5200000000000005</v>
      </c>
      <c r="Z16" s="27">
        <v>14.81</v>
      </c>
      <c r="AA16" s="27">
        <v>3.65</v>
      </c>
      <c r="AB16" s="102">
        <f t="shared" si="8"/>
        <v>0</v>
      </c>
      <c r="AC16" s="75"/>
      <c r="AD16" s="75"/>
      <c r="AE16" s="75"/>
      <c r="AF16" s="138">
        <f t="shared" si="7"/>
        <v>0</v>
      </c>
      <c r="AG16" s="96">
        <f t="shared" si="3"/>
        <v>3.99</v>
      </c>
      <c r="AH16" s="22">
        <v>2.1</v>
      </c>
      <c r="AI16" s="22">
        <v>0</v>
      </c>
      <c r="AJ16" s="22">
        <v>0</v>
      </c>
      <c r="AK16" s="22">
        <v>0</v>
      </c>
      <c r="AL16" s="22">
        <v>1.1399999999999999</v>
      </c>
      <c r="AM16" s="22">
        <v>0.35</v>
      </c>
      <c r="AN16" s="22">
        <v>0</v>
      </c>
      <c r="AO16" s="22">
        <v>0.4</v>
      </c>
      <c r="AP16" s="91">
        <v>3252</v>
      </c>
      <c r="AQ16" s="18">
        <f t="shared" si="9"/>
        <v>0.30596175478065241</v>
      </c>
      <c r="AR16" s="19">
        <f>IF(H16=0,"-",AB16/H16)</f>
        <v>0</v>
      </c>
      <c r="AS16" s="19">
        <f t="shared" si="10"/>
        <v>0.52847682119205308</v>
      </c>
      <c r="AT16" s="17">
        <f>W16-'24.6'!W16</f>
        <v>0</v>
      </c>
      <c r="AU16" s="17">
        <f>AB16-'24.6'!AB16</f>
        <v>0</v>
      </c>
      <c r="AV16" s="17">
        <f>AG16-'24.6'!AG16</f>
        <v>0</v>
      </c>
      <c r="AW16" s="226"/>
      <c r="AX16" s="263">
        <f t="shared" si="4"/>
        <v>4</v>
      </c>
      <c r="AY16" s="247">
        <v>1</v>
      </c>
      <c r="AZ16" s="247"/>
      <c r="BA16" s="247"/>
      <c r="BB16" s="247"/>
      <c r="BC16" s="247">
        <v>1</v>
      </c>
      <c r="BD16" s="247"/>
      <c r="BE16" s="247"/>
      <c r="BF16" s="247"/>
      <c r="BG16" s="247"/>
      <c r="BH16" s="247">
        <v>1</v>
      </c>
      <c r="BI16" s="247">
        <v>1</v>
      </c>
      <c r="BJ16" s="247"/>
      <c r="BK16" s="247"/>
      <c r="BL16" s="264"/>
      <c r="BM16" s="264"/>
      <c r="BN16" s="264"/>
      <c r="BO16" s="264"/>
      <c r="BP16" s="264"/>
      <c r="BQ16" s="264"/>
    </row>
    <row r="17" spans="1:69" s="134" customFormat="1" ht="13.15" x14ac:dyDescent="0.4">
      <c r="A17" s="119">
        <v>3</v>
      </c>
      <c r="B17" s="120" t="s">
        <v>56</v>
      </c>
      <c r="C17" s="121">
        <f t="shared" si="5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6"/>
        <v>6.95</v>
      </c>
      <c r="N17" s="122">
        <v>6.32</v>
      </c>
      <c r="O17" s="122">
        <v>0</v>
      </c>
      <c r="P17" s="122">
        <v>0</v>
      </c>
      <c r="Q17" s="122">
        <v>0</v>
      </c>
      <c r="R17" s="122">
        <v>0.63</v>
      </c>
      <c r="S17" s="122">
        <v>0</v>
      </c>
      <c r="T17" s="122">
        <v>0</v>
      </c>
      <c r="U17" s="122">
        <v>0</v>
      </c>
      <c r="V17" s="122">
        <v>2394</v>
      </c>
      <c r="W17" s="123">
        <f t="shared" si="1"/>
        <v>6.7</v>
      </c>
      <c r="X17" s="124">
        <v>0</v>
      </c>
      <c r="Y17" s="175">
        <v>2.33</v>
      </c>
      <c r="Z17" s="175">
        <v>4.17</v>
      </c>
      <c r="AA17" s="175">
        <v>0.2</v>
      </c>
      <c r="AB17" s="123">
        <f t="shared" si="8"/>
        <v>6.63</v>
      </c>
      <c r="AC17" s="125"/>
      <c r="AD17" s="125">
        <v>6.63</v>
      </c>
      <c r="AE17" s="125"/>
      <c r="AF17" s="139">
        <v>13370</v>
      </c>
      <c r="AG17" s="126">
        <f t="shared" si="3"/>
        <v>2.39</v>
      </c>
      <c r="AH17" s="127">
        <v>0</v>
      </c>
      <c r="AI17" s="127"/>
      <c r="AJ17" s="127"/>
      <c r="AK17" s="127"/>
      <c r="AL17" s="127">
        <v>2.39</v>
      </c>
      <c r="AM17" s="127"/>
      <c r="AN17" s="127"/>
      <c r="AO17" s="127"/>
      <c r="AP17" s="149">
        <v>1658</v>
      </c>
      <c r="AQ17" s="128">
        <f t="shared" si="9"/>
        <v>0.43819489862655336</v>
      </c>
      <c r="AR17" s="129">
        <f>IF(H17=0,"-",AB17/H17)</f>
        <v>0.52204724409448822</v>
      </c>
      <c r="AS17" s="129">
        <f t="shared" si="10"/>
        <v>0.34388489208633094</v>
      </c>
      <c r="AT17" s="153">
        <f>W17-'24.6'!W17</f>
        <v>1.8200000000000003</v>
      </c>
      <c r="AU17" s="153">
        <f>AB17-'24.6'!AB17</f>
        <v>0.28000000000000025</v>
      </c>
      <c r="AV17" s="153">
        <f>AG17-'24.6'!AG17</f>
        <v>0.60000000000000009</v>
      </c>
      <c r="AW17" s="239"/>
      <c r="AX17" s="246">
        <f t="shared" si="4"/>
        <v>8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8"/>
      <c r="BI17" s="248">
        <v>1</v>
      </c>
      <c r="BJ17" s="248">
        <v>1</v>
      </c>
      <c r="BK17" s="248">
        <v>1</v>
      </c>
      <c r="BL17" s="265"/>
      <c r="BM17" s="265"/>
      <c r="BN17" s="265"/>
      <c r="BO17" s="265"/>
      <c r="BP17" s="265"/>
      <c r="BQ17" s="265"/>
    </row>
    <row r="18" spans="1:69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39.844000000000008</v>
      </c>
      <c r="X18" s="124">
        <v>1.68</v>
      </c>
      <c r="Y18" s="124">
        <v>2.8699999999999997</v>
      </c>
      <c r="Z18" s="124">
        <v>23.292000000000005</v>
      </c>
      <c r="AA18" s="124">
        <v>12.001999999999999</v>
      </c>
      <c r="AB18" s="123">
        <f>SUM(AC18:AE18)</f>
        <v>22.145</v>
      </c>
      <c r="AC18" s="125">
        <v>4.2219999999999995</v>
      </c>
      <c r="AD18" s="125">
        <v>14.792</v>
      </c>
      <c r="AE18" s="125">
        <v>3.1310000000000002</v>
      </c>
      <c r="AF18" s="139">
        <v>0</v>
      </c>
      <c r="AG18" s="126">
        <f t="shared" si="3"/>
        <v>1.93</v>
      </c>
      <c r="AH18" s="127">
        <v>0</v>
      </c>
      <c r="AI18" s="127">
        <v>0.19</v>
      </c>
      <c r="AJ18" s="127">
        <v>0</v>
      </c>
      <c r="AK18" s="127">
        <v>0</v>
      </c>
      <c r="AL18" s="127">
        <v>0.59000000000000008</v>
      </c>
      <c r="AM18" s="127">
        <v>0.97</v>
      </c>
      <c r="AN18" s="127">
        <v>0.18</v>
      </c>
      <c r="AO18" s="127">
        <v>0</v>
      </c>
      <c r="AP18" s="149">
        <v>6246</v>
      </c>
      <c r="AQ18" s="128">
        <f t="shared" si="9"/>
        <v>0.40827953683779084</v>
      </c>
      <c r="AR18" s="129">
        <f>IF(H18=0,"-",AB18/H18)</f>
        <v>0.73109937273027392</v>
      </c>
      <c r="AS18" s="129">
        <f t="shared" si="10"/>
        <v>0.25906040268456376</v>
      </c>
      <c r="AT18" s="153">
        <f>W18-'24.6'!W18</f>
        <v>4.5200000000000031</v>
      </c>
      <c r="AU18" s="153">
        <f>AB18-'24.6'!AB18</f>
        <v>5.8829999999999991</v>
      </c>
      <c r="AV18" s="153">
        <f>AG18-'24.6'!AG18</f>
        <v>0.21999999999999997</v>
      </c>
      <c r="AW18" s="239"/>
      <c r="AX18" s="246">
        <f t="shared" si="4"/>
        <v>13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65"/>
      <c r="BM18" s="265"/>
      <c r="BN18" s="265"/>
      <c r="BO18" s="265"/>
      <c r="BP18" s="265"/>
      <c r="BQ18" s="265"/>
    </row>
    <row r="19" spans="1:69" ht="13.15" x14ac:dyDescent="0.4">
      <c r="A19" s="14">
        <v>5</v>
      </c>
      <c r="B19" s="15" t="s">
        <v>47</v>
      </c>
      <c r="C19" s="61">
        <f t="shared" si="5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2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6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63">
        <v>12033</v>
      </c>
      <c r="W19" s="102">
        <f t="shared" si="1"/>
        <v>24.204000000000001</v>
      </c>
      <c r="X19" s="27">
        <v>0</v>
      </c>
      <c r="Y19" s="27">
        <v>9.4039999999999999</v>
      </c>
      <c r="Z19" s="27">
        <v>12.86</v>
      </c>
      <c r="AA19" s="27">
        <v>1.94</v>
      </c>
      <c r="AB19" s="102">
        <f>SUM(AC19:AE19)</f>
        <v>9.4880000000000013</v>
      </c>
      <c r="AC19" s="75">
        <v>5.3440000000000003</v>
      </c>
      <c r="AD19" s="75">
        <v>3.7</v>
      </c>
      <c r="AE19" s="75">
        <v>0.44400000000000001</v>
      </c>
      <c r="AF19" s="138">
        <f t="shared" si="7"/>
        <v>41002</v>
      </c>
      <c r="AG19" s="96">
        <f t="shared" si="3"/>
        <v>13.433</v>
      </c>
      <c r="AH19" s="22">
        <v>0</v>
      </c>
      <c r="AI19" s="22">
        <v>0</v>
      </c>
      <c r="AJ19" s="22">
        <v>0.18</v>
      </c>
      <c r="AK19" s="22">
        <v>0</v>
      </c>
      <c r="AL19" s="22">
        <v>1.1499999999999999</v>
      </c>
      <c r="AM19" s="22">
        <v>0</v>
      </c>
      <c r="AN19" s="22">
        <v>11.872999999999999</v>
      </c>
      <c r="AO19" s="22">
        <v>0.23</v>
      </c>
      <c r="AP19" s="91">
        <v>5877</v>
      </c>
      <c r="AQ19" s="18">
        <f t="shared" si="9"/>
        <v>0.27945964669206791</v>
      </c>
      <c r="AR19" s="19">
        <f t="shared" ref="AR19:AR24" si="11">IF(H19=0,"-",AB19/H19)</f>
        <v>0.32853185595567874</v>
      </c>
      <c r="AS19" s="19">
        <f t="shared" si="10"/>
        <v>0.47017850892544627</v>
      </c>
      <c r="AT19" s="17">
        <f>W19-'24.6'!W19</f>
        <v>1.2690000000000019</v>
      </c>
      <c r="AU19" s="17">
        <f>AB19-'24.6'!AB19</f>
        <v>0</v>
      </c>
      <c r="AV19" s="17">
        <f>AG19-'24.6'!AG19</f>
        <v>0</v>
      </c>
      <c r="AW19" s="226"/>
      <c r="AX19" s="246">
        <f t="shared" si="4"/>
        <v>11</v>
      </c>
      <c r="AY19" s="247">
        <v>1</v>
      </c>
      <c r="AZ19" s="247">
        <v>1</v>
      </c>
      <c r="BA19" s="247">
        <v>1</v>
      </c>
      <c r="BB19" s="247">
        <v>1</v>
      </c>
      <c r="BC19" s="247">
        <v>1</v>
      </c>
      <c r="BD19" s="247">
        <v>1</v>
      </c>
      <c r="BE19" s="247">
        <v>1</v>
      </c>
      <c r="BF19" s="247">
        <v>1</v>
      </c>
      <c r="BG19" s="247">
        <v>1</v>
      </c>
      <c r="BH19" s="247"/>
      <c r="BI19" s="247">
        <v>1</v>
      </c>
      <c r="BJ19" s="247">
        <v>1</v>
      </c>
      <c r="BK19" s="247"/>
      <c r="BL19" s="264"/>
      <c r="BM19" s="264"/>
      <c r="BN19" s="264"/>
      <c r="BO19" s="264"/>
      <c r="BP19" s="264"/>
      <c r="BQ19" s="264"/>
    </row>
    <row r="20" spans="1:69" ht="13.15" x14ac:dyDescent="0.4">
      <c r="A20" s="14">
        <v>6</v>
      </c>
      <c r="B20" s="15" t="s">
        <v>49</v>
      </c>
      <c r="C20" s="61">
        <f t="shared" si="5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6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1"/>
        <v>10.570000000000002</v>
      </c>
      <c r="X20" s="192">
        <v>0.76</v>
      </c>
      <c r="Y20" s="192">
        <v>0</v>
      </c>
      <c r="Z20" s="192">
        <v>9.8100000000000023</v>
      </c>
      <c r="AA20" s="192">
        <v>0</v>
      </c>
      <c r="AB20" s="102">
        <f t="shared" si="8"/>
        <v>5.0999999999999996</v>
      </c>
      <c r="AC20" s="75">
        <v>0.7</v>
      </c>
      <c r="AD20" s="75">
        <v>2.1</v>
      </c>
      <c r="AE20" s="75">
        <v>2.2999999999999998</v>
      </c>
      <c r="AF20" s="138">
        <f t="shared" si="7"/>
        <v>17750</v>
      </c>
      <c r="AG20" s="96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91">
        <v>1286</v>
      </c>
      <c r="AQ20" s="18">
        <f t="shared" si="9"/>
        <v>0.37218309859154941</v>
      </c>
      <c r="AR20" s="19">
        <f t="shared" si="11"/>
        <v>0.50595238095238093</v>
      </c>
      <c r="AS20" s="19">
        <f t="shared" si="10"/>
        <v>0</v>
      </c>
      <c r="AT20" s="17">
        <f>W20-'24.6'!W20</f>
        <v>0.66000000000000014</v>
      </c>
      <c r="AU20" s="17">
        <f>AB20-'24.6'!AB20</f>
        <v>5.0999999999999996</v>
      </c>
      <c r="AV20" s="17">
        <f>AG20-'24.6'!AG20</f>
        <v>0</v>
      </c>
      <c r="AW20" s="240"/>
      <c r="AX20" s="263">
        <f t="shared" si="4"/>
        <v>4</v>
      </c>
      <c r="AY20" s="247">
        <v>1</v>
      </c>
      <c r="AZ20" s="247"/>
      <c r="BA20" s="247"/>
      <c r="BB20" s="247">
        <v>1</v>
      </c>
      <c r="BC20" s="247">
        <v>1</v>
      </c>
      <c r="BD20" s="247"/>
      <c r="BE20" s="247"/>
      <c r="BF20" s="247"/>
      <c r="BG20" s="247"/>
      <c r="BH20" s="247"/>
      <c r="BI20" s="247"/>
      <c r="BJ20" s="247">
        <v>1</v>
      </c>
      <c r="BK20" s="247"/>
      <c r="BL20" s="264"/>
      <c r="BM20" s="264"/>
      <c r="BN20" s="264"/>
      <c r="BO20" s="264"/>
      <c r="BP20" s="264"/>
      <c r="BQ20" s="264"/>
    </row>
    <row r="21" spans="1:69" s="134" customFormat="1" ht="13.15" x14ac:dyDescent="0.4">
      <c r="A21" s="119">
        <v>7</v>
      </c>
      <c r="B21" s="120" t="s">
        <v>48</v>
      </c>
      <c r="C21" s="121">
        <f t="shared" si="5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6"/>
        <v>5.28</v>
      </c>
      <c r="N21" s="122">
        <v>0</v>
      </c>
      <c r="O21" s="122">
        <v>0</v>
      </c>
      <c r="P21" s="122">
        <v>0.85</v>
      </c>
      <c r="Q21" s="122">
        <v>0</v>
      </c>
      <c r="R21" s="122">
        <v>0</v>
      </c>
      <c r="S21" s="122">
        <v>1.55</v>
      </c>
      <c r="T21" s="122">
        <v>2</v>
      </c>
      <c r="U21" s="122">
        <v>0.88</v>
      </c>
      <c r="V21" s="122">
        <v>2421</v>
      </c>
      <c r="W21" s="123">
        <f t="shared" si="1"/>
        <v>6.4842000000000004</v>
      </c>
      <c r="X21" s="127">
        <v>0.28999999999999998</v>
      </c>
      <c r="Y21" s="127">
        <v>1.2740999999999998</v>
      </c>
      <c r="Z21" s="127">
        <v>3.5351000000000008</v>
      </c>
      <c r="AA21" s="127">
        <v>1.385</v>
      </c>
      <c r="AB21" s="123">
        <f>SUM(AC21:AE21)</f>
        <v>1.23166</v>
      </c>
      <c r="AC21" s="146">
        <v>0.80577999999999994</v>
      </c>
      <c r="AD21" s="146">
        <v>0.42587999999999998</v>
      </c>
      <c r="AE21" s="146">
        <v>0</v>
      </c>
      <c r="AF21" s="139">
        <f t="shared" si="7"/>
        <v>5519.48</v>
      </c>
      <c r="AG21" s="126">
        <f t="shared" si="3"/>
        <v>1.625</v>
      </c>
      <c r="AH21" s="127"/>
      <c r="AI21" s="127"/>
      <c r="AJ21" s="127"/>
      <c r="AK21" s="127"/>
      <c r="AL21" s="127">
        <v>0</v>
      </c>
      <c r="AM21" s="127">
        <v>1</v>
      </c>
      <c r="AN21" s="127">
        <v>0</v>
      </c>
      <c r="AO21" s="127">
        <v>0.625</v>
      </c>
      <c r="AP21" s="149">
        <v>929</v>
      </c>
      <c r="AQ21" s="128">
        <f t="shared" si="9"/>
        <v>0.38142352941176472</v>
      </c>
      <c r="AR21" s="129">
        <f t="shared" si="11"/>
        <v>0.40648844884488444</v>
      </c>
      <c r="AS21" s="129">
        <f t="shared" si="10"/>
        <v>0.30776515151515149</v>
      </c>
      <c r="AT21" s="153">
        <f>W21-'24.6'!W21</f>
        <v>3.1832000000000003</v>
      </c>
      <c r="AU21" s="153">
        <f>AB21-'24.6'!AB21</f>
        <v>0</v>
      </c>
      <c r="AV21" s="153">
        <f>AG21-'24.6'!AG21</f>
        <v>0</v>
      </c>
      <c r="AW21" s="239"/>
      <c r="AX21" s="246">
        <f t="shared" si="4"/>
        <v>8</v>
      </c>
      <c r="AY21" s="248">
        <v>1</v>
      </c>
      <c r="AZ21" s="248">
        <v>1</v>
      </c>
      <c r="BA21" s="248"/>
      <c r="BB21" s="248">
        <v>1</v>
      </c>
      <c r="BC21" s="248">
        <v>1</v>
      </c>
      <c r="BD21" s="248"/>
      <c r="BE21" s="248">
        <v>1</v>
      </c>
      <c r="BF21" s="248"/>
      <c r="BG21" s="248"/>
      <c r="BH21" s="248"/>
      <c r="BI21" s="248">
        <v>1</v>
      </c>
      <c r="BJ21" s="248">
        <v>1</v>
      </c>
      <c r="BK21" s="248">
        <v>1</v>
      </c>
      <c r="BL21" s="265"/>
      <c r="BM21" s="265"/>
      <c r="BN21" s="265"/>
      <c r="BO21" s="265"/>
      <c r="BP21" s="265"/>
      <c r="BQ21" s="265"/>
    </row>
    <row r="22" spans="1:69" ht="13.15" x14ac:dyDescent="0.4">
      <c r="A22" s="14">
        <v>8</v>
      </c>
      <c r="B22" s="15" t="s">
        <v>62</v>
      </c>
      <c r="C22" s="61">
        <f t="shared" si="5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6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63">
        <v>2622</v>
      </c>
      <c r="W22" s="102">
        <f t="shared" si="1"/>
        <v>1.534</v>
      </c>
      <c r="X22" s="22"/>
      <c r="Y22" s="22">
        <v>1.534</v>
      </c>
      <c r="Z22" s="22"/>
      <c r="AA22" s="22"/>
      <c r="AB22" s="102">
        <f>SUM(AC22:AE22)</f>
        <v>0</v>
      </c>
      <c r="AC22" s="75"/>
      <c r="AD22" s="75"/>
      <c r="AE22" s="75"/>
      <c r="AF22" s="138">
        <f t="shared" si="7"/>
        <v>0</v>
      </c>
      <c r="AG22" s="96">
        <f t="shared" si="3"/>
        <v>2.1840000000000002</v>
      </c>
      <c r="AH22" s="22"/>
      <c r="AI22" s="22"/>
      <c r="AJ22" s="22"/>
      <c r="AK22" s="22"/>
      <c r="AL22" s="22">
        <v>2.1840000000000002</v>
      </c>
      <c r="AM22" s="22"/>
      <c r="AN22" s="22"/>
      <c r="AO22" s="22"/>
      <c r="AP22" s="150">
        <v>900</v>
      </c>
      <c r="AQ22" s="18">
        <f t="shared" si="9"/>
        <v>0.16284501061571124</v>
      </c>
      <c r="AR22" s="19">
        <f t="shared" si="11"/>
        <v>0</v>
      </c>
      <c r="AS22" s="19">
        <f t="shared" si="10"/>
        <v>0.13341478313989008</v>
      </c>
      <c r="AT22" s="17">
        <f>W22-'24.6'!W22</f>
        <v>0</v>
      </c>
      <c r="AU22" s="17">
        <f>AB22-'24.6'!AB22</f>
        <v>0</v>
      </c>
      <c r="AV22" s="17">
        <f>AG22-'24.6'!AG22</f>
        <v>0</v>
      </c>
      <c r="AW22" s="240"/>
      <c r="AX22" s="263">
        <f t="shared" si="4"/>
        <v>1</v>
      </c>
      <c r="AY22" s="259">
        <v>1</v>
      </c>
      <c r="AZ22" s="259"/>
      <c r="BA22" s="259"/>
      <c r="BB22" s="259"/>
      <c r="BC22" s="247"/>
      <c r="BD22" s="247"/>
      <c r="BE22" s="247"/>
      <c r="BF22" s="247"/>
      <c r="BG22" s="247"/>
      <c r="BH22" s="247"/>
      <c r="BI22" s="247"/>
      <c r="BJ22" s="247"/>
      <c r="BK22" s="247"/>
      <c r="BL22" s="264"/>
      <c r="BM22" s="264"/>
      <c r="BN22" s="264"/>
      <c r="BO22" s="264"/>
      <c r="BP22" s="264"/>
      <c r="BQ22" s="264"/>
    </row>
    <row r="23" spans="1:69" ht="13.15" x14ac:dyDescent="0.4">
      <c r="A23" s="14">
        <v>9</v>
      </c>
      <c r="B23" s="15" t="s">
        <v>51</v>
      </c>
      <c r="C23" s="61">
        <f t="shared" si="5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6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1"/>
        <v>5.6660000000000004</v>
      </c>
      <c r="X23" s="22">
        <v>0</v>
      </c>
      <c r="Y23" s="22">
        <v>0</v>
      </c>
      <c r="Z23" s="22">
        <v>3.476</v>
      </c>
      <c r="AA23" s="22">
        <v>2.19</v>
      </c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7"/>
        <v>17950</v>
      </c>
      <c r="AG23" s="96">
        <f t="shared" si="3"/>
        <v>1.39</v>
      </c>
      <c r="AH23" s="22">
        <v>0.49</v>
      </c>
      <c r="AI23" s="22">
        <v>0</v>
      </c>
      <c r="AJ23" s="22">
        <v>0</v>
      </c>
      <c r="AK23" s="22">
        <v>0</v>
      </c>
      <c r="AL23" s="22">
        <v>0.6</v>
      </c>
      <c r="AM23" s="22">
        <v>0</v>
      </c>
      <c r="AN23" s="22">
        <v>0.30000000000000004</v>
      </c>
      <c r="AO23" s="22">
        <v>0</v>
      </c>
      <c r="AP23" s="91">
        <v>811</v>
      </c>
      <c r="AQ23" s="18">
        <f t="shared" si="9"/>
        <v>0.22210897687181499</v>
      </c>
      <c r="AR23" s="19">
        <f t="shared" si="11"/>
        <v>0.14049844236760126</v>
      </c>
      <c r="AS23" s="19">
        <f t="shared" si="10"/>
        <v>0.14914163090128754</v>
      </c>
      <c r="AT23" s="17">
        <f>W23-'24.6'!W23</f>
        <v>3.1660000000000004</v>
      </c>
      <c r="AU23" s="17">
        <f>AB23-'24.6'!AB23</f>
        <v>0</v>
      </c>
      <c r="AV23" s="17">
        <f>AG23-'24.6'!AG23</f>
        <v>1.19</v>
      </c>
      <c r="AW23" s="240"/>
      <c r="AX23" s="246">
        <f t="shared" si="4"/>
        <v>5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7"/>
      <c r="BI23" s="247"/>
      <c r="BJ23" s="247">
        <v>1</v>
      </c>
      <c r="BK23" s="247"/>
      <c r="BL23" s="264"/>
      <c r="BM23" s="264"/>
      <c r="BN23" s="264"/>
      <c r="BO23" s="264"/>
      <c r="BP23" s="264"/>
      <c r="BQ23" s="264"/>
    </row>
    <row r="24" spans="1:69" s="34" customFormat="1" ht="16.149999999999999" x14ac:dyDescent="0.35">
      <c r="A24" s="29"/>
      <c r="B24" s="30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69">
        <f t="shared" si="12"/>
        <v>12.89</v>
      </c>
      <c r="O24" s="69">
        <f t="shared" si="12"/>
        <v>10.63</v>
      </c>
      <c r="P24" s="69">
        <f t="shared" si="12"/>
        <v>7.13</v>
      </c>
      <c r="Q24" s="69">
        <f t="shared" si="12"/>
        <v>4.08</v>
      </c>
      <c r="R24" s="69">
        <f t="shared" si="12"/>
        <v>33.6</v>
      </c>
      <c r="S24" s="69">
        <f t="shared" si="12"/>
        <v>50.779999999999994</v>
      </c>
      <c r="T24" s="69">
        <f t="shared" si="12"/>
        <v>36.910000000000004</v>
      </c>
      <c r="U24" s="69">
        <f t="shared" si="12"/>
        <v>27.04</v>
      </c>
      <c r="V24" s="158">
        <f t="shared" si="12"/>
        <v>78695</v>
      </c>
      <c r="W24" s="154">
        <f>SUM(W10:W23)</f>
        <v>207.74619999999999</v>
      </c>
      <c r="X24" s="32">
        <f>SUM(X10:X23)</f>
        <v>5.8709999999999996</v>
      </c>
      <c r="Y24" s="32">
        <f>SUM(Y10:Y23)</f>
        <v>35.324099999999994</v>
      </c>
      <c r="Z24" s="32">
        <f>SUM(Z10:Z23)</f>
        <v>139.31909999999999</v>
      </c>
      <c r="AA24" s="32">
        <f t="shared" si="12"/>
        <v>27.232000000000003</v>
      </c>
      <c r="AB24" s="155">
        <f>SUM(AB10:AB23)</f>
        <v>53.634659999999997</v>
      </c>
      <c r="AC24" s="77">
        <f>SUM(AC10:AC23)</f>
        <v>17.18178</v>
      </c>
      <c r="AD24" s="77">
        <f t="shared" si="12"/>
        <v>29.177879999999998</v>
      </c>
      <c r="AE24" s="77">
        <f t="shared" si="12"/>
        <v>7.2750000000000004</v>
      </c>
      <c r="AF24" s="140">
        <f t="shared" si="12"/>
        <v>116591.48</v>
      </c>
      <c r="AG24" s="154">
        <f>SUM(AG10:AG23)</f>
        <v>61.405000000000001</v>
      </c>
      <c r="AH24" s="32">
        <f t="shared" si="12"/>
        <v>15.907999999999999</v>
      </c>
      <c r="AI24" s="32">
        <f t="shared" si="12"/>
        <v>0.87400000000000011</v>
      </c>
      <c r="AJ24" s="32">
        <f t="shared" si="12"/>
        <v>0.18</v>
      </c>
      <c r="AK24" s="32">
        <f t="shared" si="12"/>
        <v>1.645</v>
      </c>
      <c r="AL24" s="32">
        <f t="shared" si="12"/>
        <v>9.0840000000000014</v>
      </c>
      <c r="AM24" s="32">
        <f t="shared" si="12"/>
        <v>15.598000000000001</v>
      </c>
      <c r="AN24" s="32">
        <f t="shared" si="12"/>
        <v>13.553000000000001</v>
      </c>
      <c r="AO24" s="32">
        <f t="shared" si="12"/>
        <v>4.5629999999999997</v>
      </c>
      <c r="AP24" s="159">
        <f t="shared" si="12"/>
        <v>34846</v>
      </c>
      <c r="AQ24" s="160">
        <f t="shared" si="9"/>
        <v>0.37062458744402621</v>
      </c>
      <c r="AR24" s="160">
        <f t="shared" si="11"/>
        <v>0.3575644</v>
      </c>
      <c r="AS24" s="160">
        <f t="shared" si="10"/>
        <v>0.33543646891729489</v>
      </c>
      <c r="AT24" s="161">
        <f t="shared" ref="AT24:AV24" si="13">SUM(AT10:AT23)</f>
        <v>26.8812</v>
      </c>
      <c r="AU24" s="161">
        <f t="shared" si="13"/>
        <v>11.262999999999998</v>
      </c>
      <c r="AV24" s="161">
        <f t="shared" si="13"/>
        <v>7.5220000000000002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9" ht="15" customHeight="1" x14ac:dyDescent="0.4">
      <c r="AG26" s="98" t="s">
        <v>70</v>
      </c>
      <c r="AP26" s="93">
        <f>+AP24/V24</f>
        <v>0.44279814473600609</v>
      </c>
    </row>
    <row r="27" spans="1:69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99"/>
      <c r="AG27" s="99"/>
    </row>
    <row r="30" spans="1:69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W7:BK7"/>
    <mergeCell ref="AG6:AG7"/>
    <mergeCell ref="AH6:AK6"/>
    <mergeCell ref="AL6:AO6"/>
    <mergeCell ref="AP6:AP7"/>
    <mergeCell ref="AQ6:AQ7"/>
    <mergeCell ref="AR6:AR7"/>
    <mergeCell ref="AS6:AS7"/>
    <mergeCell ref="AT6:AT7"/>
    <mergeCell ref="AU6:AU7"/>
    <mergeCell ref="AV6:AV7"/>
    <mergeCell ref="A25:AV25"/>
    <mergeCell ref="R6:U6"/>
    <mergeCell ref="V6:V7"/>
    <mergeCell ref="W6:W7"/>
    <mergeCell ref="X6:AA6"/>
    <mergeCell ref="AB6:AB7"/>
    <mergeCell ref="AC6:AF6"/>
    <mergeCell ref="C6:C7"/>
    <mergeCell ref="D6:G6"/>
    <mergeCell ref="H6:H7"/>
    <mergeCell ref="I6:L6"/>
    <mergeCell ref="M6:M7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  <ignoredErrors>
    <ignoredError sqref="AG10:AG24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view="pageBreakPreview" topLeftCell="X6" zoomScaleNormal="85" zoomScaleSheetLayoutView="100" workbookViewId="0">
      <selection activeCell="AP10" sqref="AP10:AP23"/>
    </sheetView>
  </sheetViews>
  <sheetFormatPr defaultRowHeight="15" customHeight="1" x14ac:dyDescent="0.4"/>
  <cols>
    <col min="1" max="1" width="3.125" style="5" bestFit="1" customWidth="1"/>
    <col min="2" max="2" width="15.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2" width="9.25" style="5" hidden="1" customWidth="1"/>
    <col min="23" max="23" width="6.875" style="98" customWidth="1"/>
    <col min="24" max="27" width="9.25" style="5" customWidth="1"/>
    <col min="28" max="28" width="6.875" style="104" customWidth="1"/>
    <col min="29" max="32" width="8.5" style="78" customWidth="1"/>
    <col min="33" max="33" width="6.875" style="98" customWidth="1"/>
    <col min="34" max="41" width="8.375" style="5" customWidth="1"/>
    <col min="42" max="42" width="6.875" style="151" customWidth="1"/>
    <col min="43" max="45" width="6.875" style="5" customWidth="1"/>
    <col min="46" max="48" width="6.5" style="5" customWidth="1"/>
    <col min="49" max="49" width="5.75" style="237" customWidth="1"/>
    <col min="50" max="50" width="4.625" style="237" bestFit="1" customWidth="1"/>
    <col min="51" max="53" width="4.125" style="237" bestFit="1" customWidth="1"/>
    <col min="54" max="54" width="3.25" style="237" bestFit="1" customWidth="1"/>
    <col min="55" max="57" width="4.125" style="237" bestFit="1" customWidth="1"/>
    <col min="58" max="58" width="3.25" style="237" bestFit="1" customWidth="1"/>
    <col min="59" max="61" width="4.125" style="237" bestFit="1" customWidth="1"/>
    <col min="62" max="62" width="3.25" style="237" bestFit="1" customWidth="1"/>
    <col min="63" max="63" width="3.25" style="228" bestFit="1" customWidth="1"/>
    <col min="64" max="64" width="3.625" style="228" bestFit="1" customWidth="1"/>
    <col min="65" max="66" width="9" style="228"/>
    <col min="6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95"/>
      <c r="X1" s="2"/>
      <c r="Y1" s="2"/>
      <c r="Z1" s="2"/>
      <c r="AA1" s="2"/>
      <c r="AB1" s="100"/>
      <c r="AC1" s="72"/>
      <c r="AD1" s="72"/>
      <c r="AE1" s="72"/>
      <c r="AF1" s="72"/>
      <c r="AG1" s="95"/>
      <c r="AH1" s="2"/>
      <c r="AI1" s="2"/>
      <c r="AJ1" s="2"/>
      <c r="AK1" s="2"/>
      <c r="AL1" s="2"/>
      <c r="AM1" s="2"/>
      <c r="AN1" s="2"/>
      <c r="AO1" s="2"/>
      <c r="AP1" s="14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95"/>
      <c r="X2" s="2"/>
      <c r="Y2" s="2"/>
      <c r="Z2" s="2"/>
      <c r="AA2" s="2"/>
      <c r="AB2" s="100"/>
      <c r="AC2" s="72"/>
      <c r="AD2" s="72"/>
      <c r="AE2" s="72"/>
      <c r="AF2" s="72"/>
      <c r="AG2" s="95"/>
      <c r="AH2" s="2"/>
      <c r="AI2" s="2"/>
      <c r="AJ2" s="2"/>
      <c r="AK2" s="2"/>
      <c r="AL2" s="2"/>
      <c r="AM2" s="2"/>
      <c r="AN2" s="2"/>
      <c r="AO2" s="2"/>
      <c r="AP2" s="14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9" s="1" customFormat="1" ht="30.75" customHeight="1" x14ac:dyDescent="0.45">
      <c r="A3" s="745" t="s">
        <v>107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67"/>
      <c r="AU4" s="267"/>
      <c r="AV4" s="267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9" ht="30" customHeight="1" x14ac:dyDescent="0.4">
      <c r="A5" s="747" t="s">
        <v>2</v>
      </c>
      <c r="B5" s="748" t="s">
        <v>3</v>
      </c>
      <c r="C5" s="749" t="s">
        <v>4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269"/>
    </row>
    <row r="6" spans="1:69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1" t="s">
        <v>11</v>
      </c>
      <c r="J6" s="741"/>
      <c r="K6" s="741"/>
      <c r="L6" s="741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17</v>
      </c>
      <c r="X6" s="728" t="s">
        <v>11</v>
      </c>
      <c r="Y6" s="728"/>
      <c r="Z6" s="728"/>
      <c r="AA6" s="728"/>
      <c r="AB6" s="734" t="s">
        <v>12</v>
      </c>
      <c r="AC6" s="725" t="s">
        <v>11</v>
      </c>
      <c r="AD6" s="726"/>
      <c r="AE6" s="726"/>
      <c r="AF6" s="727"/>
      <c r="AG6" s="733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33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226"/>
    </row>
    <row r="7" spans="1:69" ht="70.5" customHeight="1" x14ac:dyDescent="0.4">
      <c r="A7" s="747"/>
      <c r="B7" s="748"/>
      <c r="C7" s="739"/>
      <c r="D7" s="59" t="s">
        <v>27</v>
      </c>
      <c r="E7" s="59" t="s">
        <v>28</v>
      </c>
      <c r="F7" s="59" t="s">
        <v>29</v>
      </c>
      <c r="G7" s="59" t="s">
        <v>30</v>
      </c>
      <c r="H7" s="739"/>
      <c r="I7" s="59" t="s">
        <v>27</v>
      </c>
      <c r="J7" s="59" t="s">
        <v>28</v>
      </c>
      <c r="K7" s="59" t="s">
        <v>29</v>
      </c>
      <c r="L7" s="59" t="s">
        <v>30</v>
      </c>
      <c r="M7" s="739"/>
      <c r="N7" s="59" t="s">
        <v>31</v>
      </c>
      <c r="O7" s="59" t="s">
        <v>32</v>
      </c>
      <c r="P7" s="59" t="s">
        <v>33</v>
      </c>
      <c r="Q7" s="59" t="s">
        <v>34</v>
      </c>
      <c r="R7" s="59" t="s">
        <v>31</v>
      </c>
      <c r="S7" s="59" t="s">
        <v>32</v>
      </c>
      <c r="T7" s="59" t="s">
        <v>33</v>
      </c>
      <c r="U7" s="59" t="s">
        <v>34</v>
      </c>
      <c r="V7" s="739"/>
      <c r="W7" s="733"/>
      <c r="X7" s="8" t="s">
        <v>27</v>
      </c>
      <c r="Y7" s="8" t="s">
        <v>28</v>
      </c>
      <c r="Z7" s="8" t="s">
        <v>29</v>
      </c>
      <c r="AA7" s="8" t="s">
        <v>30</v>
      </c>
      <c r="AB7" s="734"/>
      <c r="AC7" s="73" t="s">
        <v>27</v>
      </c>
      <c r="AD7" s="73" t="s">
        <v>71</v>
      </c>
      <c r="AE7" s="73" t="s">
        <v>29</v>
      </c>
      <c r="AF7" s="73" t="s">
        <v>68</v>
      </c>
      <c r="AG7" s="733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33"/>
      <c r="AQ7" s="730"/>
      <c r="AR7" s="732"/>
      <c r="AS7" s="730"/>
      <c r="AT7" s="730"/>
      <c r="AU7" s="732"/>
      <c r="AV7" s="730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69" ht="24" customHeight="1" x14ac:dyDescent="0.4">
      <c r="A8" s="11">
        <v>1</v>
      </c>
      <c r="B8" s="11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89">
        <v>23</v>
      </c>
      <c r="X8" s="11">
        <v>24</v>
      </c>
      <c r="Y8" s="11">
        <v>25</v>
      </c>
      <c r="Z8" s="11">
        <v>26</v>
      </c>
      <c r="AA8" s="11">
        <v>27</v>
      </c>
      <c r="AB8" s="89">
        <v>28</v>
      </c>
      <c r="AC8" s="11">
        <v>29</v>
      </c>
      <c r="AD8" s="11">
        <v>30</v>
      </c>
      <c r="AE8" s="11">
        <v>31</v>
      </c>
      <c r="AF8" s="11">
        <v>32</v>
      </c>
      <c r="AG8" s="89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89">
        <v>42</v>
      </c>
      <c r="AQ8" s="11">
        <v>43</v>
      </c>
      <c r="AR8" s="11">
        <v>44</v>
      </c>
      <c r="AS8" s="11">
        <v>45</v>
      </c>
      <c r="AT8" s="11">
        <v>69</v>
      </c>
      <c r="AU8" s="11">
        <v>70</v>
      </c>
      <c r="AV8" s="11">
        <v>71</v>
      </c>
      <c r="AW8" s="227"/>
      <c r="AX8" s="237" t="s">
        <v>94</v>
      </c>
      <c r="AY8" s="237" t="s">
        <v>85</v>
      </c>
      <c r="AZ8" s="237" t="s">
        <v>86</v>
      </c>
      <c r="BA8" s="237" t="s">
        <v>87</v>
      </c>
      <c r="BB8" s="237" t="s">
        <v>88</v>
      </c>
      <c r="BC8" s="237" t="s">
        <v>89</v>
      </c>
      <c r="BD8" s="237" t="s">
        <v>90</v>
      </c>
      <c r="BE8" s="237" t="s">
        <v>91</v>
      </c>
      <c r="BF8" s="237" t="s">
        <v>92</v>
      </c>
      <c r="BG8" s="237" t="s">
        <v>93</v>
      </c>
      <c r="BH8" s="237" t="s">
        <v>96</v>
      </c>
      <c r="BI8" s="237" t="s">
        <v>102</v>
      </c>
      <c r="BJ8" s="237" t="s">
        <v>103</v>
      </c>
      <c r="BK8" s="228" t="s">
        <v>106</v>
      </c>
      <c r="BL8" s="228" t="s">
        <v>108</v>
      </c>
    </row>
    <row r="9" spans="1:69" ht="24" customHeight="1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11"/>
      <c r="Y9" s="11"/>
      <c r="Z9" s="11"/>
      <c r="AA9" s="11"/>
      <c r="AB9" s="101"/>
      <c r="AC9" s="74"/>
      <c r="AD9" s="74"/>
      <c r="AE9" s="74"/>
      <c r="AF9" s="138">
        <f t="shared" ref="AF9:AF10" si="0">(AC9*5+AD9*3.5)*1000</f>
        <v>0</v>
      </c>
      <c r="AG9" s="89"/>
      <c r="AH9" s="11"/>
      <c r="AI9" s="11"/>
      <c r="AJ9" s="11"/>
      <c r="AK9" s="11"/>
      <c r="AL9" s="11"/>
      <c r="AM9" s="11"/>
      <c r="AN9" s="11"/>
      <c r="AO9" s="11"/>
      <c r="AP9" s="89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</row>
    <row r="10" spans="1:69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62">
        <v>10271</v>
      </c>
      <c r="W10" s="102">
        <f t="shared" ref="W10:W23" si="1">SUM(X10:AA10)</f>
        <v>23.311</v>
      </c>
      <c r="X10" s="22">
        <v>0.18099999999999999</v>
      </c>
      <c r="Y10" s="22">
        <v>2.9660000000000002</v>
      </c>
      <c r="Z10" s="22">
        <v>18.899000000000001</v>
      </c>
      <c r="AA10" s="22">
        <v>1.2649999999999999</v>
      </c>
      <c r="AB10" s="102">
        <f>SUM(AC10:AE10)</f>
        <v>0</v>
      </c>
      <c r="AC10" s="75"/>
      <c r="AD10" s="75"/>
      <c r="AE10" s="75"/>
      <c r="AF10" s="138">
        <f t="shared" si="0"/>
        <v>0</v>
      </c>
      <c r="AG10" s="96">
        <f>+SUM(AH10:AO10)</f>
        <v>13.583</v>
      </c>
      <c r="AH10" s="22">
        <v>0</v>
      </c>
      <c r="AI10" s="22">
        <v>0</v>
      </c>
      <c r="AJ10" s="22">
        <v>0</v>
      </c>
      <c r="AK10" s="22">
        <v>1.645</v>
      </c>
      <c r="AL10" s="22">
        <v>0</v>
      </c>
      <c r="AM10" s="22">
        <v>7.9300000000000006</v>
      </c>
      <c r="AN10" s="22">
        <v>1.2</v>
      </c>
      <c r="AO10" s="22">
        <v>2.8079999999999998</v>
      </c>
      <c r="AP10" s="91">
        <v>4175</v>
      </c>
      <c r="AQ10" s="18">
        <f>$W10/C10</f>
        <v>0.39909262112651939</v>
      </c>
      <c r="AR10" s="19">
        <f>IF(H10=0,"-",AB10/H10)</f>
        <v>0</v>
      </c>
      <c r="AS10" s="19">
        <f>AG10/M10</f>
        <v>0.23676137354017782</v>
      </c>
      <c r="AT10" s="17">
        <f>W10-'8.7'!W10</f>
        <v>0</v>
      </c>
      <c r="AU10" s="17">
        <f>AB10-'8.7'!AB10</f>
        <v>0</v>
      </c>
      <c r="AV10" s="17">
        <f>AG10-'8.7'!AG10</f>
        <v>0</v>
      </c>
      <c r="AW10" s="226"/>
      <c r="AX10" s="246">
        <f>+SUM(AY10:BQ10)</f>
        <v>6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7"/>
      <c r="BI10" s="247">
        <v>1</v>
      </c>
      <c r="BJ10" s="247">
        <v>1</v>
      </c>
      <c r="BK10" s="247"/>
      <c r="BL10" s="270"/>
      <c r="BM10" s="264"/>
      <c r="BN10" s="264"/>
      <c r="BO10" s="264"/>
      <c r="BP10" s="264"/>
      <c r="BQ10" s="264"/>
    </row>
    <row r="11" spans="1:69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63">
        <v>4122</v>
      </c>
      <c r="W11" s="102">
        <f t="shared" si="1"/>
        <v>19.399999999999999</v>
      </c>
      <c r="X11" s="166">
        <v>0.7</v>
      </c>
      <c r="Y11" s="166">
        <v>2.5</v>
      </c>
      <c r="Z11" s="166">
        <v>15.549999999999999</v>
      </c>
      <c r="AA11" s="166">
        <v>0.64999999999999991</v>
      </c>
      <c r="AB11" s="102">
        <f>SUM(AC11:AE11)</f>
        <v>4.2</v>
      </c>
      <c r="AC11" s="111">
        <v>4.2</v>
      </c>
      <c r="AD11" s="71"/>
      <c r="AE11" s="71"/>
      <c r="AF11" s="138">
        <f>(AC11*5+AD11*3.5+AE11*3)*1000</f>
        <v>21000</v>
      </c>
      <c r="AG11" s="96">
        <f t="shared" ref="AG11:AG23" si="3">+SUM(AH11:AO11)</f>
        <v>12.6</v>
      </c>
      <c r="AH11" s="110">
        <v>12.6</v>
      </c>
      <c r="AI11" s="22"/>
      <c r="AJ11" s="22"/>
      <c r="AK11" s="22"/>
      <c r="AL11" s="22"/>
      <c r="AM11" s="22"/>
      <c r="AN11" s="22"/>
      <c r="AO11" s="22"/>
      <c r="AP11" s="91">
        <v>3114</v>
      </c>
      <c r="AQ11" s="18">
        <f>$W11/C11</f>
        <v>0.6759581881533101</v>
      </c>
      <c r="AR11" s="19">
        <f>IF(H11=0,"-",AB11/H11)</f>
        <v>0.76363636363636367</v>
      </c>
      <c r="AS11" s="19">
        <f>AG11/M11</f>
        <v>0.90387374461979908</v>
      </c>
      <c r="AT11" s="17">
        <f>W11-'8.7'!W11</f>
        <v>0</v>
      </c>
      <c r="AU11" s="17">
        <f>AB11-'8.7'!AB11</f>
        <v>0</v>
      </c>
      <c r="AV11" s="17">
        <f>AG11-'8.7'!AG11</f>
        <v>0</v>
      </c>
      <c r="AW11" s="226"/>
      <c r="AX11" s="246">
        <f t="shared" ref="AX11:AX23" si="4">+SUM(AY11:BQ11)</f>
        <v>5</v>
      </c>
      <c r="AY11" s="247"/>
      <c r="AZ11" s="247">
        <v>1</v>
      </c>
      <c r="BA11" s="247"/>
      <c r="BB11" s="247"/>
      <c r="BC11" s="247"/>
      <c r="BD11" s="247">
        <v>1</v>
      </c>
      <c r="BE11" s="247"/>
      <c r="BF11" s="247">
        <v>1</v>
      </c>
      <c r="BG11" s="247"/>
      <c r="BH11" s="247"/>
      <c r="BI11" s="247">
        <v>1</v>
      </c>
      <c r="BJ11" s="247">
        <v>1</v>
      </c>
      <c r="BK11" s="247"/>
      <c r="BL11" s="270"/>
      <c r="BM11" s="264"/>
      <c r="BN11" s="264"/>
      <c r="BO11" s="264"/>
      <c r="BP11" s="264"/>
      <c r="BQ11" s="264"/>
    </row>
    <row r="12" spans="1:69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144">
        <v>10689</v>
      </c>
      <c r="W12" s="123">
        <f t="shared" si="1"/>
        <v>36.972000000000001</v>
      </c>
      <c r="X12" s="167">
        <v>1.4</v>
      </c>
      <c r="Y12" s="167">
        <v>4.1290000000000004</v>
      </c>
      <c r="Z12" s="167">
        <v>28.132999999999999</v>
      </c>
      <c r="AA12" s="167">
        <v>3.31</v>
      </c>
      <c r="AB12" s="123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126">
        <f t="shared" si="3"/>
        <v>5.0579999999999998</v>
      </c>
      <c r="AH12" s="127">
        <v>0.20799999999999999</v>
      </c>
      <c r="AI12" s="127">
        <v>0.315</v>
      </c>
      <c r="AJ12" s="127">
        <v>0</v>
      </c>
      <c r="AK12" s="127">
        <v>0</v>
      </c>
      <c r="AL12" s="127">
        <v>0.1</v>
      </c>
      <c r="AM12" s="127">
        <v>3.9350000000000001</v>
      </c>
      <c r="AN12" s="127">
        <v>0</v>
      </c>
      <c r="AO12" s="127">
        <v>0.5</v>
      </c>
      <c r="AP12" s="149">
        <v>5053</v>
      </c>
      <c r="AQ12" s="128">
        <f>$W12/C12</f>
        <v>0.44166766216700509</v>
      </c>
      <c r="AR12" s="129">
        <f>IF(H12=0,"-",AB12/H12)</f>
        <v>0</v>
      </c>
      <c r="AS12" s="129">
        <f>AG12/M12</f>
        <v>0.29561659848042082</v>
      </c>
      <c r="AT12" s="153">
        <f>W12-'8.7'!W12</f>
        <v>4.6200000000000045</v>
      </c>
      <c r="AU12" s="153">
        <f>AB12-'8.7'!AB12</f>
        <v>0</v>
      </c>
      <c r="AV12" s="153">
        <f>AG12-'8.7'!AG12</f>
        <v>0.48099999999999987</v>
      </c>
      <c r="AW12" s="239"/>
      <c r="AX12" s="249">
        <f t="shared" si="4"/>
        <v>11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65"/>
      <c r="BN12" s="265"/>
      <c r="BO12" s="265"/>
      <c r="BP12" s="265"/>
      <c r="BQ12" s="265"/>
    </row>
    <row r="13" spans="1:69" ht="13.15" x14ac:dyDescent="0.4">
      <c r="A13" s="14">
        <v>4</v>
      </c>
      <c r="B13" s="15" t="s">
        <v>54</v>
      </c>
      <c r="C13" s="61">
        <f t="shared" si="5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6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63">
        <v>1727</v>
      </c>
      <c r="W13" s="102">
        <f t="shared" si="1"/>
        <v>5.4130000000000003</v>
      </c>
      <c r="X13" s="174">
        <v>0.26</v>
      </c>
      <c r="Y13" s="174">
        <v>0.16</v>
      </c>
      <c r="Z13" s="174">
        <v>4.173</v>
      </c>
      <c r="AA13" s="174">
        <v>0.82</v>
      </c>
      <c r="AB13" s="102">
        <f>SUM(AC13:AE13)</f>
        <v>0.33</v>
      </c>
      <c r="AC13" s="71"/>
      <c r="AD13" s="71">
        <v>0.33</v>
      </c>
      <c r="AE13" s="71"/>
      <c r="AF13" s="138"/>
      <c r="AG13" s="96">
        <f t="shared" si="3"/>
        <v>0.51</v>
      </c>
      <c r="AH13" s="22">
        <v>0.51</v>
      </c>
      <c r="AI13" s="22"/>
      <c r="AJ13" s="22"/>
      <c r="AK13" s="22"/>
      <c r="AL13" s="22"/>
      <c r="AM13" s="22"/>
      <c r="AN13" s="22"/>
      <c r="AO13" s="22"/>
      <c r="AP13" s="91">
        <v>836</v>
      </c>
      <c r="AQ13" s="18">
        <f>$W13/C13</f>
        <v>0.39310094408133628</v>
      </c>
      <c r="AR13" s="19">
        <f>IF(H13=0,"-",AB13/H13)</f>
        <v>0.3666666666666667</v>
      </c>
      <c r="AS13" s="19">
        <f>AG13/M13</f>
        <v>0.43220338983050849</v>
      </c>
      <c r="AT13" s="17">
        <f>W13-'8.7'!W13</f>
        <v>0</v>
      </c>
      <c r="AU13" s="17">
        <f>AB13-'8.7'!AB13</f>
        <v>0</v>
      </c>
      <c r="AV13" s="17">
        <f>AG13-'8.7'!AG13</f>
        <v>0</v>
      </c>
      <c r="AW13" s="226"/>
      <c r="AX13" s="246">
        <f t="shared" si="4"/>
        <v>7</v>
      </c>
      <c r="AY13" s="247">
        <v>1</v>
      </c>
      <c r="AZ13" s="247">
        <v>1</v>
      </c>
      <c r="BA13" s="247"/>
      <c r="BB13" s="247">
        <v>1</v>
      </c>
      <c r="BC13" s="247"/>
      <c r="BD13" s="247"/>
      <c r="BE13" s="247"/>
      <c r="BF13" s="247">
        <v>1</v>
      </c>
      <c r="BG13" s="247"/>
      <c r="BH13" s="247"/>
      <c r="BI13" s="247">
        <v>1</v>
      </c>
      <c r="BJ13" s="247">
        <v>1</v>
      </c>
      <c r="BK13" s="247">
        <v>1</v>
      </c>
      <c r="BL13" s="270"/>
      <c r="BM13" s="264"/>
      <c r="BN13" s="264"/>
      <c r="BO13" s="264"/>
      <c r="BP13" s="264"/>
      <c r="BQ13" s="264"/>
    </row>
    <row r="14" spans="1:69" s="43" customFormat="1" ht="13.15" x14ac:dyDescent="0.35">
      <c r="A14" s="268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67"/>
      <c r="W14" s="102"/>
      <c r="X14" s="169"/>
      <c r="Y14" s="169"/>
      <c r="Z14" s="169"/>
      <c r="AA14" s="169"/>
      <c r="AB14" s="102"/>
      <c r="AC14" s="76"/>
      <c r="AD14" s="76"/>
      <c r="AE14" s="76"/>
      <c r="AF14" s="138">
        <f t="shared" si="7"/>
        <v>0</v>
      </c>
      <c r="AG14" s="96"/>
      <c r="AH14" s="28"/>
      <c r="AI14" s="28"/>
      <c r="AJ14" s="28"/>
      <c r="AK14" s="28"/>
      <c r="AL14" s="28"/>
      <c r="AM14" s="28"/>
      <c r="AN14" s="28"/>
      <c r="AO14" s="28"/>
      <c r="AP14" s="91"/>
      <c r="AQ14" s="41"/>
      <c r="AR14" s="42"/>
      <c r="AS14" s="42"/>
      <c r="AT14" s="17">
        <f>W14-'8.7'!W14</f>
        <v>0</v>
      </c>
      <c r="AU14" s="17">
        <f>AB14-'8.7'!AB14</f>
        <v>0</v>
      </c>
      <c r="AV14" s="17">
        <f>AG14-'8.7'!AG14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66"/>
      <c r="BN14" s="266"/>
      <c r="BO14" s="266"/>
      <c r="BP14" s="266"/>
      <c r="BQ14" s="266"/>
    </row>
    <row r="15" spans="1:69" ht="13.15" x14ac:dyDescent="0.4">
      <c r="A15" s="14">
        <v>1</v>
      </c>
      <c r="B15" s="15" t="s">
        <v>52</v>
      </c>
      <c r="C15" s="61">
        <f t="shared" si="5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6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63">
        <v>2541</v>
      </c>
      <c r="W15" s="102">
        <f t="shared" si="1"/>
        <v>7.7880000000000003</v>
      </c>
      <c r="X15" s="22">
        <v>0.3</v>
      </c>
      <c r="Y15" s="22">
        <v>3.0469999999999997</v>
      </c>
      <c r="Z15" s="22">
        <v>4.4410000000000007</v>
      </c>
      <c r="AA15" s="22"/>
      <c r="AB15" s="102">
        <f t="shared" ref="AB15:AB20" si="8">SUM(AC15:AE15)</f>
        <v>0</v>
      </c>
      <c r="AC15" s="75"/>
      <c r="AD15" s="75"/>
      <c r="AE15" s="75"/>
      <c r="AF15" s="138">
        <f t="shared" si="7"/>
        <v>0</v>
      </c>
      <c r="AG15" s="96">
        <f t="shared" si="3"/>
        <v>3.1930000000000001</v>
      </c>
      <c r="AH15" s="22"/>
      <c r="AI15" s="22"/>
      <c r="AJ15" s="22"/>
      <c r="AK15" s="22"/>
      <c r="AL15" s="22">
        <v>0.93</v>
      </c>
      <c r="AM15" s="22">
        <v>2.2629999999999999</v>
      </c>
      <c r="AN15" s="22">
        <v>0</v>
      </c>
      <c r="AO15" s="22">
        <v>0</v>
      </c>
      <c r="AP15" s="91">
        <v>1302</v>
      </c>
      <c r="AQ15" s="18">
        <f t="shared" ref="AQ15:AQ24" si="9">$W15/C15</f>
        <v>0.48342644320297956</v>
      </c>
      <c r="AR15" s="19">
        <f>IF(H15=0,"-",AB15/H15)</f>
        <v>0</v>
      </c>
      <c r="AS15" s="19">
        <f t="shared" ref="AS15:AS24" si="10">AG15/M15</f>
        <v>0.3599774520856821</v>
      </c>
      <c r="AT15" s="17">
        <f>W15-'8.7'!W15</f>
        <v>0</v>
      </c>
      <c r="AU15" s="17">
        <f>AB15-'8.7'!AB15</f>
        <v>0</v>
      </c>
      <c r="AV15" s="17">
        <f>AG15-'8.7'!AG15</f>
        <v>0</v>
      </c>
      <c r="AW15" s="226"/>
      <c r="AX15" s="263">
        <f t="shared" si="4"/>
        <v>4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7">
        <v>1</v>
      </c>
      <c r="BI15" s="247">
        <v>1</v>
      </c>
      <c r="BJ15" s="247"/>
      <c r="BK15" s="247"/>
      <c r="BL15" s="270"/>
      <c r="BM15" s="264"/>
      <c r="BN15" s="264"/>
      <c r="BO15" s="264"/>
      <c r="BP15" s="264"/>
      <c r="BQ15" s="264"/>
    </row>
    <row r="16" spans="1:69" s="134" customFormat="1" ht="13.15" x14ac:dyDescent="0.4">
      <c r="A16" s="119">
        <v>2</v>
      </c>
      <c r="B16" s="120" t="s">
        <v>42</v>
      </c>
      <c r="C16" s="121">
        <f t="shared" si="5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6"/>
        <v>7.5499999999999989</v>
      </c>
      <c r="N16" s="122">
        <v>2.1</v>
      </c>
      <c r="O16" s="122">
        <v>2.5</v>
      </c>
      <c r="P16" s="122">
        <v>0</v>
      </c>
      <c r="Q16" s="122">
        <v>0</v>
      </c>
      <c r="R16" s="122">
        <v>0.89</v>
      </c>
      <c r="S16" s="122">
        <v>0.75</v>
      </c>
      <c r="T16" s="122">
        <v>0.3</v>
      </c>
      <c r="U16" s="122">
        <v>1.01</v>
      </c>
      <c r="V16" s="122">
        <v>10671</v>
      </c>
      <c r="W16" s="123">
        <f t="shared" si="1"/>
        <v>28.245000000000001</v>
      </c>
      <c r="X16" s="124">
        <v>0.5</v>
      </c>
      <c r="Y16" s="124">
        <v>5.8150000000000004</v>
      </c>
      <c r="Z16" s="124">
        <v>17.535</v>
      </c>
      <c r="AA16" s="124">
        <v>4.3950000000000005</v>
      </c>
      <c r="AB16" s="123">
        <f t="shared" si="8"/>
        <v>0</v>
      </c>
      <c r="AC16" s="125"/>
      <c r="AD16" s="125"/>
      <c r="AE16" s="125"/>
      <c r="AF16" s="139">
        <f t="shared" si="7"/>
        <v>0</v>
      </c>
      <c r="AG16" s="126">
        <f t="shared" si="3"/>
        <v>3.99</v>
      </c>
      <c r="AH16" s="127">
        <v>2.1</v>
      </c>
      <c r="AI16" s="127">
        <v>0</v>
      </c>
      <c r="AJ16" s="127">
        <v>0</v>
      </c>
      <c r="AK16" s="127">
        <v>0</v>
      </c>
      <c r="AL16" s="127">
        <v>1.1399999999999999</v>
      </c>
      <c r="AM16" s="127">
        <v>0.35</v>
      </c>
      <c r="AN16" s="127">
        <v>0</v>
      </c>
      <c r="AO16" s="127">
        <v>0.4</v>
      </c>
      <c r="AP16" s="149">
        <v>3665</v>
      </c>
      <c r="AQ16" s="128">
        <f t="shared" si="9"/>
        <v>0.35301837270341208</v>
      </c>
      <c r="AR16" s="129">
        <f>IF(H16=0,"-",AB16/H16)</f>
        <v>0</v>
      </c>
      <c r="AS16" s="129">
        <f t="shared" si="10"/>
        <v>0.52847682119205308</v>
      </c>
      <c r="AT16" s="153">
        <f>W16-'8.7'!W16</f>
        <v>3.7650000000000006</v>
      </c>
      <c r="AU16" s="153">
        <f>AB16-'8.7'!AB16</f>
        <v>0</v>
      </c>
      <c r="AV16" s="153">
        <f>AG16-'8.7'!AG16</f>
        <v>0</v>
      </c>
      <c r="AW16" s="239"/>
      <c r="AX16" s="258">
        <f t="shared" si="4"/>
        <v>5</v>
      </c>
      <c r="AY16" s="248">
        <v>1</v>
      </c>
      <c r="AZ16" s="248"/>
      <c r="BA16" s="248"/>
      <c r="BB16" s="248"/>
      <c r="BC16" s="248">
        <v>1</v>
      </c>
      <c r="BD16" s="248"/>
      <c r="BE16" s="248"/>
      <c r="BF16" s="248"/>
      <c r="BG16" s="248"/>
      <c r="BH16" s="248">
        <v>1</v>
      </c>
      <c r="BI16" s="248">
        <v>1</v>
      </c>
      <c r="BJ16" s="248"/>
      <c r="BK16" s="248"/>
      <c r="BL16" s="271">
        <v>1</v>
      </c>
      <c r="BM16" s="265"/>
      <c r="BN16" s="265"/>
      <c r="BO16" s="265"/>
      <c r="BP16" s="265"/>
      <c r="BQ16" s="265"/>
    </row>
    <row r="17" spans="1:69" s="134" customFormat="1" ht="13.15" x14ac:dyDescent="0.4">
      <c r="A17" s="119">
        <v>3</v>
      </c>
      <c r="B17" s="120" t="s">
        <v>56</v>
      </c>
      <c r="C17" s="121">
        <f t="shared" si="5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6"/>
        <v>6.95</v>
      </c>
      <c r="N17" s="122">
        <v>6.32</v>
      </c>
      <c r="O17" s="122">
        <v>0</v>
      </c>
      <c r="P17" s="122">
        <v>0</v>
      </c>
      <c r="Q17" s="122">
        <v>0</v>
      </c>
      <c r="R17" s="122">
        <v>0.63</v>
      </c>
      <c r="S17" s="122">
        <v>0</v>
      </c>
      <c r="T17" s="122">
        <v>0</v>
      </c>
      <c r="U17" s="122">
        <v>0</v>
      </c>
      <c r="V17" s="122">
        <v>2394</v>
      </c>
      <c r="W17" s="123">
        <f t="shared" si="1"/>
        <v>7.17</v>
      </c>
      <c r="X17" s="124"/>
      <c r="Y17" s="175">
        <v>2.33</v>
      </c>
      <c r="Z17" s="175">
        <v>4.49</v>
      </c>
      <c r="AA17" s="175">
        <v>0.35</v>
      </c>
      <c r="AB17" s="123">
        <f t="shared" si="8"/>
        <v>7.15</v>
      </c>
      <c r="AC17" s="125"/>
      <c r="AD17" s="125">
        <v>7.15</v>
      </c>
      <c r="AE17" s="125"/>
      <c r="AF17" s="139">
        <v>13370</v>
      </c>
      <c r="AG17" s="126">
        <f t="shared" si="3"/>
        <v>3.29</v>
      </c>
      <c r="AH17" s="127">
        <v>0</v>
      </c>
      <c r="AI17" s="127"/>
      <c r="AJ17" s="127"/>
      <c r="AK17" s="127"/>
      <c r="AL17" s="127">
        <v>3.29</v>
      </c>
      <c r="AM17" s="127"/>
      <c r="AN17" s="127"/>
      <c r="AO17" s="127"/>
      <c r="AP17" s="149">
        <v>1745</v>
      </c>
      <c r="AQ17" s="128">
        <f t="shared" si="9"/>
        <v>0.46893394375408765</v>
      </c>
      <c r="AR17" s="129">
        <f>IF(H17=0,"-",AB17/H17)</f>
        <v>0.56299212598425208</v>
      </c>
      <c r="AS17" s="129">
        <f t="shared" si="10"/>
        <v>0.47338129496402875</v>
      </c>
      <c r="AT17" s="153">
        <f>W17-'8.7'!W17</f>
        <v>0.46999999999999975</v>
      </c>
      <c r="AU17" s="153">
        <f>AB17-'8.7'!AB17</f>
        <v>0.52000000000000046</v>
      </c>
      <c r="AV17" s="153">
        <f>AG17-'8.7'!AG17</f>
        <v>0.89999999999999991</v>
      </c>
      <c r="AW17" s="239"/>
      <c r="AX17" s="249">
        <f t="shared" si="4"/>
        <v>9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8"/>
      <c r="BI17" s="248">
        <v>1</v>
      </c>
      <c r="BJ17" s="248">
        <v>1</v>
      </c>
      <c r="BK17" s="248">
        <v>1</v>
      </c>
      <c r="BL17" s="271">
        <v>1</v>
      </c>
      <c r="BM17" s="265"/>
      <c r="BN17" s="265"/>
      <c r="BO17" s="265"/>
      <c r="BP17" s="265"/>
      <c r="BQ17" s="265"/>
    </row>
    <row r="18" spans="1:69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122">
        <v>12442</v>
      </c>
      <c r="W18" s="123">
        <f t="shared" si="1"/>
        <v>44.165999999999997</v>
      </c>
      <c r="X18" s="124">
        <v>2.6799999999999997</v>
      </c>
      <c r="Y18" s="124">
        <v>3.0429999999999997</v>
      </c>
      <c r="Z18" s="124">
        <v>24.031000000000002</v>
      </c>
      <c r="AA18" s="124">
        <v>14.411999999999999</v>
      </c>
      <c r="AB18" s="123">
        <f>SUM(AC18:AE18)</f>
        <v>22.867000000000001</v>
      </c>
      <c r="AC18" s="125">
        <v>5.4819999999999993</v>
      </c>
      <c r="AD18" s="125">
        <v>13.81</v>
      </c>
      <c r="AE18" s="125">
        <v>3.5749999999999997</v>
      </c>
      <c r="AF18" s="139">
        <v>0</v>
      </c>
      <c r="AG18" s="126">
        <f t="shared" si="3"/>
        <v>1.93</v>
      </c>
      <c r="AH18" s="127">
        <v>0</v>
      </c>
      <c r="AI18" s="127">
        <v>0.19</v>
      </c>
      <c r="AJ18" s="127">
        <v>0</v>
      </c>
      <c r="AK18" s="127">
        <v>0</v>
      </c>
      <c r="AL18" s="127">
        <v>0.59000000000000008</v>
      </c>
      <c r="AM18" s="127">
        <v>0.97</v>
      </c>
      <c r="AN18" s="127">
        <v>0.18</v>
      </c>
      <c r="AO18" s="127">
        <v>0</v>
      </c>
      <c r="AP18" s="149">
        <v>6814</v>
      </c>
      <c r="AQ18" s="128">
        <f t="shared" si="9"/>
        <v>0.45256686135874574</v>
      </c>
      <c r="AR18" s="129">
        <f>IF(H18=0,"-",AB18/H18)</f>
        <v>0.75493562231759648</v>
      </c>
      <c r="AS18" s="129">
        <f t="shared" si="10"/>
        <v>0.25906040268456376</v>
      </c>
      <c r="AT18" s="153">
        <f>W18-'8.7'!W18</f>
        <v>4.3219999999999885</v>
      </c>
      <c r="AU18" s="153">
        <f>AB18-'8.7'!AB18</f>
        <v>0.72200000000000131</v>
      </c>
      <c r="AV18" s="153">
        <f>AG18-'8.7'!AG18</f>
        <v>0</v>
      </c>
      <c r="AW18" s="239"/>
      <c r="AX18" s="249">
        <f t="shared" si="4"/>
        <v>14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65"/>
      <c r="BN18" s="265"/>
      <c r="BO18" s="265"/>
      <c r="BP18" s="265"/>
      <c r="BQ18" s="265"/>
    </row>
    <row r="19" spans="1:69" s="134" customFormat="1" ht="13.15" x14ac:dyDescent="0.4">
      <c r="A19" s="119">
        <v>5</v>
      </c>
      <c r="B19" s="120" t="s">
        <v>47</v>
      </c>
      <c r="C19" s="121">
        <f t="shared" si="5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6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122">
        <v>12033</v>
      </c>
      <c r="W19" s="123">
        <f t="shared" si="1"/>
        <v>36.863999999999997</v>
      </c>
      <c r="X19" s="124">
        <v>0.38800000000000001</v>
      </c>
      <c r="Y19" s="124">
        <v>8.3279999999999994</v>
      </c>
      <c r="Z19" s="124">
        <v>26.165999999999997</v>
      </c>
      <c r="AA19" s="124">
        <v>1.982</v>
      </c>
      <c r="AB19" s="123">
        <f>SUM(AC19:AE19)</f>
        <v>9.4880000000000013</v>
      </c>
      <c r="AC19" s="125">
        <v>5.3440000000000003</v>
      </c>
      <c r="AD19" s="125">
        <v>3.7</v>
      </c>
      <c r="AE19" s="125">
        <v>0.44400000000000001</v>
      </c>
      <c r="AF19" s="139">
        <f t="shared" si="7"/>
        <v>41002</v>
      </c>
      <c r="AG19" s="126">
        <f t="shared" si="3"/>
        <v>16.309000000000001</v>
      </c>
      <c r="AH19" s="127">
        <v>0</v>
      </c>
      <c r="AI19" s="127">
        <v>0</v>
      </c>
      <c r="AJ19" s="127">
        <v>0.20100000000000001</v>
      </c>
      <c r="AK19" s="127">
        <v>0</v>
      </c>
      <c r="AL19" s="127">
        <v>2.7320000000000002</v>
      </c>
      <c r="AM19" s="127">
        <v>0</v>
      </c>
      <c r="AN19" s="127">
        <v>13.145999999999999</v>
      </c>
      <c r="AO19" s="127">
        <v>0.23</v>
      </c>
      <c r="AP19" s="149">
        <v>6535</v>
      </c>
      <c r="AQ19" s="128">
        <f t="shared" si="9"/>
        <v>0.4256321440942154</v>
      </c>
      <c r="AR19" s="129">
        <f t="shared" ref="AR19:AR24" si="11">IF(H19=0,"-",AB19/H19)</f>
        <v>0.32853185595567874</v>
      </c>
      <c r="AS19" s="129">
        <f t="shared" si="10"/>
        <v>0.57084354217710886</v>
      </c>
      <c r="AT19" s="153">
        <f>W19-'8.7'!W19</f>
        <v>12.659999999999997</v>
      </c>
      <c r="AU19" s="153">
        <f>AB19-'8.7'!AB19</f>
        <v>0</v>
      </c>
      <c r="AV19" s="153">
        <f>AG19-'8.7'!AG19</f>
        <v>2.8760000000000012</v>
      </c>
      <c r="AW19" s="239"/>
      <c r="AX19" s="249">
        <f t="shared" si="4"/>
        <v>12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65"/>
      <c r="BN19" s="265"/>
      <c r="BO19" s="265"/>
      <c r="BP19" s="265"/>
      <c r="BQ19" s="265"/>
    </row>
    <row r="20" spans="1:69" ht="13.15" x14ac:dyDescent="0.4">
      <c r="A20" s="14">
        <v>6</v>
      </c>
      <c r="B20" s="15" t="s">
        <v>49</v>
      </c>
      <c r="C20" s="61">
        <f t="shared" si="5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6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63">
        <v>3330</v>
      </c>
      <c r="W20" s="102">
        <f t="shared" si="1"/>
        <v>10.570000000000002</v>
      </c>
      <c r="X20" s="192">
        <v>0.76</v>
      </c>
      <c r="Y20" s="192">
        <v>0</v>
      </c>
      <c r="Z20" s="192">
        <v>9.8100000000000023</v>
      </c>
      <c r="AA20" s="192">
        <v>0</v>
      </c>
      <c r="AB20" s="102">
        <f t="shared" si="8"/>
        <v>5.0999999999999996</v>
      </c>
      <c r="AC20" s="75">
        <v>0.7</v>
      </c>
      <c r="AD20" s="75">
        <v>2.1</v>
      </c>
      <c r="AE20" s="75">
        <v>2.2999999999999998</v>
      </c>
      <c r="AF20" s="138">
        <f t="shared" si="7"/>
        <v>17750</v>
      </c>
      <c r="AG20" s="96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91">
        <v>1286</v>
      </c>
      <c r="AQ20" s="18">
        <f t="shared" si="9"/>
        <v>0.37218309859154941</v>
      </c>
      <c r="AR20" s="19">
        <f t="shared" si="11"/>
        <v>0.50595238095238093</v>
      </c>
      <c r="AS20" s="19">
        <f t="shared" si="10"/>
        <v>0</v>
      </c>
      <c r="AT20" s="17">
        <f>W20-'8.7'!W20</f>
        <v>0</v>
      </c>
      <c r="AU20" s="17">
        <f>AB20-'8.7'!AB20</f>
        <v>0</v>
      </c>
      <c r="AV20" s="17">
        <f>AG20-'8.7'!AG20</f>
        <v>0</v>
      </c>
      <c r="AW20" s="240"/>
      <c r="AX20" s="263">
        <f t="shared" si="4"/>
        <v>4</v>
      </c>
      <c r="AY20" s="247">
        <v>1</v>
      </c>
      <c r="AZ20" s="247"/>
      <c r="BA20" s="247"/>
      <c r="BB20" s="247">
        <v>1</v>
      </c>
      <c r="BC20" s="247">
        <v>1</v>
      </c>
      <c r="BD20" s="247"/>
      <c r="BE20" s="247"/>
      <c r="BF20" s="247"/>
      <c r="BG20" s="247"/>
      <c r="BH20" s="247"/>
      <c r="BI20" s="247"/>
      <c r="BJ20" s="247">
        <v>1</v>
      </c>
      <c r="BK20" s="247"/>
      <c r="BL20" s="270"/>
      <c r="BM20" s="264"/>
      <c r="BN20" s="264"/>
      <c r="BO20" s="264"/>
      <c r="BP20" s="264"/>
      <c r="BQ20" s="264"/>
    </row>
    <row r="21" spans="1:69" ht="13.15" x14ac:dyDescent="0.4">
      <c r="A21" s="14">
        <v>7</v>
      </c>
      <c r="B21" s="15" t="s">
        <v>48</v>
      </c>
      <c r="C21" s="61">
        <f t="shared" si="5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6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63">
        <v>2421</v>
      </c>
      <c r="W21" s="102">
        <f t="shared" si="1"/>
        <v>6.4842000000000004</v>
      </c>
      <c r="X21" s="22">
        <v>0.28999999999999998</v>
      </c>
      <c r="Y21" s="22">
        <v>1.2740999999999998</v>
      </c>
      <c r="Z21" s="22">
        <v>3.5351000000000008</v>
      </c>
      <c r="AA21" s="22">
        <v>1.385</v>
      </c>
      <c r="AB21" s="102">
        <f>SUM(AC21:AE21)</f>
        <v>1.23166</v>
      </c>
      <c r="AC21" s="71">
        <v>0.80577999999999994</v>
      </c>
      <c r="AD21" s="71">
        <v>0.42587999999999998</v>
      </c>
      <c r="AE21" s="71">
        <v>0</v>
      </c>
      <c r="AF21" s="138">
        <f t="shared" si="7"/>
        <v>5519.48</v>
      </c>
      <c r="AG21" s="96">
        <f t="shared" si="3"/>
        <v>1.625</v>
      </c>
      <c r="AH21" s="22"/>
      <c r="AI21" s="22"/>
      <c r="AJ21" s="22"/>
      <c r="AK21" s="22"/>
      <c r="AL21" s="22">
        <v>0</v>
      </c>
      <c r="AM21" s="22">
        <v>1</v>
      </c>
      <c r="AN21" s="22">
        <v>0</v>
      </c>
      <c r="AO21" s="22">
        <v>0.625</v>
      </c>
      <c r="AP21" s="91">
        <v>929</v>
      </c>
      <c r="AQ21" s="18">
        <f t="shared" si="9"/>
        <v>0.38142352941176472</v>
      </c>
      <c r="AR21" s="19">
        <f t="shared" si="11"/>
        <v>0.40648844884488444</v>
      </c>
      <c r="AS21" s="19">
        <f t="shared" si="10"/>
        <v>0.30776515151515149</v>
      </c>
      <c r="AT21" s="17">
        <f>W21-'8.7'!W21</f>
        <v>0</v>
      </c>
      <c r="AU21" s="17">
        <f>AB21-'8.7'!AB21</f>
        <v>0</v>
      </c>
      <c r="AV21" s="17">
        <f>AG21-'8.7'!AG21</f>
        <v>0</v>
      </c>
      <c r="AW21" s="226"/>
      <c r="AX21" s="246">
        <f t="shared" si="4"/>
        <v>8</v>
      </c>
      <c r="AY21" s="247">
        <v>1</v>
      </c>
      <c r="AZ21" s="247">
        <v>1</v>
      </c>
      <c r="BA21" s="247"/>
      <c r="BB21" s="247">
        <v>1</v>
      </c>
      <c r="BC21" s="247">
        <v>1</v>
      </c>
      <c r="BD21" s="247"/>
      <c r="BE21" s="247">
        <v>1</v>
      </c>
      <c r="BF21" s="247"/>
      <c r="BG21" s="247"/>
      <c r="BH21" s="247"/>
      <c r="BI21" s="247">
        <v>1</v>
      </c>
      <c r="BJ21" s="247">
        <v>1</v>
      </c>
      <c r="BK21" s="247">
        <v>1</v>
      </c>
      <c r="BL21" s="270"/>
      <c r="BM21" s="264"/>
      <c r="BN21" s="264"/>
      <c r="BO21" s="264"/>
      <c r="BP21" s="264"/>
      <c r="BQ21" s="264"/>
    </row>
    <row r="22" spans="1:69" s="134" customFormat="1" ht="13.15" x14ac:dyDescent="0.4">
      <c r="A22" s="119">
        <v>8</v>
      </c>
      <c r="B22" s="120" t="s">
        <v>62</v>
      </c>
      <c r="C22" s="121">
        <f t="shared" si="5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6"/>
        <v>16.369999999999997</v>
      </c>
      <c r="N22" s="122">
        <v>0</v>
      </c>
      <c r="O22" s="122">
        <v>0</v>
      </c>
      <c r="P22" s="122">
        <v>0</v>
      </c>
      <c r="Q22" s="122">
        <v>0</v>
      </c>
      <c r="R22" s="122">
        <v>7.93</v>
      </c>
      <c r="S22" s="122">
        <v>0</v>
      </c>
      <c r="T22" s="122">
        <v>8.44</v>
      </c>
      <c r="U22" s="122">
        <v>0</v>
      </c>
      <c r="V22" s="122">
        <v>2622</v>
      </c>
      <c r="W22" s="123">
        <f t="shared" si="1"/>
        <v>2.1800000000000002</v>
      </c>
      <c r="X22" s="127"/>
      <c r="Y22" s="179">
        <v>2.1800000000000002</v>
      </c>
      <c r="Z22" s="127"/>
      <c r="AA22" s="127"/>
      <c r="AB22" s="123">
        <f>SUM(AC22:AE22)</f>
        <v>1.1200000000000001</v>
      </c>
      <c r="AC22" s="277">
        <v>1.1200000000000001</v>
      </c>
      <c r="AD22" s="125"/>
      <c r="AE22" s="125"/>
      <c r="AF22" s="139">
        <f t="shared" si="7"/>
        <v>5600.0000000000009</v>
      </c>
      <c r="AG22" s="126">
        <f t="shared" si="3"/>
        <v>2.5499999999999998</v>
      </c>
      <c r="AH22" s="127"/>
      <c r="AI22" s="127"/>
      <c r="AJ22" s="127"/>
      <c r="AK22" s="127"/>
      <c r="AL22" s="179">
        <v>2.5499999999999998</v>
      </c>
      <c r="AM22" s="127"/>
      <c r="AN22" s="127"/>
      <c r="AO22" s="127"/>
      <c r="AP22" s="149">
        <v>336</v>
      </c>
      <c r="AQ22" s="128">
        <f t="shared" si="9"/>
        <v>0.23142250530785566</v>
      </c>
      <c r="AR22" s="129">
        <f t="shared" si="11"/>
        <v>0.18666666666666668</v>
      </c>
      <c r="AS22" s="129">
        <f t="shared" si="10"/>
        <v>0.15577275503970681</v>
      </c>
      <c r="AT22" s="153">
        <f>W22-'8.7'!W22</f>
        <v>0.64600000000000013</v>
      </c>
      <c r="AU22" s="153">
        <f>AB22-'8.7'!AB22</f>
        <v>1.1200000000000001</v>
      </c>
      <c r="AV22" s="153">
        <f>AG22-'8.7'!AG22</f>
        <v>0.36599999999999966</v>
      </c>
      <c r="AW22" s="257"/>
      <c r="AX22" s="258">
        <f t="shared" si="4"/>
        <v>2</v>
      </c>
      <c r="AY22" s="276">
        <v>1</v>
      </c>
      <c r="AZ22" s="276"/>
      <c r="BA22" s="276"/>
      <c r="BB22" s="276"/>
      <c r="BC22" s="248"/>
      <c r="BD22" s="248"/>
      <c r="BE22" s="248"/>
      <c r="BF22" s="248"/>
      <c r="BG22" s="248"/>
      <c r="BH22" s="248"/>
      <c r="BI22" s="248"/>
      <c r="BJ22" s="248"/>
      <c r="BK22" s="248"/>
      <c r="BL22" s="271">
        <v>1</v>
      </c>
      <c r="BM22" s="265"/>
      <c r="BN22" s="265"/>
      <c r="BO22" s="265"/>
      <c r="BP22" s="265"/>
      <c r="BQ22" s="265"/>
    </row>
    <row r="23" spans="1:69" ht="13.15" x14ac:dyDescent="0.4">
      <c r="A23" s="14">
        <v>9</v>
      </c>
      <c r="B23" s="15" t="s">
        <v>51</v>
      </c>
      <c r="C23" s="61">
        <f t="shared" si="5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6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63">
        <v>3432</v>
      </c>
      <c r="W23" s="102">
        <f t="shared" si="1"/>
        <v>5.6660000000000004</v>
      </c>
      <c r="X23" s="22">
        <v>0</v>
      </c>
      <c r="Y23" s="22">
        <v>0</v>
      </c>
      <c r="Z23" s="22">
        <v>3.476</v>
      </c>
      <c r="AA23" s="22">
        <v>2.19</v>
      </c>
      <c r="AB23" s="102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7"/>
        <v>17950</v>
      </c>
      <c r="AG23" s="96">
        <f t="shared" si="3"/>
        <v>1.39</v>
      </c>
      <c r="AH23" s="22">
        <v>0.49</v>
      </c>
      <c r="AI23" s="22">
        <v>0</v>
      </c>
      <c r="AJ23" s="22">
        <v>0</v>
      </c>
      <c r="AK23" s="22">
        <v>0</v>
      </c>
      <c r="AL23" s="22">
        <v>0.6</v>
      </c>
      <c r="AM23" s="22">
        <v>0</v>
      </c>
      <c r="AN23" s="22">
        <v>0.30000000000000004</v>
      </c>
      <c r="AO23" s="22">
        <v>0</v>
      </c>
      <c r="AP23" s="91">
        <v>811</v>
      </c>
      <c r="AQ23" s="18">
        <f t="shared" si="9"/>
        <v>0.22210897687181499</v>
      </c>
      <c r="AR23" s="19">
        <f t="shared" si="11"/>
        <v>0.14049844236760126</v>
      </c>
      <c r="AS23" s="19">
        <f t="shared" si="10"/>
        <v>0.14914163090128754</v>
      </c>
      <c r="AT23" s="17">
        <f>W23-'8.7'!W23</f>
        <v>0</v>
      </c>
      <c r="AU23" s="17">
        <f>AB23-'8.7'!AB23</f>
        <v>0</v>
      </c>
      <c r="AV23" s="17">
        <f>AG23-'8.7'!AG23</f>
        <v>0</v>
      </c>
      <c r="AW23" s="240"/>
      <c r="AX23" s="246">
        <f t="shared" si="4"/>
        <v>5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7"/>
      <c r="BI23" s="247"/>
      <c r="BJ23" s="247">
        <v>1</v>
      </c>
      <c r="BK23" s="247"/>
      <c r="BL23" s="270"/>
      <c r="BM23" s="264"/>
      <c r="BN23" s="264"/>
      <c r="BO23" s="264"/>
      <c r="BP23" s="264"/>
      <c r="BQ23" s="264"/>
    </row>
    <row r="24" spans="1:69" s="34" customFormat="1" ht="16.149999999999999" x14ac:dyDescent="0.35">
      <c r="A24" s="29"/>
      <c r="B24" s="30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69">
        <f t="shared" si="12"/>
        <v>12.89</v>
      </c>
      <c r="O24" s="69">
        <f t="shared" si="12"/>
        <v>10.63</v>
      </c>
      <c r="P24" s="69">
        <f t="shared" si="12"/>
        <v>7.13</v>
      </c>
      <c r="Q24" s="69">
        <f t="shared" si="12"/>
        <v>4.08</v>
      </c>
      <c r="R24" s="69">
        <f t="shared" si="12"/>
        <v>33.6</v>
      </c>
      <c r="S24" s="69">
        <f t="shared" si="12"/>
        <v>50.779999999999994</v>
      </c>
      <c r="T24" s="69">
        <f t="shared" si="12"/>
        <v>36.910000000000004</v>
      </c>
      <c r="U24" s="69">
        <f t="shared" si="12"/>
        <v>27.04</v>
      </c>
      <c r="V24" s="158">
        <f t="shared" si="12"/>
        <v>78695</v>
      </c>
      <c r="W24" s="154">
        <f>SUM(W10:W23)</f>
        <v>234.22919999999996</v>
      </c>
      <c r="X24" s="32">
        <f>SUM(X10:X23)</f>
        <v>7.4589999999999987</v>
      </c>
      <c r="Y24" s="32">
        <f>SUM(Y10:Y23)</f>
        <v>35.772099999999995</v>
      </c>
      <c r="Z24" s="32">
        <f>SUM(Z10:Z23)</f>
        <v>160.23910000000001</v>
      </c>
      <c r="AA24" s="32">
        <f t="shared" si="12"/>
        <v>30.759</v>
      </c>
      <c r="AB24" s="155">
        <f>SUM(AB10:AB23)</f>
        <v>55.996659999999991</v>
      </c>
      <c r="AC24" s="77">
        <f>SUM(AC10:AC23)</f>
        <v>19.561779999999999</v>
      </c>
      <c r="AD24" s="77">
        <f t="shared" si="12"/>
        <v>28.715879999999999</v>
      </c>
      <c r="AE24" s="77">
        <f t="shared" si="12"/>
        <v>7.7189999999999994</v>
      </c>
      <c r="AF24" s="140">
        <f t="shared" si="12"/>
        <v>122191.48</v>
      </c>
      <c r="AG24" s="154">
        <f>SUM(AG10:AG23)</f>
        <v>66.028000000000006</v>
      </c>
      <c r="AH24" s="32">
        <f t="shared" si="12"/>
        <v>15.907999999999999</v>
      </c>
      <c r="AI24" s="32">
        <f t="shared" si="12"/>
        <v>0.505</v>
      </c>
      <c r="AJ24" s="32">
        <f t="shared" si="12"/>
        <v>0.20100000000000001</v>
      </c>
      <c r="AK24" s="32">
        <f t="shared" si="12"/>
        <v>1.645</v>
      </c>
      <c r="AL24" s="32">
        <f t="shared" si="12"/>
        <v>11.932</v>
      </c>
      <c r="AM24" s="32">
        <f t="shared" si="12"/>
        <v>16.448</v>
      </c>
      <c r="AN24" s="32">
        <f t="shared" si="12"/>
        <v>14.826000000000001</v>
      </c>
      <c r="AO24" s="32">
        <f t="shared" si="12"/>
        <v>4.5629999999999997</v>
      </c>
      <c r="AP24" s="159">
        <f t="shared" si="12"/>
        <v>36601</v>
      </c>
      <c r="AQ24" s="160">
        <f t="shared" si="9"/>
        <v>0.41787094357126287</v>
      </c>
      <c r="AR24" s="160">
        <f t="shared" si="11"/>
        <v>0.37331106666666664</v>
      </c>
      <c r="AS24" s="160">
        <f t="shared" si="10"/>
        <v>0.36069048399431886</v>
      </c>
      <c r="AT24" s="161">
        <f t="shared" ref="AT24:AV24" si="13">SUM(AT10:AT23)</f>
        <v>26.48299999999999</v>
      </c>
      <c r="AU24" s="161">
        <f t="shared" si="13"/>
        <v>2.3620000000000019</v>
      </c>
      <c r="AV24" s="161">
        <f t="shared" si="13"/>
        <v>4.6230000000000011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9" ht="15" customHeight="1" x14ac:dyDescent="0.4">
      <c r="AG26" s="98" t="s">
        <v>70</v>
      </c>
      <c r="AP26" s="93">
        <f>+AP24/V24</f>
        <v>0.46509943452570052</v>
      </c>
    </row>
    <row r="27" spans="1:69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99"/>
      <c r="AG27" s="99"/>
    </row>
    <row r="30" spans="1:69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W7:BK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view="pageBreakPreview" topLeftCell="A6" zoomScaleNormal="85" zoomScaleSheetLayoutView="100" workbookViewId="0">
      <selection activeCell="W6" sqref="W1:AR1048576"/>
    </sheetView>
  </sheetViews>
  <sheetFormatPr defaultRowHeight="15" customHeight="1" x14ac:dyDescent="0.4"/>
  <cols>
    <col min="1" max="1" width="3.875" style="5" bestFit="1" customWidth="1"/>
    <col min="2" max="2" width="15.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9.25" style="5" hidden="1" customWidth="1"/>
    <col min="28" max="28" width="6.875" style="78" customWidth="1"/>
    <col min="29" max="32" width="8.5" style="78" hidden="1" customWidth="1"/>
    <col min="33" max="33" width="6.875" style="5" customWidth="1"/>
    <col min="34" max="41" width="8.375" style="5" hidden="1" customWidth="1"/>
    <col min="42" max="42" width="6.875" style="290" customWidth="1"/>
    <col min="43" max="45" width="6.875" style="5" customWidth="1"/>
    <col min="46" max="48" width="6.5" style="5" customWidth="1"/>
    <col min="49" max="49" width="5.75" style="237" customWidth="1"/>
    <col min="50" max="50" width="4.625" style="237" bestFit="1" customWidth="1"/>
    <col min="51" max="53" width="4.125" style="237" bestFit="1" customWidth="1"/>
    <col min="54" max="54" width="3.25" style="237" bestFit="1" customWidth="1"/>
    <col min="55" max="57" width="4.125" style="237" bestFit="1" customWidth="1"/>
    <col min="58" max="58" width="3.25" style="237" bestFit="1" customWidth="1"/>
    <col min="59" max="61" width="4.125" style="237" bestFit="1" customWidth="1"/>
    <col min="62" max="62" width="3.25" style="237" bestFit="1" customWidth="1"/>
    <col min="63" max="63" width="3.25" style="228" bestFit="1" customWidth="1"/>
    <col min="64" max="65" width="3.625" style="228" bestFit="1" customWidth="1"/>
    <col min="66" max="66" width="9" style="228"/>
    <col min="6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9" s="1" customFormat="1" ht="30.75" customHeight="1" x14ac:dyDescent="0.45">
      <c r="A3" s="745" t="s">
        <v>109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273"/>
      <c r="AU4" s="273"/>
      <c r="AV4" s="273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9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275"/>
    </row>
    <row r="6" spans="1:69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7" t="s">
        <v>11</v>
      </c>
      <c r="J6" s="757"/>
      <c r="K6" s="757"/>
      <c r="L6" s="757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25" t="s">
        <v>11</v>
      </c>
      <c r="AD6" s="726"/>
      <c r="AE6" s="726"/>
      <c r="AF6" s="727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30" t="s">
        <v>19</v>
      </c>
      <c r="AR6" s="731" t="s">
        <v>20</v>
      </c>
      <c r="AS6" s="730" t="s">
        <v>21</v>
      </c>
      <c r="AT6" s="730" t="s">
        <v>17</v>
      </c>
      <c r="AU6" s="731" t="s">
        <v>12</v>
      </c>
      <c r="AV6" s="730" t="s">
        <v>13</v>
      </c>
      <c r="AW6" s="226"/>
    </row>
    <row r="7" spans="1:69" ht="70.5" customHeight="1" x14ac:dyDescent="0.4">
      <c r="A7" s="747"/>
      <c r="B7" s="748"/>
      <c r="C7" s="748"/>
      <c r="D7" s="8" t="s">
        <v>27</v>
      </c>
      <c r="E7" s="8" t="s">
        <v>28</v>
      </c>
      <c r="F7" s="8" t="s">
        <v>29</v>
      </c>
      <c r="G7" s="8" t="s">
        <v>30</v>
      </c>
      <c r="H7" s="748"/>
      <c r="I7" s="8" t="s">
        <v>27</v>
      </c>
      <c r="J7" s="8" t="s">
        <v>28</v>
      </c>
      <c r="K7" s="8" t="s">
        <v>29</v>
      </c>
      <c r="L7" s="8" t="s">
        <v>30</v>
      </c>
      <c r="M7" s="748"/>
      <c r="N7" s="8" t="s">
        <v>31</v>
      </c>
      <c r="O7" s="8" t="s">
        <v>32</v>
      </c>
      <c r="P7" s="8" t="s">
        <v>33</v>
      </c>
      <c r="Q7" s="8" t="s">
        <v>34</v>
      </c>
      <c r="R7" s="8" t="s">
        <v>31</v>
      </c>
      <c r="S7" s="8" t="s">
        <v>32</v>
      </c>
      <c r="T7" s="8" t="s">
        <v>33</v>
      </c>
      <c r="U7" s="8" t="s">
        <v>34</v>
      </c>
      <c r="V7" s="748"/>
      <c r="W7" s="748"/>
      <c r="X7" s="8" t="s">
        <v>27</v>
      </c>
      <c r="Y7" s="8" t="s">
        <v>28</v>
      </c>
      <c r="Z7" s="8" t="s">
        <v>29</v>
      </c>
      <c r="AA7" s="8" t="s">
        <v>30</v>
      </c>
      <c r="AB7" s="755"/>
      <c r="AC7" s="73" t="s">
        <v>27</v>
      </c>
      <c r="AD7" s="73" t="s">
        <v>71</v>
      </c>
      <c r="AE7" s="73" t="s">
        <v>29</v>
      </c>
      <c r="AF7" s="73" t="s">
        <v>68</v>
      </c>
      <c r="AG7" s="748"/>
      <c r="AH7" s="8" t="s">
        <v>31</v>
      </c>
      <c r="AI7" s="8" t="s">
        <v>32</v>
      </c>
      <c r="AJ7" s="8" t="s">
        <v>33</v>
      </c>
      <c r="AK7" s="8" t="s">
        <v>34</v>
      </c>
      <c r="AL7" s="8" t="s">
        <v>31</v>
      </c>
      <c r="AM7" s="8" t="s">
        <v>32</v>
      </c>
      <c r="AN7" s="8" t="s">
        <v>33</v>
      </c>
      <c r="AO7" s="8" t="s">
        <v>34</v>
      </c>
      <c r="AP7" s="748"/>
      <c r="AQ7" s="730"/>
      <c r="AR7" s="732"/>
      <c r="AS7" s="730"/>
      <c r="AT7" s="730"/>
      <c r="AU7" s="732"/>
      <c r="AV7" s="730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69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/>
    </row>
    <row r="9" spans="1:69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:AF10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</row>
    <row r="10" spans="1:69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53">
        <v>1</v>
      </c>
      <c r="O10" s="153">
        <v>5.38</v>
      </c>
      <c r="P10" s="153">
        <v>2.48</v>
      </c>
      <c r="Q10" s="153">
        <v>3.28</v>
      </c>
      <c r="R10" s="153">
        <v>0.54</v>
      </c>
      <c r="S10" s="153">
        <v>23.22</v>
      </c>
      <c r="T10" s="153">
        <v>2.36</v>
      </c>
      <c r="U10" s="153">
        <v>19.11</v>
      </c>
      <c r="V10" s="189">
        <v>10271</v>
      </c>
      <c r="W10" s="292">
        <f t="shared" ref="W10:W23" si="1">SUM(X10:AA10)</f>
        <v>26.941000000000003</v>
      </c>
      <c r="X10" s="127">
        <v>0.18099999999999999</v>
      </c>
      <c r="Y10" s="127">
        <v>3.9409999999999998</v>
      </c>
      <c r="Z10" s="127">
        <v>21.554000000000002</v>
      </c>
      <c r="AA10" s="127">
        <v>1.2649999999999999</v>
      </c>
      <c r="AB10" s="292">
        <f>SUM(AC10:AE10)</f>
        <v>0</v>
      </c>
      <c r="AC10" s="125"/>
      <c r="AD10" s="125"/>
      <c r="AE10" s="125"/>
      <c r="AF10" s="139">
        <f t="shared" si="0"/>
        <v>0</v>
      </c>
      <c r="AG10" s="293">
        <f>+SUM(AH10:AO10)</f>
        <v>17.548999999999999</v>
      </c>
      <c r="AH10" s="127">
        <v>0</v>
      </c>
      <c r="AI10" s="127">
        <v>0</v>
      </c>
      <c r="AJ10" s="127">
        <v>0.185</v>
      </c>
      <c r="AK10" s="127">
        <v>1.55</v>
      </c>
      <c r="AL10" s="127">
        <v>0</v>
      </c>
      <c r="AM10" s="127">
        <v>10.155999999999999</v>
      </c>
      <c r="AN10" s="127">
        <v>2</v>
      </c>
      <c r="AO10" s="127">
        <v>3.6579999999999999</v>
      </c>
      <c r="AP10" s="294">
        <v>4955</v>
      </c>
      <c r="AQ10" s="128">
        <f>$W10/C10</f>
        <v>0.46123951378188666</v>
      </c>
      <c r="AR10" s="129">
        <f>IF(H10=0,"-",AB10/H10)</f>
        <v>0</v>
      </c>
      <c r="AS10" s="129">
        <f>AG10/M10</f>
        <v>0.30589158096566149</v>
      </c>
      <c r="AT10" s="153">
        <f>W10-'15.7'!W10</f>
        <v>3.6300000000000026</v>
      </c>
      <c r="AU10" s="153">
        <f>AB10-'15.7'!AB10</f>
        <v>0</v>
      </c>
      <c r="AV10" s="153">
        <f>AG10-'15.7'!AG10</f>
        <v>3.9659999999999993</v>
      </c>
      <c r="AW10" s="239"/>
      <c r="AX10" s="249">
        <f>+SUM(AY10:BQ10)</f>
        <v>7</v>
      </c>
      <c r="AY10" s="248">
        <v>1</v>
      </c>
      <c r="AZ10" s="248">
        <v>1</v>
      </c>
      <c r="BA10" s="248"/>
      <c r="BB10" s="248"/>
      <c r="BC10" s="248"/>
      <c r="BD10" s="248"/>
      <c r="BE10" s="248">
        <v>1</v>
      </c>
      <c r="BF10" s="248">
        <v>1</v>
      </c>
      <c r="BG10" s="248"/>
      <c r="BH10" s="248"/>
      <c r="BI10" s="248">
        <v>1</v>
      </c>
      <c r="BJ10" s="248">
        <v>1</v>
      </c>
      <c r="BK10" s="248"/>
      <c r="BL10" s="271"/>
      <c r="BM10" s="271">
        <v>1</v>
      </c>
      <c r="BN10" s="265"/>
      <c r="BO10" s="265"/>
      <c r="BP10" s="265"/>
      <c r="BQ10" s="265"/>
    </row>
    <row r="11" spans="1:69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21.599999999999998</v>
      </c>
      <c r="X11" s="194">
        <v>0.7</v>
      </c>
      <c r="Y11" s="194">
        <v>2.8</v>
      </c>
      <c r="Z11" s="194">
        <v>17.299999999999997</v>
      </c>
      <c r="AA11" s="194">
        <v>0.8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13.65</v>
      </c>
      <c r="AH11" s="127">
        <v>13.65</v>
      </c>
      <c r="AI11" s="127"/>
      <c r="AJ11" s="127"/>
      <c r="AK11" s="127"/>
      <c r="AL11" s="127"/>
      <c r="AM11" s="127"/>
      <c r="AN11" s="127"/>
      <c r="AO11" s="127"/>
      <c r="AP11" s="294">
        <v>3494</v>
      </c>
      <c r="AQ11" s="128">
        <f>$W11/C11</f>
        <v>0.75261324041811839</v>
      </c>
      <c r="AR11" s="129">
        <f>IF(H11=0,"-",AB11/H11)</f>
        <v>1</v>
      </c>
      <c r="AS11" s="129">
        <f>AG11/M11</f>
        <v>0.979196556671449</v>
      </c>
      <c r="AT11" s="153">
        <f>W11-'15.7'!W11</f>
        <v>2.1999999999999993</v>
      </c>
      <c r="AU11" s="153">
        <f>AB11-'15.7'!AB11</f>
        <v>1.2999999999999998</v>
      </c>
      <c r="AV11" s="153">
        <f>AG11-'15.7'!AG11</f>
        <v>1.0500000000000007</v>
      </c>
      <c r="AW11" s="239"/>
      <c r="AX11" s="249">
        <f t="shared" ref="AX11:AX23" si="4">+SUM(AY11:BQ11)</f>
        <v>6</v>
      </c>
      <c r="AY11" s="248"/>
      <c r="AZ11" s="248">
        <v>1</v>
      </c>
      <c r="BA11" s="248"/>
      <c r="BB11" s="248"/>
      <c r="BC11" s="248"/>
      <c r="BD11" s="248">
        <v>1</v>
      </c>
      <c r="BE11" s="248"/>
      <c r="BF11" s="248">
        <v>1</v>
      </c>
      <c r="BG11" s="248"/>
      <c r="BH11" s="248"/>
      <c r="BI11" s="248">
        <v>1</v>
      </c>
      <c r="BJ11" s="248">
        <v>1</v>
      </c>
      <c r="BK11" s="248"/>
      <c r="BL11" s="271"/>
      <c r="BM11" s="271">
        <v>1</v>
      </c>
      <c r="BN11" s="265"/>
      <c r="BO11" s="265"/>
      <c r="BP11" s="265"/>
      <c r="BQ11" s="265"/>
    </row>
    <row r="12" spans="1:69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40.500000000000007</v>
      </c>
      <c r="X12" s="167">
        <v>1.35</v>
      </c>
      <c r="Y12" s="167">
        <v>4.2120000000000006</v>
      </c>
      <c r="Z12" s="167">
        <v>31.088000000000001</v>
      </c>
      <c r="AA12" s="167">
        <v>3.8500000000000005</v>
      </c>
      <c r="AB12" s="292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293">
        <f t="shared" si="3"/>
        <v>6.8879999999999999</v>
      </c>
      <c r="AH12" s="127">
        <v>0.20799999999999999</v>
      </c>
      <c r="AI12" s="127">
        <v>0.315</v>
      </c>
      <c r="AJ12" s="127">
        <v>0</v>
      </c>
      <c r="AK12" s="127">
        <v>0</v>
      </c>
      <c r="AL12" s="127">
        <v>0.1</v>
      </c>
      <c r="AM12" s="127">
        <v>4.4550000000000001</v>
      </c>
      <c r="AN12" s="127">
        <v>0</v>
      </c>
      <c r="AO12" s="127">
        <v>1.81</v>
      </c>
      <c r="AP12" s="294">
        <v>5269</v>
      </c>
      <c r="AQ12" s="128">
        <f>$W12/C12</f>
        <v>0.48381316449647599</v>
      </c>
      <c r="AR12" s="129">
        <f>IF(H12=0,"-",AB12/H12)</f>
        <v>0</v>
      </c>
      <c r="AS12" s="129">
        <f>AG12/M12</f>
        <v>0.40257159555815314</v>
      </c>
      <c r="AT12" s="153">
        <f>W12-'15.7'!W12</f>
        <v>3.5280000000000058</v>
      </c>
      <c r="AU12" s="153">
        <f>AB12-'15.7'!AB12</f>
        <v>0</v>
      </c>
      <c r="AV12" s="153">
        <f>AG12-'15.7'!AG12</f>
        <v>1.83</v>
      </c>
      <c r="AW12" s="239"/>
      <c r="AX12" s="249">
        <f t="shared" si="4"/>
        <v>12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71">
        <v>1</v>
      </c>
      <c r="BN12" s="265"/>
      <c r="BO12" s="265"/>
      <c r="BP12" s="265"/>
      <c r="BQ12" s="265"/>
    </row>
    <row r="13" spans="1:69" s="134" customFormat="1" ht="13.15" x14ac:dyDescent="0.4">
      <c r="A13" s="119">
        <v>4</v>
      </c>
      <c r="B13" s="120" t="s">
        <v>54</v>
      </c>
      <c r="C13" s="121">
        <f t="shared" si="5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6"/>
        <v>1.18</v>
      </c>
      <c r="N13" s="291">
        <v>0</v>
      </c>
      <c r="O13" s="291">
        <v>0</v>
      </c>
      <c r="P13" s="291">
        <v>0</v>
      </c>
      <c r="Q13" s="291">
        <v>0</v>
      </c>
      <c r="R13" s="291">
        <v>0.32</v>
      </c>
      <c r="S13" s="291">
        <v>0.86</v>
      </c>
      <c r="T13" s="291">
        <v>0</v>
      </c>
      <c r="U13" s="291">
        <v>0</v>
      </c>
      <c r="V13" s="122">
        <v>1727</v>
      </c>
      <c r="W13" s="292">
        <f t="shared" si="1"/>
        <v>6.343</v>
      </c>
      <c r="X13" s="168">
        <v>0.26</v>
      </c>
      <c r="Y13" s="168">
        <v>0.53</v>
      </c>
      <c r="Z13" s="168">
        <v>4.7329999999999997</v>
      </c>
      <c r="AA13" s="168">
        <v>0.82</v>
      </c>
      <c r="AB13" s="292">
        <f>SUM(AC13:AE13)</f>
        <v>0.33</v>
      </c>
      <c r="AC13" s="146"/>
      <c r="AD13" s="146">
        <v>0.33</v>
      </c>
      <c r="AE13" s="146"/>
      <c r="AF13" s="139"/>
      <c r="AG13" s="293">
        <f t="shared" si="3"/>
        <v>0.68</v>
      </c>
      <c r="AH13" s="127">
        <v>0.68</v>
      </c>
      <c r="AI13" s="127"/>
      <c r="AJ13" s="127"/>
      <c r="AK13" s="127"/>
      <c r="AL13" s="127"/>
      <c r="AM13" s="127"/>
      <c r="AN13" s="127"/>
      <c r="AO13" s="127"/>
      <c r="AP13" s="294">
        <v>924</v>
      </c>
      <c r="AQ13" s="128">
        <f>$W13/C13</f>
        <v>0.46063907044299202</v>
      </c>
      <c r="AR13" s="129">
        <f>IF(H13=0,"-",AB13/H13)</f>
        <v>0.3666666666666667</v>
      </c>
      <c r="AS13" s="129">
        <f>AG13/M13</f>
        <v>0.57627118644067798</v>
      </c>
      <c r="AT13" s="153">
        <f>W13-'15.7'!W13</f>
        <v>0.92999999999999972</v>
      </c>
      <c r="AU13" s="153">
        <f>AB13-'15.7'!AB13</f>
        <v>0</v>
      </c>
      <c r="AV13" s="153">
        <f>AG13-'15.7'!AG13</f>
        <v>0.17000000000000004</v>
      </c>
      <c r="AW13" s="239"/>
      <c r="AX13" s="249">
        <f t="shared" si="4"/>
        <v>8</v>
      </c>
      <c r="AY13" s="248">
        <v>1</v>
      </c>
      <c r="AZ13" s="248">
        <v>1</v>
      </c>
      <c r="BA13" s="248"/>
      <c r="BB13" s="248">
        <v>1</v>
      </c>
      <c r="BC13" s="248"/>
      <c r="BD13" s="248"/>
      <c r="BE13" s="248"/>
      <c r="BF13" s="248">
        <v>1</v>
      </c>
      <c r="BG13" s="248"/>
      <c r="BH13" s="248"/>
      <c r="BI13" s="248">
        <v>1</v>
      </c>
      <c r="BJ13" s="248">
        <v>1</v>
      </c>
      <c r="BK13" s="248">
        <v>1</v>
      </c>
      <c r="BL13" s="271"/>
      <c r="BM13" s="271">
        <v>1</v>
      </c>
      <c r="BN13" s="265"/>
      <c r="BO13" s="265"/>
      <c r="BP13" s="265"/>
      <c r="BQ13" s="265"/>
    </row>
    <row r="14" spans="1:69" s="43" customFormat="1" ht="13.15" x14ac:dyDescent="0.35">
      <c r="A14" s="274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7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W14-'15.7'!W14</f>
        <v>0</v>
      </c>
      <c r="AU14" s="17">
        <f>AB14-'15.7'!AB14</f>
        <v>0</v>
      </c>
      <c r="AV14" s="17">
        <f>AG14-'15.7'!AG14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66"/>
      <c r="BO14" s="266"/>
      <c r="BP14" s="266"/>
      <c r="BQ14" s="266"/>
    </row>
    <row r="15" spans="1:69" s="134" customFormat="1" ht="13.15" x14ac:dyDescent="0.4">
      <c r="A15" s="119">
        <v>1</v>
      </c>
      <c r="B15" s="120" t="s">
        <v>52</v>
      </c>
      <c r="C15" s="121">
        <f t="shared" si="5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6"/>
        <v>8.8699999999999992</v>
      </c>
      <c r="N15" s="291">
        <v>0</v>
      </c>
      <c r="O15" s="291">
        <v>0</v>
      </c>
      <c r="P15" s="291">
        <v>0</v>
      </c>
      <c r="Q15" s="291">
        <v>0</v>
      </c>
      <c r="R15" s="291">
        <v>1.56</v>
      </c>
      <c r="S15" s="291">
        <v>5.86</v>
      </c>
      <c r="T15" s="291">
        <v>1.45</v>
      </c>
      <c r="U15" s="291" t="s">
        <v>63</v>
      </c>
      <c r="V15" s="122">
        <v>2541</v>
      </c>
      <c r="W15" s="292">
        <f t="shared" si="1"/>
        <v>10.228000000000002</v>
      </c>
      <c r="X15" s="127">
        <v>0.26</v>
      </c>
      <c r="Y15" s="127">
        <v>4.2830000000000004</v>
      </c>
      <c r="Z15" s="127">
        <v>5.6850000000000005</v>
      </c>
      <c r="AA15" s="127">
        <v>0</v>
      </c>
      <c r="AB15" s="292">
        <f t="shared" ref="AB15:AB20" si="8">SUM(AC15:AE15)</f>
        <v>0</v>
      </c>
      <c r="AC15" s="125"/>
      <c r="AD15" s="125"/>
      <c r="AE15" s="125"/>
      <c r="AF15" s="139">
        <f t="shared" si="7"/>
        <v>0</v>
      </c>
      <c r="AG15" s="293">
        <f t="shared" si="3"/>
        <v>5.3919999999999995</v>
      </c>
      <c r="AH15" s="127"/>
      <c r="AI15" s="127"/>
      <c r="AJ15" s="127"/>
      <c r="AK15" s="127"/>
      <c r="AL15" s="127">
        <v>0.68</v>
      </c>
      <c r="AM15" s="127">
        <v>3.8959999999999999</v>
      </c>
      <c r="AN15" s="127">
        <v>0.81599999999999995</v>
      </c>
      <c r="AO15" s="127">
        <v>0</v>
      </c>
      <c r="AP15" s="294">
        <v>1915</v>
      </c>
      <c r="AQ15" s="128">
        <f t="shared" ref="AQ15:AQ24" si="9">$W15/C15</f>
        <v>0.63488516449410315</v>
      </c>
      <c r="AR15" s="129">
        <f>IF(H15=0,"-",AB15/H15)</f>
        <v>0</v>
      </c>
      <c r="AS15" s="129">
        <f t="shared" ref="AS15:AS24" si="10">AG15/M15</f>
        <v>0.60789177001127392</v>
      </c>
      <c r="AT15" s="153">
        <f>W15-'15.7'!W15</f>
        <v>2.4400000000000013</v>
      </c>
      <c r="AU15" s="153">
        <f>AB15-'15.7'!AB15</f>
        <v>0</v>
      </c>
      <c r="AV15" s="153">
        <f>AG15-'15.7'!AG15</f>
        <v>2.1989999999999994</v>
      </c>
      <c r="AW15" s="239"/>
      <c r="AX15" s="249">
        <f t="shared" si="4"/>
        <v>5</v>
      </c>
      <c r="AY15" s="248"/>
      <c r="AZ15" s="248"/>
      <c r="BA15" s="248"/>
      <c r="BB15" s="248"/>
      <c r="BC15" s="248">
        <v>1</v>
      </c>
      <c r="BD15" s="248">
        <v>1</v>
      </c>
      <c r="BE15" s="248"/>
      <c r="BF15" s="248"/>
      <c r="BG15" s="248"/>
      <c r="BH15" s="248">
        <v>1</v>
      </c>
      <c r="BI15" s="248">
        <v>1</v>
      </c>
      <c r="BJ15" s="248"/>
      <c r="BK15" s="248"/>
      <c r="BL15" s="271"/>
      <c r="BM15" s="271">
        <v>1</v>
      </c>
      <c r="BN15" s="265"/>
      <c r="BO15" s="265"/>
      <c r="BP15" s="265"/>
      <c r="BQ15" s="265"/>
    </row>
    <row r="16" spans="1:69" s="134" customFormat="1" ht="13.15" x14ac:dyDescent="0.4">
      <c r="A16" s="119">
        <v>2</v>
      </c>
      <c r="B16" s="120" t="s">
        <v>42</v>
      </c>
      <c r="C16" s="121">
        <f t="shared" si="5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6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40.159999999999997</v>
      </c>
      <c r="X16" s="124">
        <v>0.5</v>
      </c>
      <c r="Y16" s="124">
        <v>5.77</v>
      </c>
      <c r="Z16" s="124">
        <v>25.625</v>
      </c>
      <c r="AA16" s="124">
        <v>8.2650000000000006</v>
      </c>
      <c r="AB16" s="292">
        <f t="shared" si="8"/>
        <v>0</v>
      </c>
      <c r="AC16" s="125"/>
      <c r="AD16" s="125"/>
      <c r="AE16" s="125"/>
      <c r="AF16" s="139">
        <f t="shared" si="7"/>
        <v>0</v>
      </c>
      <c r="AG16" s="293">
        <f t="shared" si="3"/>
        <v>4.49</v>
      </c>
      <c r="AH16" s="127">
        <v>2.1</v>
      </c>
      <c r="AI16" s="127">
        <v>0</v>
      </c>
      <c r="AJ16" s="127">
        <v>0</v>
      </c>
      <c r="AK16" s="127">
        <v>0</v>
      </c>
      <c r="AL16" s="127">
        <v>1.1399999999999999</v>
      </c>
      <c r="AM16" s="127">
        <v>0.85000000000000009</v>
      </c>
      <c r="AN16" s="127">
        <v>0</v>
      </c>
      <c r="AO16" s="127">
        <v>0.4</v>
      </c>
      <c r="AP16" s="294">
        <v>3665</v>
      </c>
      <c r="AQ16" s="128">
        <f t="shared" si="9"/>
        <v>0.50193725784276955</v>
      </c>
      <c r="AR16" s="129">
        <f>IF(H16=0,"-",AB16/H16)</f>
        <v>0</v>
      </c>
      <c r="AS16" s="129">
        <f t="shared" si="10"/>
        <v>0.59470198675496699</v>
      </c>
      <c r="AT16" s="153">
        <f>W16-'15.7'!W16</f>
        <v>11.914999999999996</v>
      </c>
      <c r="AU16" s="153">
        <f>AB16-'15.7'!AB16</f>
        <v>0</v>
      </c>
      <c r="AV16" s="153">
        <f>AG16-'15.7'!AG16</f>
        <v>0.5</v>
      </c>
      <c r="AW16" s="239"/>
      <c r="AX16" s="249">
        <f t="shared" si="4"/>
        <v>6</v>
      </c>
      <c r="AY16" s="248">
        <v>1</v>
      </c>
      <c r="AZ16" s="248"/>
      <c r="BA16" s="248"/>
      <c r="BB16" s="248"/>
      <c r="BC16" s="248">
        <v>1</v>
      </c>
      <c r="BD16" s="248"/>
      <c r="BE16" s="248"/>
      <c r="BF16" s="248"/>
      <c r="BG16" s="248"/>
      <c r="BH16" s="248">
        <v>1</v>
      </c>
      <c r="BI16" s="248">
        <v>1</v>
      </c>
      <c r="BJ16" s="248"/>
      <c r="BK16" s="248"/>
      <c r="BL16" s="271">
        <v>1</v>
      </c>
      <c r="BM16" s="271">
        <v>1</v>
      </c>
      <c r="BN16" s="265"/>
      <c r="BO16" s="265"/>
      <c r="BP16" s="265"/>
      <c r="BQ16" s="265"/>
    </row>
    <row r="17" spans="1:69" s="134" customFormat="1" ht="13.15" x14ac:dyDescent="0.4">
      <c r="A17" s="119">
        <v>3</v>
      </c>
      <c r="B17" s="120" t="s">
        <v>56</v>
      </c>
      <c r="C17" s="121">
        <f t="shared" si="5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6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8.59</v>
      </c>
      <c r="X17" s="124"/>
      <c r="Y17" s="175">
        <v>2.67</v>
      </c>
      <c r="Z17" s="175">
        <v>5.37</v>
      </c>
      <c r="AA17" s="175">
        <v>0.55000000000000004</v>
      </c>
      <c r="AB17" s="292">
        <f t="shared" si="8"/>
        <v>10.36</v>
      </c>
      <c r="AC17" s="125"/>
      <c r="AD17" s="125">
        <v>10.36</v>
      </c>
      <c r="AE17" s="125"/>
      <c r="AF17" s="139">
        <v>13370</v>
      </c>
      <c r="AG17" s="293">
        <f t="shared" si="3"/>
        <v>3.67</v>
      </c>
      <c r="AH17" s="127">
        <v>0</v>
      </c>
      <c r="AI17" s="127"/>
      <c r="AJ17" s="127"/>
      <c r="AK17" s="127"/>
      <c r="AL17" s="127">
        <v>3.67</v>
      </c>
      <c r="AM17" s="127"/>
      <c r="AN17" s="127"/>
      <c r="AO17" s="127"/>
      <c r="AP17" s="294">
        <v>1917</v>
      </c>
      <c r="AQ17" s="128">
        <f t="shared" si="9"/>
        <v>0.56180510137344675</v>
      </c>
      <c r="AR17" s="129">
        <f>IF(H17=0,"-",AB17/H17)</f>
        <v>0.81574803149606301</v>
      </c>
      <c r="AS17" s="129">
        <f t="shared" si="10"/>
        <v>0.52805755395683451</v>
      </c>
      <c r="AT17" s="153">
        <f>W17-'15.7'!W17</f>
        <v>1.42</v>
      </c>
      <c r="AU17" s="153">
        <f>AB17-'15.7'!AB17</f>
        <v>3.2099999999999991</v>
      </c>
      <c r="AV17" s="153">
        <f>AG17-'15.7'!AG17</f>
        <v>0.37999999999999989</v>
      </c>
      <c r="AW17" s="239"/>
      <c r="AX17" s="249">
        <f t="shared" si="4"/>
        <v>10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8"/>
      <c r="BI17" s="248">
        <v>1</v>
      </c>
      <c r="BJ17" s="248">
        <v>1</v>
      </c>
      <c r="BK17" s="248">
        <v>1</v>
      </c>
      <c r="BL17" s="271">
        <v>1</v>
      </c>
      <c r="BM17" s="271">
        <v>1</v>
      </c>
      <c r="BN17" s="265"/>
      <c r="BO17" s="265"/>
      <c r="BP17" s="265"/>
      <c r="BQ17" s="265"/>
    </row>
    <row r="18" spans="1:69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44.86</v>
      </c>
      <c r="X18" s="124">
        <v>3.1799999999999997</v>
      </c>
      <c r="Y18" s="124">
        <v>2.5299999999999998</v>
      </c>
      <c r="Z18" s="124">
        <v>24.618000000000002</v>
      </c>
      <c r="AA18" s="124">
        <v>14.531999999999998</v>
      </c>
      <c r="AB18" s="292">
        <f>SUM(AC18:AE18)</f>
        <v>24.266999999999999</v>
      </c>
      <c r="AC18" s="125">
        <v>6.8819999999999997</v>
      </c>
      <c r="AD18" s="125">
        <v>13.81</v>
      </c>
      <c r="AE18" s="125">
        <v>3.5749999999999997</v>
      </c>
      <c r="AF18" s="139">
        <v>0</v>
      </c>
      <c r="AG18" s="293">
        <f t="shared" si="3"/>
        <v>1.99</v>
      </c>
      <c r="AH18" s="127">
        <v>0</v>
      </c>
      <c r="AI18" s="127">
        <v>0.19</v>
      </c>
      <c r="AJ18" s="127">
        <v>0</v>
      </c>
      <c r="AK18" s="127">
        <v>0</v>
      </c>
      <c r="AL18" s="127">
        <v>0.65</v>
      </c>
      <c r="AM18" s="127">
        <v>0.97</v>
      </c>
      <c r="AN18" s="127">
        <v>0.18</v>
      </c>
      <c r="AO18" s="127">
        <v>0</v>
      </c>
      <c r="AP18" s="294">
        <v>6932</v>
      </c>
      <c r="AQ18" s="128">
        <f t="shared" si="9"/>
        <v>0.45967824572189769</v>
      </c>
      <c r="AR18" s="129">
        <f>IF(H18=0,"-",AB18/H18)</f>
        <v>0.80115549686365128</v>
      </c>
      <c r="AS18" s="129">
        <f t="shared" si="10"/>
        <v>0.26711409395973157</v>
      </c>
      <c r="AT18" s="153">
        <f>W18-'15.7'!W18</f>
        <v>0.69400000000000261</v>
      </c>
      <c r="AU18" s="153">
        <f>AB18-'15.7'!AB18</f>
        <v>1.3999999999999986</v>
      </c>
      <c r="AV18" s="153">
        <f>AG18-'15.7'!AG18</f>
        <v>6.0000000000000053E-2</v>
      </c>
      <c r="AW18" s="239"/>
      <c r="AX18" s="249">
        <f t="shared" si="4"/>
        <v>15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71">
        <v>1</v>
      </c>
      <c r="BN18" s="265"/>
      <c r="BO18" s="265"/>
      <c r="BP18" s="265"/>
      <c r="BQ18" s="265"/>
    </row>
    <row r="19" spans="1:69" s="134" customFormat="1" ht="13.15" x14ac:dyDescent="0.4">
      <c r="A19" s="119">
        <v>5</v>
      </c>
      <c r="B19" s="120" t="s">
        <v>47</v>
      </c>
      <c r="C19" s="121">
        <f t="shared" si="5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6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42.930999999999997</v>
      </c>
      <c r="X19" s="124">
        <v>0.38800000000000001</v>
      </c>
      <c r="Y19" s="124">
        <v>9.4849999999999994</v>
      </c>
      <c r="Z19" s="124">
        <v>31.075999999999997</v>
      </c>
      <c r="AA19" s="124">
        <v>1.982</v>
      </c>
      <c r="AB19" s="292">
        <f>SUM(AC19:AE19)</f>
        <v>9.4880000000000013</v>
      </c>
      <c r="AC19" s="125">
        <v>5.3440000000000003</v>
      </c>
      <c r="AD19" s="125">
        <v>3.7</v>
      </c>
      <c r="AE19" s="125">
        <v>0.44400000000000001</v>
      </c>
      <c r="AF19" s="139">
        <f t="shared" si="7"/>
        <v>41002</v>
      </c>
      <c r="AG19" s="293">
        <f t="shared" si="3"/>
        <v>18.120999999999999</v>
      </c>
      <c r="AH19" s="127">
        <v>0</v>
      </c>
      <c r="AI19" s="127">
        <v>0</v>
      </c>
      <c r="AJ19" s="127">
        <v>0.20100000000000001</v>
      </c>
      <c r="AK19" s="127">
        <v>0</v>
      </c>
      <c r="AL19" s="127">
        <v>2.7320000000000002</v>
      </c>
      <c r="AM19" s="127">
        <v>0</v>
      </c>
      <c r="AN19" s="127">
        <v>14.738</v>
      </c>
      <c r="AO19" s="127">
        <v>0.45</v>
      </c>
      <c r="AP19" s="294">
        <v>7114</v>
      </c>
      <c r="AQ19" s="128">
        <f t="shared" si="9"/>
        <v>0.49568179194088441</v>
      </c>
      <c r="AR19" s="129">
        <f t="shared" ref="AR19:AR24" si="11">IF(H19=0,"-",AB19/H19)</f>
        <v>0.32853185595567874</v>
      </c>
      <c r="AS19" s="129">
        <f t="shared" si="10"/>
        <v>0.63426671333566675</v>
      </c>
      <c r="AT19" s="153">
        <f>W19-'15.7'!W19</f>
        <v>6.0670000000000002</v>
      </c>
      <c r="AU19" s="153">
        <f>AB19-'15.7'!AB19</f>
        <v>0</v>
      </c>
      <c r="AV19" s="153">
        <f>AG19-'15.7'!AG19</f>
        <v>1.8119999999999976</v>
      </c>
      <c r="AW19" s="239"/>
      <c r="AX19" s="249">
        <f t="shared" si="4"/>
        <v>13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71">
        <v>1</v>
      </c>
      <c r="BN19" s="265"/>
      <c r="BO19" s="265"/>
      <c r="BP19" s="265"/>
      <c r="BQ19" s="265"/>
    </row>
    <row r="20" spans="1:69" s="134" customFormat="1" ht="13.15" x14ac:dyDescent="0.4">
      <c r="A20" s="119">
        <v>6</v>
      </c>
      <c r="B20" s="120" t="s">
        <v>49</v>
      </c>
      <c r="C20" s="121">
        <f t="shared" si="5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6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11.05</v>
      </c>
      <c r="X20" s="171">
        <v>0.76</v>
      </c>
      <c r="Y20" s="171">
        <v>0</v>
      </c>
      <c r="Z20" s="171">
        <v>10.290000000000001</v>
      </c>
      <c r="AA20" s="171">
        <v>0</v>
      </c>
      <c r="AB20" s="292">
        <f t="shared" si="8"/>
        <v>5.0999999999999996</v>
      </c>
      <c r="AC20" s="125">
        <v>0.7</v>
      </c>
      <c r="AD20" s="125">
        <v>2.1</v>
      </c>
      <c r="AE20" s="125">
        <v>2.2999999999999998</v>
      </c>
      <c r="AF20" s="139">
        <f t="shared" si="7"/>
        <v>17750</v>
      </c>
      <c r="AG20" s="293">
        <f t="shared" si="3"/>
        <v>0</v>
      </c>
      <c r="AH20" s="172"/>
      <c r="AI20" s="127"/>
      <c r="AJ20" s="127"/>
      <c r="AK20" s="127"/>
      <c r="AL20" s="172"/>
      <c r="AM20" s="172"/>
      <c r="AN20" s="172"/>
      <c r="AO20" s="172"/>
      <c r="AP20" s="294">
        <v>1326</v>
      </c>
      <c r="AQ20" s="128">
        <f t="shared" si="9"/>
        <v>0.38908450704225356</v>
      </c>
      <c r="AR20" s="129">
        <f t="shared" si="11"/>
        <v>0.50595238095238093</v>
      </c>
      <c r="AS20" s="129">
        <f t="shared" si="10"/>
        <v>0</v>
      </c>
      <c r="AT20" s="153">
        <f>W20-'15.7'!W20</f>
        <v>0.47999999999999865</v>
      </c>
      <c r="AU20" s="153">
        <f>AB20-'15.7'!AB20</f>
        <v>0</v>
      </c>
      <c r="AV20" s="153">
        <f>AG20-'15.7'!AG20</f>
        <v>0</v>
      </c>
      <c r="AW20" s="239"/>
      <c r="AX20" s="249">
        <f t="shared" si="4"/>
        <v>5</v>
      </c>
      <c r="AY20" s="248">
        <v>1</v>
      </c>
      <c r="AZ20" s="248"/>
      <c r="BA20" s="248"/>
      <c r="BB20" s="248">
        <v>1</v>
      </c>
      <c r="BC20" s="248">
        <v>1</v>
      </c>
      <c r="BD20" s="248"/>
      <c r="BE20" s="248"/>
      <c r="BF20" s="248"/>
      <c r="BG20" s="248"/>
      <c r="BH20" s="248"/>
      <c r="BI20" s="248"/>
      <c r="BJ20" s="248">
        <v>1</v>
      </c>
      <c r="BK20" s="248"/>
      <c r="BL20" s="271"/>
      <c r="BM20" s="271">
        <v>1</v>
      </c>
      <c r="BN20" s="265"/>
      <c r="BO20" s="265"/>
      <c r="BP20" s="265"/>
      <c r="BQ20" s="265"/>
    </row>
    <row r="21" spans="1:69" s="134" customFormat="1" ht="13.15" x14ac:dyDescent="0.4">
      <c r="A21" s="119">
        <v>7</v>
      </c>
      <c r="B21" s="120" t="s">
        <v>48</v>
      </c>
      <c r="C21" s="121">
        <f t="shared" si="5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6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7.9661</v>
      </c>
      <c r="X21" s="127">
        <v>0.28999999999999998</v>
      </c>
      <c r="Y21" s="127">
        <v>1.653</v>
      </c>
      <c r="Z21" s="127">
        <v>3.6781000000000006</v>
      </c>
      <c r="AA21" s="127">
        <v>2.3449999999999998</v>
      </c>
      <c r="AB21" s="292">
        <f>SUM(AC21:AE21)</f>
        <v>1.23166</v>
      </c>
      <c r="AC21" s="146">
        <v>0.80577999999999994</v>
      </c>
      <c r="AD21" s="146">
        <v>0.42587999999999998</v>
      </c>
      <c r="AE21" s="146">
        <v>0</v>
      </c>
      <c r="AF21" s="139">
        <f t="shared" si="7"/>
        <v>5519.48</v>
      </c>
      <c r="AG21" s="293">
        <f t="shared" si="3"/>
        <v>1.625</v>
      </c>
      <c r="AH21" s="127"/>
      <c r="AI21" s="127"/>
      <c r="AJ21" s="127"/>
      <c r="AK21" s="127"/>
      <c r="AL21" s="127">
        <v>0</v>
      </c>
      <c r="AM21" s="127">
        <v>1</v>
      </c>
      <c r="AN21" s="127">
        <v>0</v>
      </c>
      <c r="AO21" s="127">
        <v>0.625</v>
      </c>
      <c r="AP21" s="294">
        <v>1113</v>
      </c>
      <c r="AQ21" s="128">
        <f t="shared" si="9"/>
        <v>0.46859411764705883</v>
      </c>
      <c r="AR21" s="129">
        <f t="shared" si="11"/>
        <v>0.40648844884488444</v>
      </c>
      <c r="AS21" s="129">
        <f t="shared" si="10"/>
        <v>0.30776515151515149</v>
      </c>
      <c r="AT21" s="153">
        <f>W21-'15.7'!W21</f>
        <v>1.4818999999999996</v>
      </c>
      <c r="AU21" s="153">
        <f>AB21-'15.7'!AB21</f>
        <v>0</v>
      </c>
      <c r="AV21" s="153">
        <f>AG21-'15.7'!AG21</f>
        <v>0</v>
      </c>
      <c r="AW21" s="239"/>
      <c r="AX21" s="249">
        <f t="shared" si="4"/>
        <v>9</v>
      </c>
      <c r="AY21" s="248">
        <v>1</v>
      </c>
      <c r="AZ21" s="248">
        <v>1</v>
      </c>
      <c r="BA21" s="248"/>
      <c r="BB21" s="248">
        <v>1</v>
      </c>
      <c r="BC21" s="248">
        <v>1</v>
      </c>
      <c r="BD21" s="248"/>
      <c r="BE21" s="248">
        <v>1</v>
      </c>
      <c r="BF21" s="248"/>
      <c r="BG21" s="248"/>
      <c r="BH21" s="248"/>
      <c r="BI21" s="248">
        <v>1</v>
      </c>
      <c r="BJ21" s="248">
        <v>1</v>
      </c>
      <c r="BK21" s="248">
        <v>1</v>
      </c>
      <c r="BL21" s="271"/>
      <c r="BM21" s="271">
        <v>1</v>
      </c>
      <c r="BN21" s="265"/>
      <c r="BO21" s="265"/>
      <c r="BP21" s="265"/>
      <c r="BQ21" s="265"/>
    </row>
    <row r="22" spans="1:69" s="134" customFormat="1" ht="13.15" x14ac:dyDescent="0.4">
      <c r="A22" s="119">
        <v>8</v>
      </c>
      <c r="B22" s="120" t="s">
        <v>62</v>
      </c>
      <c r="C22" s="121">
        <f t="shared" si="5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6"/>
        <v>16.369999999999997</v>
      </c>
      <c r="N22" s="291">
        <v>0</v>
      </c>
      <c r="O22" s="291">
        <v>0</v>
      </c>
      <c r="P22" s="291">
        <v>0</v>
      </c>
      <c r="Q22" s="291">
        <v>0</v>
      </c>
      <c r="R22" s="291">
        <v>7.93</v>
      </c>
      <c r="S22" s="291">
        <v>0</v>
      </c>
      <c r="T22" s="291">
        <v>8.44</v>
      </c>
      <c r="U22" s="291">
        <v>0</v>
      </c>
      <c r="V22" s="122">
        <v>2622</v>
      </c>
      <c r="W22" s="292">
        <f t="shared" si="1"/>
        <v>2.81</v>
      </c>
      <c r="X22" s="127"/>
      <c r="Y22" s="127">
        <v>2.81</v>
      </c>
      <c r="Z22" s="127"/>
      <c r="AA22" s="127"/>
      <c r="AB22" s="292">
        <f>SUM(AC22:AE22)</f>
        <v>1.1200000000000001</v>
      </c>
      <c r="AC22" s="125">
        <v>1.1200000000000001</v>
      </c>
      <c r="AD22" s="125"/>
      <c r="AE22" s="125"/>
      <c r="AF22" s="139">
        <f t="shared" si="7"/>
        <v>5600.0000000000009</v>
      </c>
      <c r="AG22" s="293">
        <f t="shared" si="3"/>
        <v>2.5499999999999998</v>
      </c>
      <c r="AH22" s="127"/>
      <c r="AI22" s="127"/>
      <c r="AJ22" s="127"/>
      <c r="AK22" s="127"/>
      <c r="AL22" s="127">
        <v>2.5499999999999998</v>
      </c>
      <c r="AM22" s="127"/>
      <c r="AN22" s="127"/>
      <c r="AO22" s="127"/>
      <c r="AP22" s="294">
        <v>469</v>
      </c>
      <c r="AQ22" s="128">
        <f t="shared" si="9"/>
        <v>0.29830148619957536</v>
      </c>
      <c r="AR22" s="129">
        <f t="shared" si="11"/>
        <v>0.18666666666666668</v>
      </c>
      <c r="AS22" s="129">
        <f t="shared" si="10"/>
        <v>0.15577275503970681</v>
      </c>
      <c r="AT22" s="153">
        <f>W22-'15.7'!W22</f>
        <v>0.62999999999999989</v>
      </c>
      <c r="AU22" s="153">
        <f>AB22-'15.7'!AB22</f>
        <v>0</v>
      </c>
      <c r="AV22" s="153">
        <f>AG22-'15.7'!AG22</f>
        <v>0</v>
      </c>
      <c r="AW22" s="239"/>
      <c r="AX22" s="249">
        <f t="shared" si="4"/>
        <v>3</v>
      </c>
      <c r="AY22" s="248">
        <v>1</v>
      </c>
      <c r="AZ22" s="248"/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71">
        <v>1</v>
      </c>
      <c r="BM22" s="271">
        <v>1</v>
      </c>
      <c r="BN22" s="265"/>
      <c r="BO22" s="265"/>
      <c r="BP22" s="265"/>
      <c r="BQ22" s="265"/>
    </row>
    <row r="23" spans="1:69" ht="13.15" x14ac:dyDescent="0.4">
      <c r="A23" s="14">
        <v>9</v>
      </c>
      <c r="B23" s="15" t="s">
        <v>51</v>
      </c>
      <c r="C23" s="61">
        <f t="shared" si="5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6"/>
        <v>9.32</v>
      </c>
      <c r="N23" s="282">
        <v>0.37</v>
      </c>
      <c r="O23" s="282">
        <v>0</v>
      </c>
      <c r="P23" s="282">
        <v>0</v>
      </c>
      <c r="Q23" s="282">
        <v>0</v>
      </c>
      <c r="R23" s="282">
        <v>6.25</v>
      </c>
      <c r="S23" s="282">
        <v>0</v>
      </c>
      <c r="T23" s="282">
        <v>2.7</v>
      </c>
      <c r="U23" s="282">
        <v>0</v>
      </c>
      <c r="V23" s="63">
        <v>3432</v>
      </c>
      <c r="W23" s="279">
        <f t="shared" si="1"/>
        <v>5.6660000000000004</v>
      </c>
      <c r="X23" s="22">
        <v>0</v>
      </c>
      <c r="Y23" s="22">
        <v>0</v>
      </c>
      <c r="Z23" s="22">
        <v>3.476</v>
      </c>
      <c r="AA23" s="22">
        <v>2.19</v>
      </c>
      <c r="AB23" s="279">
        <f>SUM(AC23:AE23)</f>
        <v>4.51</v>
      </c>
      <c r="AC23" s="75">
        <v>1.91</v>
      </c>
      <c r="AD23" s="75">
        <v>1.2</v>
      </c>
      <c r="AE23" s="75">
        <v>1.4</v>
      </c>
      <c r="AF23" s="138">
        <f t="shared" si="7"/>
        <v>17950</v>
      </c>
      <c r="AG23" s="280">
        <f t="shared" si="3"/>
        <v>1.39</v>
      </c>
      <c r="AH23" s="22">
        <v>0.49</v>
      </c>
      <c r="AI23" s="22">
        <v>0</v>
      </c>
      <c r="AJ23" s="22">
        <v>0</v>
      </c>
      <c r="AK23" s="22">
        <v>0</v>
      </c>
      <c r="AL23" s="22">
        <v>0.6</v>
      </c>
      <c r="AM23" s="22">
        <v>0</v>
      </c>
      <c r="AN23" s="22">
        <v>0.30000000000000004</v>
      </c>
      <c r="AO23" s="22">
        <v>0</v>
      </c>
      <c r="AP23" s="281">
        <v>811</v>
      </c>
      <c r="AQ23" s="18">
        <f t="shared" si="9"/>
        <v>0.22210897687181499</v>
      </c>
      <c r="AR23" s="19">
        <f t="shared" si="11"/>
        <v>0.14049844236760126</v>
      </c>
      <c r="AS23" s="19">
        <f t="shared" si="10"/>
        <v>0.14914163090128754</v>
      </c>
      <c r="AT23" s="17">
        <f>W23-'15.7'!W23</f>
        <v>0</v>
      </c>
      <c r="AU23" s="17">
        <f>AB23-'15.7'!AB23</f>
        <v>0</v>
      </c>
      <c r="AV23" s="17">
        <f>AG23-'15.7'!AG23</f>
        <v>0</v>
      </c>
      <c r="AW23" s="226"/>
      <c r="AX23" s="246">
        <f t="shared" si="4"/>
        <v>5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7"/>
      <c r="BI23" s="247"/>
      <c r="BJ23" s="247">
        <v>1</v>
      </c>
      <c r="BK23" s="247"/>
      <c r="BL23" s="270"/>
      <c r="BM23" s="270"/>
      <c r="BN23" s="264"/>
      <c r="BO23" s="264"/>
      <c r="BP23" s="264"/>
      <c r="BQ23" s="264"/>
    </row>
    <row r="24" spans="1:69" s="34" customFormat="1" ht="16.149999999999999" x14ac:dyDescent="0.35">
      <c r="A24" s="29"/>
      <c r="B24" s="30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269.64509999999996</v>
      </c>
      <c r="X24" s="32">
        <f>SUM(X10:X23)</f>
        <v>7.8689999999999989</v>
      </c>
      <c r="Y24" s="32">
        <f>SUM(Y10:Y23)</f>
        <v>40.683999999999997</v>
      </c>
      <c r="Z24" s="32">
        <f>SUM(Z10:Z23)</f>
        <v>184.4931</v>
      </c>
      <c r="AA24" s="32">
        <f t="shared" si="12"/>
        <v>36.598999999999997</v>
      </c>
      <c r="AB24" s="286">
        <f>SUM(AB10:AB23)</f>
        <v>61.906659999999988</v>
      </c>
      <c r="AC24" s="77">
        <f>SUM(AC10:AC23)</f>
        <v>22.261779999999998</v>
      </c>
      <c r="AD24" s="77">
        <f t="shared" si="12"/>
        <v>31.925879999999999</v>
      </c>
      <c r="AE24" s="77">
        <f t="shared" si="12"/>
        <v>7.7189999999999994</v>
      </c>
      <c r="AF24" s="140">
        <f t="shared" si="12"/>
        <v>128691.48</v>
      </c>
      <c r="AG24" s="285">
        <f>SUM(AG10:AG23)</f>
        <v>77.99499999999999</v>
      </c>
      <c r="AH24" s="32">
        <f t="shared" si="12"/>
        <v>17.128</v>
      </c>
      <c r="AI24" s="32">
        <f t="shared" si="12"/>
        <v>0.505</v>
      </c>
      <c r="AJ24" s="32">
        <f t="shared" si="12"/>
        <v>0.38600000000000001</v>
      </c>
      <c r="AK24" s="32">
        <f t="shared" si="12"/>
        <v>1.55</v>
      </c>
      <c r="AL24" s="32">
        <f t="shared" si="12"/>
        <v>12.122000000000002</v>
      </c>
      <c r="AM24" s="32">
        <f t="shared" si="12"/>
        <v>21.326999999999998</v>
      </c>
      <c r="AN24" s="32">
        <f t="shared" si="12"/>
        <v>18.033999999999999</v>
      </c>
      <c r="AO24" s="32">
        <f t="shared" si="12"/>
        <v>6.9430000000000005</v>
      </c>
      <c r="AP24" s="287">
        <f t="shared" si="12"/>
        <v>39904</v>
      </c>
      <c r="AQ24" s="160">
        <f t="shared" si="9"/>
        <v>0.4810538240593723</v>
      </c>
      <c r="AR24" s="160">
        <f t="shared" si="11"/>
        <v>0.41271106666666657</v>
      </c>
      <c r="AS24" s="160">
        <f t="shared" si="10"/>
        <v>0.42606249317163764</v>
      </c>
      <c r="AT24" s="161">
        <f t="shared" ref="AT24:AV24" si="13">SUM(AT10:AT23)</f>
        <v>35.415900000000001</v>
      </c>
      <c r="AU24" s="161">
        <f t="shared" si="13"/>
        <v>5.9099999999999975</v>
      </c>
      <c r="AV24" s="161">
        <f t="shared" si="13"/>
        <v>11.966999999999997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9" ht="15" customHeight="1" x14ac:dyDescent="0.4">
      <c r="AB26" s="5" t="s">
        <v>70</v>
      </c>
      <c r="AP26" s="288">
        <f>+AP24/V24</f>
        <v>0.50707160556579201</v>
      </c>
    </row>
    <row r="27" spans="1:69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69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W7:BK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topLeftCell="A3" zoomScale="85" zoomScaleNormal="85" zoomScaleSheetLayoutView="100" workbookViewId="0">
      <selection activeCell="BB14" sqref="BB14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8.5" style="5" hidden="1" customWidth="1"/>
    <col min="28" max="28" width="6.875" style="78" customWidth="1"/>
    <col min="29" max="32" width="8.5" style="78" hidden="1" customWidth="1"/>
    <col min="33" max="33" width="6.875" style="5" customWidth="1"/>
    <col min="34" max="41" width="8.375" style="5" hidden="1" customWidth="1"/>
    <col min="42" max="42" width="6.875" style="290" customWidth="1"/>
    <col min="43" max="45" width="6.875" style="5" customWidth="1"/>
    <col min="46" max="47" width="6.5" style="5" customWidth="1"/>
    <col min="48" max="48" width="6.25" style="5" customWidth="1"/>
    <col min="49" max="49" width="5.75" style="237" customWidth="1"/>
    <col min="50" max="50" width="4.625" style="237" bestFit="1" customWidth="1"/>
    <col min="51" max="53" width="4.125" style="237" bestFit="1" customWidth="1"/>
    <col min="54" max="54" width="3.25" style="237" bestFit="1" customWidth="1"/>
    <col min="55" max="57" width="4.125" style="237" bestFit="1" customWidth="1"/>
    <col min="58" max="58" width="3.25" style="237" bestFit="1" customWidth="1"/>
    <col min="59" max="59" width="4.125" style="237" bestFit="1" customWidth="1"/>
    <col min="60" max="60" width="4.625" style="237" bestFit="1" customWidth="1"/>
    <col min="61" max="61" width="4.125" style="237" bestFit="1" customWidth="1"/>
    <col min="62" max="62" width="3.25" style="237" bestFit="1" customWidth="1"/>
    <col min="63" max="63" width="3.25" style="228" bestFit="1" customWidth="1"/>
    <col min="64" max="65" width="3.625" style="228" bestFit="1" customWidth="1"/>
    <col min="66" max="66" width="4.625" style="228" customWidth="1"/>
    <col min="67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9" s="1" customFormat="1" ht="30.75" customHeight="1" x14ac:dyDescent="0.45">
      <c r="A3" s="745" t="s">
        <v>111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301"/>
      <c r="AU4" s="301"/>
      <c r="AV4" s="301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9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303"/>
    </row>
    <row r="6" spans="1:69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226"/>
    </row>
    <row r="7" spans="1:69" ht="70.5" customHeight="1" x14ac:dyDescent="0.4">
      <c r="A7" s="747"/>
      <c r="B7" s="748"/>
      <c r="C7" s="748"/>
      <c r="D7" s="305" t="s">
        <v>27</v>
      </c>
      <c r="E7" s="305" t="s">
        <v>28</v>
      </c>
      <c r="F7" s="305" t="s">
        <v>29</v>
      </c>
      <c r="G7" s="305" t="s">
        <v>30</v>
      </c>
      <c r="H7" s="748"/>
      <c r="I7" s="305" t="s">
        <v>27</v>
      </c>
      <c r="J7" s="305" t="s">
        <v>28</v>
      </c>
      <c r="K7" s="305" t="s">
        <v>29</v>
      </c>
      <c r="L7" s="305" t="s">
        <v>30</v>
      </c>
      <c r="M7" s="748"/>
      <c r="N7" s="305" t="s">
        <v>31</v>
      </c>
      <c r="O7" s="305" t="s">
        <v>32</v>
      </c>
      <c r="P7" s="305" t="s">
        <v>33</v>
      </c>
      <c r="Q7" s="305" t="s">
        <v>34</v>
      </c>
      <c r="R7" s="305" t="s">
        <v>31</v>
      </c>
      <c r="S7" s="305" t="s">
        <v>32</v>
      </c>
      <c r="T7" s="305" t="s">
        <v>33</v>
      </c>
      <c r="U7" s="305" t="s">
        <v>34</v>
      </c>
      <c r="V7" s="748"/>
      <c r="W7" s="748"/>
      <c r="X7" s="305" t="s">
        <v>27</v>
      </c>
      <c r="Y7" s="305" t="s">
        <v>28</v>
      </c>
      <c r="Z7" s="305" t="s">
        <v>29</v>
      </c>
      <c r="AA7" s="305" t="s">
        <v>30</v>
      </c>
      <c r="AB7" s="755"/>
      <c r="AC7" s="306" t="s">
        <v>27</v>
      </c>
      <c r="AD7" s="306" t="s">
        <v>71</v>
      </c>
      <c r="AE7" s="306" t="s">
        <v>29</v>
      </c>
      <c r="AF7" s="306" t="s">
        <v>68</v>
      </c>
      <c r="AG7" s="748"/>
      <c r="AH7" s="305" t="s">
        <v>31</v>
      </c>
      <c r="AI7" s="305" t="s">
        <v>32</v>
      </c>
      <c r="AJ7" s="305" t="s">
        <v>33</v>
      </c>
      <c r="AK7" s="305" t="s">
        <v>34</v>
      </c>
      <c r="AL7" s="305" t="s">
        <v>31</v>
      </c>
      <c r="AM7" s="305" t="s">
        <v>32</v>
      </c>
      <c r="AN7" s="305" t="s">
        <v>33</v>
      </c>
      <c r="AO7" s="305" t="s">
        <v>34</v>
      </c>
      <c r="AP7" s="748"/>
      <c r="AQ7" s="758"/>
      <c r="AR7" s="760"/>
      <c r="AS7" s="758"/>
      <c r="AT7" s="758"/>
      <c r="AU7" s="760"/>
      <c r="AV7" s="758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69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 t="s">
        <v>112</v>
      </c>
    </row>
    <row r="9" spans="1:69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</row>
    <row r="10" spans="1:69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53">
        <v>1</v>
      </c>
      <c r="O10" s="153">
        <v>5.38</v>
      </c>
      <c r="P10" s="153">
        <v>2.48</v>
      </c>
      <c r="Q10" s="153">
        <v>3.28</v>
      </c>
      <c r="R10" s="153">
        <v>0.54</v>
      </c>
      <c r="S10" s="153">
        <v>23.22</v>
      </c>
      <c r="T10" s="153">
        <v>2.36</v>
      </c>
      <c r="U10" s="153">
        <v>19.11</v>
      </c>
      <c r="V10" s="189">
        <v>10271</v>
      </c>
      <c r="W10" s="292">
        <f t="shared" ref="W10:W23" si="1">SUM(X10:AA10)</f>
        <v>34.387</v>
      </c>
      <c r="X10" s="127">
        <v>0.18099999999999999</v>
      </c>
      <c r="Y10" s="127">
        <v>3.9409999999999998</v>
      </c>
      <c r="Z10" s="127">
        <v>26.526999999999997</v>
      </c>
      <c r="AA10" s="127">
        <v>3.7379999999999995</v>
      </c>
      <c r="AB10" s="292">
        <f>SUM(AC10:AE10)</f>
        <v>1.9</v>
      </c>
      <c r="AC10" s="125">
        <v>0</v>
      </c>
      <c r="AD10" s="125">
        <v>1</v>
      </c>
      <c r="AE10" s="125">
        <v>0.9</v>
      </c>
      <c r="AF10" s="139">
        <v>0</v>
      </c>
      <c r="AG10" s="293">
        <f>+SUM(AH10:AO10)</f>
        <v>24.189</v>
      </c>
      <c r="AH10" s="127">
        <v>0</v>
      </c>
      <c r="AI10" s="127">
        <v>0</v>
      </c>
      <c r="AJ10" s="127">
        <v>0.185</v>
      </c>
      <c r="AK10" s="127">
        <v>1.55</v>
      </c>
      <c r="AL10" s="127">
        <v>0</v>
      </c>
      <c r="AM10" s="127">
        <v>15.586000000000002</v>
      </c>
      <c r="AN10" s="127">
        <v>2</v>
      </c>
      <c r="AO10" s="127">
        <v>4.8680000000000003</v>
      </c>
      <c r="AP10" s="294">
        <v>5829</v>
      </c>
      <c r="AQ10" s="128">
        <f>$W10/C10</f>
        <v>0.58871768532785484</v>
      </c>
      <c r="AR10" s="129">
        <f>IF(H10=0,"-",AB10/H10)</f>
        <v>0.30645161290322576</v>
      </c>
      <c r="AS10" s="129">
        <f>AG10/M10</f>
        <v>0.42163151472895244</v>
      </c>
      <c r="AT10" s="153">
        <f>W10-'22.7'!W10</f>
        <v>7.445999999999998</v>
      </c>
      <c r="AU10" s="153">
        <f>AB10-'22.7'!AB10</f>
        <v>1.9</v>
      </c>
      <c r="AV10" s="153">
        <f>AG10-'22.7'!AG10</f>
        <v>6.6400000000000006</v>
      </c>
      <c r="AW10" s="239"/>
      <c r="AX10" s="249">
        <f>+SUM(AY10:BQ10)</f>
        <v>8</v>
      </c>
      <c r="AY10" s="248">
        <v>1</v>
      </c>
      <c r="AZ10" s="248">
        <v>1</v>
      </c>
      <c r="BA10" s="248"/>
      <c r="BB10" s="248"/>
      <c r="BC10" s="248"/>
      <c r="BD10" s="248"/>
      <c r="BE10" s="248">
        <v>1</v>
      </c>
      <c r="BF10" s="248">
        <v>1</v>
      </c>
      <c r="BG10" s="248"/>
      <c r="BH10" s="248"/>
      <c r="BI10" s="248">
        <v>1</v>
      </c>
      <c r="BJ10" s="248">
        <v>1</v>
      </c>
      <c r="BK10" s="248"/>
      <c r="BL10" s="271"/>
      <c r="BM10" s="271">
        <v>1</v>
      </c>
      <c r="BN10" s="271">
        <v>1</v>
      </c>
      <c r="BO10" s="265"/>
      <c r="BP10" s="265"/>
      <c r="BQ10" s="265"/>
    </row>
    <row r="11" spans="1:69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22.05</v>
      </c>
      <c r="X11" s="194">
        <v>0.7</v>
      </c>
      <c r="Y11" s="194">
        <v>2.8</v>
      </c>
      <c r="Z11" s="194">
        <v>17.75</v>
      </c>
      <c r="AA11" s="194">
        <v>0.8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13.85</v>
      </c>
      <c r="AH11" s="127">
        <v>13.85</v>
      </c>
      <c r="AI11" s="127"/>
      <c r="AJ11" s="127"/>
      <c r="AK11" s="127"/>
      <c r="AL11" s="127"/>
      <c r="AM11" s="127"/>
      <c r="AN11" s="127"/>
      <c r="AO11" s="127"/>
      <c r="AP11" s="294">
        <v>3574</v>
      </c>
      <c r="AQ11" s="128">
        <f>$W11/C11</f>
        <v>0.76829268292682928</v>
      </c>
      <c r="AR11" s="129">
        <f>IF(H11=0,"-",AB11/H11)</f>
        <v>1</v>
      </c>
      <c r="AS11" s="129">
        <f>AG11/M11</f>
        <v>0.99354375896700131</v>
      </c>
      <c r="AT11" s="153">
        <f>W11-'22.7'!W11</f>
        <v>0.45000000000000284</v>
      </c>
      <c r="AU11" s="153">
        <f>AB11-'22.7'!AB11</f>
        <v>0</v>
      </c>
      <c r="AV11" s="153">
        <f>AG11-'22.7'!AG11</f>
        <v>0.19999999999999929</v>
      </c>
      <c r="AW11" s="239"/>
      <c r="AX11" s="249">
        <f t="shared" ref="AX11:AX23" si="4">+SUM(AY11:BQ11)</f>
        <v>6</v>
      </c>
      <c r="AY11" s="248"/>
      <c r="AZ11" s="248">
        <v>1</v>
      </c>
      <c r="BA11" s="248"/>
      <c r="BB11" s="248"/>
      <c r="BC11" s="248"/>
      <c r="BD11" s="248">
        <v>1</v>
      </c>
      <c r="BE11" s="248"/>
      <c r="BF11" s="248">
        <v>1</v>
      </c>
      <c r="BG11" s="248"/>
      <c r="BH11" s="248"/>
      <c r="BI11" s="248">
        <v>1</v>
      </c>
      <c r="BJ11" s="248">
        <v>1</v>
      </c>
      <c r="BK11" s="248"/>
      <c r="BL11" s="271"/>
      <c r="BM11" s="271">
        <v>1</v>
      </c>
      <c r="BN11" s="271"/>
      <c r="BO11" s="265"/>
      <c r="BP11" s="265"/>
      <c r="BQ11" s="265"/>
    </row>
    <row r="12" spans="1:69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44.548000000000002</v>
      </c>
      <c r="X12" s="167">
        <v>1.518</v>
      </c>
      <c r="Y12" s="167">
        <v>3.992</v>
      </c>
      <c r="Z12" s="167">
        <v>34.823</v>
      </c>
      <c r="AA12" s="167">
        <v>4.2149999999999999</v>
      </c>
      <c r="AB12" s="292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293">
        <f t="shared" si="3"/>
        <v>8.9979999999999993</v>
      </c>
      <c r="AH12" s="127">
        <v>0.20799999999999999</v>
      </c>
      <c r="AI12" s="127">
        <v>0.315</v>
      </c>
      <c r="AJ12" s="127">
        <v>0</v>
      </c>
      <c r="AK12" s="127">
        <v>0</v>
      </c>
      <c r="AL12" s="127">
        <v>0.1</v>
      </c>
      <c r="AM12" s="127">
        <v>6.5249999999999995</v>
      </c>
      <c r="AN12" s="127">
        <v>0</v>
      </c>
      <c r="AO12" s="127">
        <v>1.85</v>
      </c>
      <c r="AP12" s="294">
        <v>5697</v>
      </c>
      <c r="AQ12" s="128">
        <f>$W12/C12</f>
        <v>0.53217058893800018</v>
      </c>
      <c r="AR12" s="129">
        <f>IF(H12=0,"-",AB12/H12)</f>
        <v>0</v>
      </c>
      <c r="AS12" s="129">
        <f>AG12/M12</f>
        <v>0.52589129164231441</v>
      </c>
      <c r="AT12" s="153">
        <f>W12-'22.7'!W12</f>
        <v>4.0479999999999947</v>
      </c>
      <c r="AU12" s="153">
        <f>AB12-'22.7'!AB12</f>
        <v>0</v>
      </c>
      <c r="AV12" s="153">
        <f>AG12-'22.7'!AG12</f>
        <v>2.1099999999999994</v>
      </c>
      <c r="AW12" s="239"/>
      <c r="AX12" s="249">
        <f t="shared" si="4"/>
        <v>13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71">
        <v>1</v>
      </c>
      <c r="BN12" s="271">
        <v>1</v>
      </c>
      <c r="BO12" s="265"/>
      <c r="BP12" s="265"/>
      <c r="BQ12" s="265"/>
    </row>
    <row r="13" spans="1:69" s="134" customFormat="1" ht="13.15" x14ac:dyDescent="0.4">
      <c r="A13" s="119">
        <v>4</v>
      </c>
      <c r="B13" s="120" t="s">
        <v>54</v>
      </c>
      <c r="C13" s="121">
        <f t="shared" si="5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6"/>
        <v>1.18</v>
      </c>
      <c r="N13" s="291">
        <v>0</v>
      </c>
      <c r="O13" s="291">
        <v>0</v>
      </c>
      <c r="P13" s="291">
        <v>0</v>
      </c>
      <c r="Q13" s="291">
        <v>0</v>
      </c>
      <c r="R13" s="291">
        <v>0.32</v>
      </c>
      <c r="S13" s="291">
        <v>0.86</v>
      </c>
      <c r="T13" s="291">
        <v>0</v>
      </c>
      <c r="U13" s="291">
        <v>0</v>
      </c>
      <c r="V13" s="122">
        <v>1727</v>
      </c>
      <c r="W13" s="292">
        <f t="shared" si="1"/>
        <v>6.9529999999999994</v>
      </c>
      <c r="X13" s="168">
        <v>0.26</v>
      </c>
      <c r="Y13" s="168">
        <v>0.56000000000000005</v>
      </c>
      <c r="Z13" s="168">
        <v>5.2129999999999992</v>
      </c>
      <c r="AA13" s="168">
        <v>0.91999999999999993</v>
      </c>
      <c r="AB13" s="292">
        <f>SUM(AC13:AE13)</f>
        <v>0.33</v>
      </c>
      <c r="AC13" s="146"/>
      <c r="AD13" s="146">
        <v>0.33</v>
      </c>
      <c r="AE13" s="146"/>
      <c r="AF13" s="139"/>
      <c r="AG13" s="293">
        <f t="shared" si="3"/>
        <v>0.68</v>
      </c>
      <c r="AH13" s="127">
        <v>0.68</v>
      </c>
      <c r="AI13" s="127"/>
      <c r="AJ13" s="127"/>
      <c r="AK13" s="127"/>
      <c r="AL13" s="127"/>
      <c r="AM13" s="127"/>
      <c r="AN13" s="127"/>
      <c r="AO13" s="127"/>
      <c r="AP13" s="294">
        <v>964</v>
      </c>
      <c r="AQ13" s="128">
        <f>$W13/C13</f>
        <v>0.5049382716049382</v>
      </c>
      <c r="AR13" s="129">
        <f>IF(H13=0,"-",AB13/H13)</f>
        <v>0.3666666666666667</v>
      </c>
      <c r="AS13" s="129">
        <f>AG13/M13</f>
        <v>0.57627118644067798</v>
      </c>
      <c r="AT13" s="153">
        <f>W13-'22.7'!W13</f>
        <v>0.60999999999999943</v>
      </c>
      <c r="AU13" s="153">
        <f>AB13-'22.7'!AB13</f>
        <v>0</v>
      </c>
      <c r="AV13" s="153">
        <f>AG13-'22.7'!AG13</f>
        <v>0</v>
      </c>
      <c r="AW13" s="239"/>
      <c r="AX13" s="249">
        <f t="shared" si="4"/>
        <v>8</v>
      </c>
      <c r="AY13" s="248">
        <v>1</v>
      </c>
      <c r="AZ13" s="248">
        <v>1</v>
      </c>
      <c r="BA13" s="248"/>
      <c r="BB13" s="248">
        <v>1</v>
      </c>
      <c r="BC13" s="248"/>
      <c r="BD13" s="248"/>
      <c r="BE13" s="248"/>
      <c r="BF13" s="248">
        <v>1</v>
      </c>
      <c r="BG13" s="248"/>
      <c r="BH13" s="248"/>
      <c r="BI13" s="248">
        <v>1</v>
      </c>
      <c r="BJ13" s="248">
        <v>1</v>
      </c>
      <c r="BK13" s="248">
        <v>1</v>
      </c>
      <c r="BL13" s="271"/>
      <c r="BM13" s="271">
        <v>1</v>
      </c>
      <c r="BN13" s="271"/>
      <c r="BO13" s="265"/>
      <c r="BP13" s="265"/>
      <c r="BQ13" s="265"/>
    </row>
    <row r="14" spans="1:69" s="43" customFormat="1" ht="13.15" x14ac:dyDescent="0.35">
      <c r="A14" s="302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7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/>
      <c r="AU14" s="17"/>
      <c r="AV14" s="17"/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72"/>
      <c r="BO14" s="266"/>
      <c r="BP14" s="266"/>
      <c r="BQ14" s="266"/>
    </row>
    <row r="15" spans="1:69" s="134" customFormat="1" ht="13.15" x14ac:dyDescent="0.4">
      <c r="A15" s="119">
        <v>1</v>
      </c>
      <c r="B15" s="120" t="s">
        <v>52</v>
      </c>
      <c r="C15" s="121">
        <f t="shared" si="5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6"/>
        <v>8.8699999999999992</v>
      </c>
      <c r="N15" s="291">
        <v>0</v>
      </c>
      <c r="O15" s="291">
        <v>0</v>
      </c>
      <c r="P15" s="291">
        <v>0</v>
      </c>
      <c r="Q15" s="291">
        <v>0</v>
      </c>
      <c r="R15" s="291">
        <v>1.56</v>
      </c>
      <c r="S15" s="291">
        <v>5.86</v>
      </c>
      <c r="T15" s="291">
        <v>1.45</v>
      </c>
      <c r="U15" s="291" t="s">
        <v>63</v>
      </c>
      <c r="V15" s="122">
        <v>2541</v>
      </c>
      <c r="W15" s="292">
        <f t="shared" si="1"/>
        <v>9.6159999999999997</v>
      </c>
      <c r="X15" s="127">
        <v>0.26</v>
      </c>
      <c r="Y15" s="127">
        <v>3.6709999999999998</v>
      </c>
      <c r="Z15" s="127">
        <v>5.6850000000000005</v>
      </c>
      <c r="AA15" s="127">
        <v>0</v>
      </c>
      <c r="AB15" s="292">
        <f t="shared" ref="AB15:AB20" si="8">SUM(AC15:AE15)</f>
        <v>0</v>
      </c>
      <c r="AC15" s="125"/>
      <c r="AD15" s="125"/>
      <c r="AE15" s="125"/>
      <c r="AF15" s="139">
        <f t="shared" si="7"/>
        <v>0</v>
      </c>
      <c r="AG15" s="293">
        <f t="shared" si="3"/>
        <v>5.6819999999999995</v>
      </c>
      <c r="AH15" s="127"/>
      <c r="AI15" s="127"/>
      <c r="AJ15" s="127"/>
      <c r="AK15" s="127"/>
      <c r="AL15" s="127">
        <v>0.68</v>
      </c>
      <c r="AM15" s="127">
        <v>4.1859999999999999</v>
      </c>
      <c r="AN15" s="127">
        <v>0.81599999999999995</v>
      </c>
      <c r="AO15" s="127">
        <v>0</v>
      </c>
      <c r="AP15" s="294">
        <v>1915</v>
      </c>
      <c r="AQ15" s="128">
        <f t="shared" ref="AQ15:AQ24" si="9">$W15/C15</f>
        <v>0.59689633767846062</v>
      </c>
      <c r="AR15" s="129">
        <f>IF(H15=0,"-",AB15/H15)</f>
        <v>0</v>
      </c>
      <c r="AS15" s="129">
        <f t="shared" ref="AS15:AS24" si="10">AG15/M15</f>
        <v>0.64058624577226608</v>
      </c>
      <c r="AT15" s="153">
        <f>W15-'22.7'!W15</f>
        <v>-0.61200000000000188</v>
      </c>
      <c r="AU15" s="153">
        <f>AB15-'22.7'!AB15</f>
        <v>0</v>
      </c>
      <c r="AV15" s="153">
        <f>AG15-'22.7'!AG15</f>
        <v>0.29000000000000004</v>
      </c>
      <c r="AW15" s="239"/>
      <c r="AX15" s="249">
        <f t="shared" si="4"/>
        <v>6</v>
      </c>
      <c r="AY15" s="248"/>
      <c r="AZ15" s="248"/>
      <c r="BA15" s="248"/>
      <c r="BB15" s="248"/>
      <c r="BC15" s="248">
        <v>1</v>
      </c>
      <c r="BD15" s="248">
        <v>1</v>
      </c>
      <c r="BE15" s="248"/>
      <c r="BF15" s="248"/>
      <c r="BG15" s="248"/>
      <c r="BH15" s="248">
        <v>1</v>
      </c>
      <c r="BI15" s="248">
        <v>1</v>
      </c>
      <c r="BJ15" s="248"/>
      <c r="BK15" s="248"/>
      <c r="BL15" s="271"/>
      <c r="BM15" s="271">
        <v>1</v>
      </c>
      <c r="BN15" s="271">
        <v>1</v>
      </c>
      <c r="BO15" s="265"/>
      <c r="BP15" s="265"/>
      <c r="BQ15" s="265"/>
    </row>
    <row r="16" spans="1:69" s="134" customFormat="1" ht="13.15" x14ac:dyDescent="0.4">
      <c r="A16" s="119">
        <v>2</v>
      </c>
      <c r="B16" s="120" t="s">
        <v>42</v>
      </c>
      <c r="C16" s="121">
        <f t="shared" si="5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6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41.64</v>
      </c>
      <c r="X16" s="124">
        <v>0.5</v>
      </c>
      <c r="Y16" s="124">
        <v>5.77</v>
      </c>
      <c r="Z16" s="124">
        <v>26.905000000000005</v>
      </c>
      <c r="AA16" s="124">
        <v>8.4649999999999999</v>
      </c>
      <c r="AB16" s="292">
        <f t="shared" si="8"/>
        <v>0</v>
      </c>
      <c r="AC16" s="125"/>
      <c r="AD16" s="125"/>
      <c r="AE16" s="125"/>
      <c r="AF16" s="139">
        <f t="shared" si="7"/>
        <v>0</v>
      </c>
      <c r="AG16" s="293">
        <f t="shared" si="3"/>
        <v>4.49</v>
      </c>
      <c r="AH16" s="127">
        <v>2.1</v>
      </c>
      <c r="AI16" s="127">
        <v>0</v>
      </c>
      <c r="AJ16" s="127">
        <v>0</v>
      </c>
      <c r="AK16" s="127">
        <v>0</v>
      </c>
      <c r="AL16" s="127">
        <v>1.1399999999999999</v>
      </c>
      <c r="AM16" s="127">
        <v>0.85000000000000009</v>
      </c>
      <c r="AN16" s="127">
        <v>0</v>
      </c>
      <c r="AO16" s="127">
        <v>0.4</v>
      </c>
      <c r="AP16" s="294">
        <v>5097</v>
      </c>
      <c r="AQ16" s="128">
        <f t="shared" si="9"/>
        <v>0.52043494563179604</v>
      </c>
      <c r="AR16" s="129">
        <f>IF(H16=0,"-",AB16/H16)</f>
        <v>0</v>
      </c>
      <c r="AS16" s="129">
        <f t="shared" si="10"/>
        <v>0.59470198675496699</v>
      </c>
      <c r="AT16" s="153">
        <f>W16-'22.7'!W16</f>
        <v>1.480000000000004</v>
      </c>
      <c r="AU16" s="153">
        <f>AB16-'22.7'!AB16</f>
        <v>0</v>
      </c>
      <c r="AV16" s="153">
        <f>AG16-'22.7'!AG16</f>
        <v>0</v>
      </c>
      <c r="AW16" s="239"/>
      <c r="AX16" s="249">
        <f t="shared" si="4"/>
        <v>6</v>
      </c>
      <c r="AY16" s="248">
        <v>1</v>
      </c>
      <c r="AZ16" s="248"/>
      <c r="BA16" s="248"/>
      <c r="BB16" s="248"/>
      <c r="BC16" s="248">
        <v>1</v>
      </c>
      <c r="BD16" s="248"/>
      <c r="BE16" s="248"/>
      <c r="BF16" s="248"/>
      <c r="BG16" s="248"/>
      <c r="BH16" s="248">
        <v>1</v>
      </c>
      <c r="BI16" s="248">
        <v>1</v>
      </c>
      <c r="BJ16" s="248"/>
      <c r="BK16" s="248"/>
      <c r="BL16" s="271">
        <v>1</v>
      </c>
      <c r="BM16" s="271">
        <v>1</v>
      </c>
      <c r="BN16" s="271"/>
      <c r="BO16" s="265"/>
      <c r="BP16" s="265"/>
      <c r="BQ16" s="265"/>
    </row>
    <row r="17" spans="1:69" s="134" customFormat="1" ht="13.15" x14ac:dyDescent="0.4">
      <c r="A17" s="119">
        <v>3</v>
      </c>
      <c r="B17" s="120" t="s">
        <v>56</v>
      </c>
      <c r="C17" s="121">
        <f t="shared" si="5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6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9.16</v>
      </c>
      <c r="X17" s="124"/>
      <c r="Y17" s="175">
        <v>2.99</v>
      </c>
      <c r="Z17" s="175">
        <v>5.42</v>
      </c>
      <c r="AA17" s="175">
        <v>0.75</v>
      </c>
      <c r="AB17" s="292">
        <f t="shared" si="8"/>
        <v>10.54</v>
      </c>
      <c r="AC17" s="125"/>
      <c r="AD17" s="125">
        <v>10.54</v>
      </c>
      <c r="AE17" s="125"/>
      <c r="AF17" s="139">
        <v>13370</v>
      </c>
      <c r="AG17" s="293">
        <f t="shared" si="3"/>
        <v>3.91</v>
      </c>
      <c r="AH17" s="127">
        <v>0</v>
      </c>
      <c r="AI17" s="127"/>
      <c r="AJ17" s="127"/>
      <c r="AK17" s="127"/>
      <c r="AL17" s="127">
        <v>3.91</v>
      </c>
      <c r="AM17" s="127"/>
      <c r="AN17" s="127"/>
      <c r="AO17" s="127"/>
      <c r="AP17" s="294">
        <v>2035</v>
      </c>
      <c r="AQ17" s="128">
        <f t="shared" si="9"/>
        <v>0.59908436886854155</v>
      </c>
      <c r="AR17" s="129">
        <f>IF(H17=0,"-",AB17/H17)</f>
        <v>0.82992125984251963</v>
      </c>
      <c r="AS17" s="129">
        <f t="shared" si="10"/>
        <v>0.56258992805755392</v>
      </c>
      <c r="AT17" s="153">
        <f>W17-'22.7'!W17</f>
        <v>0.57000000000000028</v>
      </c>
      <c r="AU17" s="153">
        <f>AB17-'22.7'!AB17</f>
        <v>0.17999999999999972</v>
      </c>
      <c r="AV17" s="153">
        <f>AG17-'22.7'!AG17</f>
        <v>0.24000000000000021</v>
      </c>
      <c r="AW17" s="239"/>
      <c r="AX17" s="249">
        <f t="shared" si="4"/>
        <v>11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8"/>
      <c r="BI17" s="248">
        <v>1</v>
      </c>
      <c r="BJ17" s="248">
        <v>1</v>
      </c>
      <c r="BK17" s="248">
        <v>1</v>
      </c>
      <c r="BL17" s="271">
        <v>1</v>
      </c>
      <c r="BM17" s="271">
        <v>1</v>
      </c>
      <c r="BN17" s="271">
        <v>1</v>
      </c>
      <c r="BO17" s="265"/>
      <c r="BP17" s="265"/>
      <c r="BQ17" s="265"/>
    </row>
    <row r="18" spans="1:69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50.010000000000005</v>
      </c>
      <c r="X18" s="124">
        <v>3.18</v>
      </c>
      <c r="Y18" s="124">
        <v>3.1300000000000003</v>
      </c>
      <c r="Z18" s="124">
        <v>28.728000000000002</v>
      </c>
      <c r="AA18" s="124">
        <v>14.972</v>
      </c>
      <c r="AB18" s="292">
        <f>SUM(AC18:AE18)</f>
        <v>24.266999999999999</v>
      </c>
      <c r="AC18" s="125">
        <v>6.8819999999999997</v>
      </c>
      <c r="AD18" s="125">
        <v>13.81</v>
      </c>
      <c r="AE18" s="125">
        <v>3.5749999999999997</v>
      </c>
      <c r="AF18" s="139">
        <v>0</v>
      </c>
      <c r="AG18" s="293">
        <f t="shared" si="3"/>
        <v>2.0900000000000003</v>
      </c>
      <c r="AH18" s="127">
        <v>0</v>
      </c>
      <c r="AI18" s="127">
        <v>0.19</v>
      </c>
      <c r="AJ18" s="127">
        <v>0</v>
      </c>
      <c r="AK18" s="127">
        <v>0</v>
      </c>
      <c r="AL18" s="127">
        <v>0.65</v>
      </c>
      <c r="AM18" s="127">
        <v>1.07</v>
      </c>
      <c r="AN18" s="127">
        <v>0.18</v>
      </c>
      <c r="AO18" s="127">
        <v>0</v>
      </c>
      <c r="AP18" s="294">
        <v>7336</v>
      </c>
      <c r="AQ18" s="128">
        <f t="shared" si="9"/>
        <v>0.51245004611128198</v>
      </c>
      <c r="AR18" s="129">
        <f>IF(H18=0,"-",AB18/H18)</f>
        <v>0.80115549686365128</v>
      </c>
      <c r="AS18" s="129">
        <f t="shared" si="10"/>
        <v>0.28053691275167791</v>
      </c>
      <c r="AT18" s="153">
        <f>W18-'22.7'!W18</f>
        <v>5.1500000000000057</v>
      </c>
      <c r="AU18" s="153">
        <f>AB18-'22.7'!AB18</f>
        <v>0</v>
      </c>
      <c r="AV18" s="153">
        <f>AG18-'22.7'!AG18</f>
        <v>0.10000000000000031</v>
      </c>
      <c r="AW18" s="239"/>
      <c r="AX18" s="249">
        <f t="shared" si="4"/>
        <v>16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71">
        <v>1</v>
      </c>
      <c r="BN18" s="271">
        <v>1</v>
      </c>
      <c r="BO18" s="265"/>
      <c r="BP18" s="265"/>
      <c r="BQ18" s="265"/>
    </row>
    <row r="19" spans="1:69" s="134" customFormat="1" ht="13.15" x14ac:dyDescent="0.4">
      <c r="A19" s="119">
        <v>5</v>
      </c>
      <c r="B19" s="120" t="s">
        <v>47</v>
      </c>
      <c r="C19" s="121">
        <f t="shared" si="5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6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45.297999999999995</v>
      </c>
      <c r="X19" s="124">
        <v>0.38800000000000001</v>
      </c>
      <c r="Y19" s="124">
        <v>9.8569999999999993</v>
      </c>
      <c r="Z19" s="124">
        <v>32.460999999999999</v>
      </c>
      <c r="AA19" s="124">
        <v>2.5919999999999996</v>
      </c>
      <c r="AB19" s="292">
        <f>SUM(AC19:AE19)</f>
        <v>9.4880000000000013</v>
      </c>
      <c r="AC19" s="125">
        <v>5.3440000000000003</v>
      </c>
      <c r="AD19" s="125">
        <v>3.7</v>
      </c>
      <c r="AE19" s="125">
        <v>0.44400000000000001</v>
      </c>
      <c r="AF19" s="139">
        <f t="shared" si="7"/>
        <v>41002</v>
      </c>
      <c r="AG19" s="293">
        <f t="shared" si="3"/>
        <v>18.820999999999998</v>
      </c>
      <c r="AH19" s="127">
        <v>0</v>
      </c>
      <c r="AI19" s="127">
        <v>0</v>
      </c>
      <c r="AJ19" s="127">
        <v>0.20100000000000001</v>
      </c>
      <c r="AK19" s="127">
        <v>0</v>
      </c>
      <c r="AL19" s="127">
        <v>2.7320000000000002</v>
      </c>
      <c r="AM19" s="127">
        <v>0</v>
      </c>
      <c r="AN19" s="127">
        <v>15.437999999999999</v>
      </c>
      <c r="AO19" s="127">
        <v>0.45</v>
      </c>
      <c r="AP19" s="294">
        <v>7581</v>
      </c>
      <c r="AQ19" s="128">
        <f t="shared" si="9"/>
        <v>0.52301119963052756</v>
      </c>
      <c r="AR19" s="129">
        <f t="shared" ref="AR19:AR24" si="11">IF(H19=0,"-",AB19/H19)</f>
        <v>0.32853185595567874</v>
      </c>
      <c r="AS19" s="129">
        <f t="shared" si="10"/>
        <v>0.65876793839691972</v>
      </c>
      <c r="AT19" s="153">
        <f>W19-'22.7'!W19</f>
        <v>2.3669999999999973</v>
      </c>
      <c r="AU19" s="153">
        <f>AB19-'22.7'!AB19</f>
        <v>0</v>
      </c>
      <c r="AV19" s="153">
        <f>AG19-'22.7'!AG19</f>
        <v>0.69999999999999929</v>
      </c>
      <c r="AW19" s="239"/>
      <c r="AX19" s="249">
        <f t="shared" si="4"/>
        <v>14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71">
        <v>1</v>
      </c>
      <c r="BN19" s="271">
        <v>1</v>
      </c>
      <c r="BO19" s="265"/>
      <c r="BP19" s="265"/>
      <c r="BQ19" s="265"/>
    </row>
    <row r="20" spans="1:69" ht="13.15" x14ac:dyDescent="0.4">
      <c r="A20" s="14">
        <v>6</v>
      </c>
      <c r="B20" s="15" t="s">
        <v>49</v>
      </c>
      <c r="C20" s="61">
        <f t="shared" si="5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6"/>
        <v>3.1</v>
      </c>
      <c r="N20" s="282">
        <v>0</v>
      </c>
      <c r="O20" s="282">
        <v>0</v>
      </c>
      <c r="P20" s="282">
        <v>0</v>
      </c>
      <c r="Q20" s="282">
        <v>0</v>
      </c>
      <c r="R20" s="282">
        <v>3.1</v>
      </c>
      <c r="S20" s="282">
        <v>0</v>
      </c>
      <c r="T20" s="282">
        <v>0</v>
      </c>
      <c r="U20" s="282">
        <v>0</v>
      </c>
      <c r="V20" s="63">
        <v>3330</v>
      </c>
      <c r="W20" s="279">
        <f t="shared" si="1"/>
        <v>11.05</v>
      </c>
      <c r="X20" s="192">
        <v>0.76</v>
      </c>
      <c r="Y20" s="192">
        <v>0</v>
      </c>
      <c r="Z20" s="192">
        <v>10.290000000000001</v>
      </c>
      <c r="AA20" s="192">
        <v>0</v>
      </c>
      <c r="AB20" s="279">
        <f t="shared" si="8"/>
        <v>5.0999999999999996</v>
      </c>
      <c r="AC20" s="75">
        <v>0.7</v>
      </c>
      <c r="AD20" s="75">
        <v>2.1</v>
      </c>
      <c r="AE20" s="75">
        <v>2.2999999999999998</v>
      </c>
      <c r="AF20" s="138">
        <f t="shared" si="7"/>
        <v>17750</v>
      </c>
      <c r="AG20" s="280">
        <f t="shared" si="3"/>
        <v>0</v>
      </c>
      <c r="AH20" s="193"/>
      <c r="AI20" s="22"/>
      <c r="AJ20" s="22"/>
      <c r="AK20" s="22"/>
      <c r="AL20" s="193"/>
      <c r="AM20" s="193"/>
      <c r="AN20" s="193"/>
      <c r="AO20" s="193"/>
      <c r="AP20" s="281">
        <v>1326</v>
      </c>
      <c r="AQ20" s="18">
        <f t="shared" si="9"/>
        <v>0.38908450704225356</v>
      </c>
      <c r="AR20" s="19">
        <f t="shared" si="11"/>
        <v>0.50595238095238093</v>
      </c>
      <c r="AS20" s="19">
        <f t="shared" si="10"/>
        <v>0</v>
      </c>
      <c r="AT20" s="17">
        <f>W20-'22.7'!W20</f>
        <v>0</v>
      </c>
      <c r="AU20" s="17">
        <f>AB20-'22.7'!AB20</f>
        <v>0</v>
      </c>
      <c r="AV20" s="17">
        <f>AG20-'22.7'!AG20</f>
        <v>0</v>
      </c>
      <c r="AW20" s="226"/>
      <c r="AX20" s="246">
        <f t="shared" si="4"/>
        <v>5</v>
      </c>
      <c r="AY20" s="247">
        <v>1</v>
      </c>
      <c r="AZ20" s="247"/>
      <c r="BA20" s="247"/>
      <c r="BB20" s="247">
        <v>1</v>
      </c>
      <c r="BC20" s="247">
        <v>1</v>
      </c>
      <c r="BD20" s="247"/>
      <c r="BE20" s="247"/>
      <c r="BF20" s="247"/>
      <c r="BG20" s="247"/>
      <c r="BH20" s="247"/>
      <c r="BI20" s="247"/>
      <c r="BJ20" s="247">
        <v>1</v>
      </c>
      <c r="BK20" s="247"/>
      <c r="BL20" s="270"/>
      <c r="BM20" s="270">
        <v>1</v>
      </c>
      <c r="BN20" s="270"/>
      <c r="BO20" s="264"/>
      <c r="BP20" s="264"/>
      <c r="BQ20" s="264"/>
    </row>
    <row r="21" spans="1:69" s="134" customFormat="1" ht="13.15" x14ac:dyDescent="0.4">
      <c r="A21" s="119">
        <v>7</v>
      </c>
      <c r="B21" s="120" t="s">
        <v>48</v>
      </c>
      <c r="C21" s="121">
        <f t="shared" si="5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6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9.2672000000000008</v>
      </c>
      <c r="X21" s="127">
        <v>0.28999999999999998</v>
      </c>
      <c r="Y21" s="127">
        <v>2.0089999999999999</v>
      </c>
      <c r="Z21" s="127">
        <v>4.5932000000000004</v>
      </c>
      <c r="AA21" s="127">
        <v>2.375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7"/>
        <v>8464.380000000001</v>
      </c>
      <c r="AG21" s="293">
        <f t="shared" si="3"/>
        <v>2.8475000000000001</v>
      </c>
      <c r="AH21" s="127"/>
      <c r="AI21" s="127"/>
      <c r="AJ21" s="127"/>
      <c r="AK21" s="127"/>
      <c r="AL21" s="127">
        <v>0</v>
      </c>
      <c r="AM21" s="127">
        <v>1.25</v>
      </c>
      <c r="AN21" s="127">
        <v>0.97249999999999992</v>
      </c>
      <c r="AO21" s="127">
        <v>0.625</v>
      </c>
      <c r="AP21" s="294">
        <v>1367</v>
      </c>
      <c r="AQ21" s="128">
        <f t="shared" si="9"/>
        <v>0.54512941176470597</v>
      </c>
      <c r="AR21" s="129">
        <f t="shared" si="11"/>
        <v>0.68417821782178212</v>
      </c>
      <c r="AS21" s="129">
        <f t="shared" si="10"/>
        <v>0.53929924242424243</v>
      </c>
      <c r="AT21" s="153">
        <f>W21-'22.7'!W21</f>
        <v>1.3011000000000008</v>
      </c>
      <c r="AU21" s="153">
        <f>AB21-'22.7'!AB21</f>
        <v>0.84139999999999993</v>
      </c>
      <c r="AV21" s="153">
        <f>AG21-'22.7'!AG21</f>
        <v>1.2225000000000001</v>
      </c>
      <c r="AW21" s="239"/>
      <c r="AX21" s="249">
        <f t="shared" si="4"/>
        <v>9</v>
      </c>
      <c r="AY21" s="248">
        <v>1</v>
      </c>
      <c r="AZ21" s="248">
        <v>1</v>
      </c>
      <c r="BA21" s="248"/>
      <c r="BB21" s="248">
        <v>1</v>
      </c>
      <c r="BC21" s="248">
        <v>1</v>
      </c>
      <c r="BD21" s="248"/>
      <c r="BE21" s="248">
        <v>1</v>
      </c>
      <c r="BF21" s="248"/>
      <c r="BG21" s="248"/>
      <c r="BH21" s="248"/>
      <c r="BI21" s="248">
        <v>1</v>
      </c>
      <c r="BJ21" s="248">
        <v>1</v>
      </c>
      <c r="BK21" s="248">
        <v>1</v>
      </c>
      <c r="BL21" s="271"/>
      <c r="BM21" s="271">
        <v>1</v>
      </c>
      <c r="BN21" s="271"/>
      <c r="BO21" s="265"/>
      <c r="BP21" s="265"/>
      <c r="BQ21" s="265"/>
    </row>
    <row r="22" spans="1:69" s="134" customFormat="1" ht="13.15" x14ac:dyDescent="0.4">
      <c r="A22" s="119">
        <v>8</v>
      </c>
      <c r="B22" s="120" t="s">
        <v>62</v>
      </c>
      <c r="C22" s="121">
        <f t="shared" si="5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6"/>
        <v>16.369999999999997</v>
      </c>
      <c r="N22" s="291">
        <v>0</v>
      </c>
      <c r="O22" s="291">
        <v>0</v>
      </c>
      <c r="P22" s="291">
        <v>0</v>
      </c>
      <c r="Q22" s="291">
        <v>0</v>
      </c>
      <c r="R22" s="291">
        <v>7.93</v>
      </c>
      <c r="S22" s="291">
        <v>0</v>
      </c>
      <c r="T22" s="291">
        <v>8.44</v>
      </c>
      <c r="U22" s="291">
        <v>0</v>
      </c>
      <c r="V22" s="122">
        <v>2622</v>
      </c>
      <c r="W22" s="292">
        <f t="shared" si="1"/>
        <v>4.6500000000000004</v>
      </c>
      <c r="X22" s="127"/>
      <c r="Y22" s="127">
        <v>4.6500000000000004</v>
      </c>
      <c r="Z22" s="127"/>
      <c r="AA22" s="127"/>
      <c r="AB22" s="292">
        <f>SUM(AC22:AE22)</f>
        <v>1.68</v>
      </c>
      <c r="AC22" s="125"/>
      <c r="AD22" s="125">
        <v>1.68</v>
      </c>
      <c r="AE22" s="125"/>
      <c r="AF22" s="139">
        <f t="shared" si="7"/>
        <v>5880</v>
      </c>
      <c r="AG22" s="293">
        <f t="shared" si="3"/>
        <v>4.05</v>
      </c>
      <c r="AH22" s="127"/>
      <c r="AI22" s="127"/>
      <c r="AJ22" s="127">
        <v>4.05</v>
      </c>
      <c r="AK22" s="127"/>
      <c r="AL22" s="127"/>
      <c r="AM22" s="127"/>
      <c r="AN22" s="127"/>
      <c r="AO22" s="127"/>
      <c r="AP22" s="294">
        <v>525</v>
      </c>
      <c r="AQ22" s="128">
        <f t="shared" si="9"/>
        <v>0.4936305732484077</v>
      </c>
      <c r="AR22" s="129">
        <f t="shared" si="11"/>
        <v>0.27999999999999997</v>
      </c>
      <c r="AS22" s="129">
        <f t="shared" si="10"/>
        <v>0.24740378741600491</v>
      </c>
      <c r="AT22" s="153">
        <f>W22-'22.7'!W22</f>
        <v>1.8400000000000003</v>
      </c>
      <c r="AU22" s="153">
        <f>AB22-'22.7'!AB22</f>
        <v>0.55999999999999983</v>
      </c>
      <c r="AV22" s="153">
        <f>AG22-'22.7'!AG22</f>
        <v>1.5</v>
      </c>
      <c r="AW22" s="239"/>
      <c r="AX22" s="249">
        <f t="shared" si="4"/>
        <v>4</v>
      </c>
      <c r="AY22" s="248">
        <v>1</v>
      </c>
      <c r="AZ22" s="248"/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71">
        <v>1</v>
      </c>
      <c r="BM22" s="271">
        <v>1</v>
      </c>
      <c r="BN22" s="271">
        <v>1</v>
      </c>
      <c r="BO22" s="265"/>
      <c r="BP22" s="265"/>
      <c r="BQ22" s="265"/>
    </row>
    <row r="23" spans="1:69" s="134" customFormat="1" ht="13.15" x14ac:dyDescent="0.4">
      <c r="A23" s="119">
        <v>9</v>
      </c>
      <c r="B23" s="120" t="s">
        <v>51</v>
      </c>
      <c r="C23" s="121">
        <f t="shared" si="5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6"/>
        <v>9.32</v>
      </c>
      <c r="N23" s="291">
        <v>0.37</v>
      </c>
      <c r="O23" s="291">
        <v>0</v>
      </c>
      <c r="P23" s="291">
        <v>0</v>
      </c>
      <c r="Q23" s="291">
        <v>0</v>
      </c>
      <c r="R23" s="291">
        <v>6.25</v>
      </c>
      <c r="S23" s="291">
        <v>0</v>
      </c>
      <c r="T23" s="291">
        <v>2.7</v>
      </c>
      <c r="U23" s="291">
        <v>0</v>
      </c>
      <c r="V23" s="122">
        <v>3432</v>
      </c>
      <c r="W23" s="292">
        <f t="shared" si="1"/>
        <v>8.1660000000000004</v>
      </c>
      <c r="X23" s="127">
        <v>0</v>
      </c>
      <c r="Y23" s="127">
        <v>0.5</v>
      </c>
      <c r="Z23" s="127">
        <v>4.476</v>
      </c>
      <c r="AA23" s="127">
        <v>3.19</v>
      </c>
      <c r="AB23" s="292">
        <f>SUM(AC23:AE23)</f>
        <v>6.4220000000000006</v>
      </c>
      <c r="AC23" s="125">
        <v>3.8220000000000001</v>
      </c>
      <c r="AD23" s="125">
        <v>1.2</v>
      </c>
      <c r="AE23" s="125">
        <v>1.4</v>
      </c>
      <c r="AF23" s="139">
        <f t="shared" si="7"/>
        <v>27509.999999999996</v>
      </c>
      <c r="AG23" s="293">
        <f t="shared" si="3"/>
        <v>2.74</v>
      </c>
      <c r="AH23" s="127">
        <v>0.49</v>
      </c>
      <c r="AI23" s="127">
        <v>0</v>
      </c>
      <c r="AJ23" s="127">
        <v>0</v>
      </c>
      <c r="AK23" s="127">
        <v>0</v>
      </c>
      <c r="AL23" s="127">
        <v>1.4</v>
      </c>
      <c r="AM23" s="127">
        <v>0</v>
      </c>
      <c r="AN23" s="127">
        <v>0.85000000000000009</v>
      </c>
      <c r="AO23" s="127">
        <v>0</v>
      </c>
      <c r="AP23" s="294">
        <v>1192</v>
      </c>
      <c r="AQ23" s="128">
        <f t="shared" si="9"/>
        <v>0.32010976087808707</v>
      </c>
      <c r="AR23" s="129">
        <f t="shared" si="11"/>
        <v>0.2000623052959502</v>
      </c>
      <c r="AS23" s="129">
        <f t="shared" si="10"/>
        <v>0.29399141630901288</v>
      </c>
      <c r="AT23" s="153">
        <f>W23-'22.7'!W23</f>
        <v>2.5</v>
      </c>
      <c r="AU23" s="153">
        <f>AB23-'22.7'!AB23</f>
        <v>1.9120000000000008</v>
      </c>
      <c r="AV23" s="153">
        <f>AG23-'22.7'!AG23</f>
        <v>1.3500000000000003</v>
      </c>
      <c r="AW23" s="239"/>
      <c r="AX23" s="249">
        <f t="shared" si="4"/>
        <v>5</v>
      </c>
      <c r="AY23" s="248">
        <v>1</v>
      </c>
      <c r="AZ23" s="248">
        <v>1</v>
      </c>
      <c r="BA23" s="248"/>
      <c r="BB23" s="248"/>
      <c r="BC23" s="248">
        <v>1</v>
      </c>
      <c r="BD23" s="248"/>
      <c r="BE23" s="248">
        <v>1</v>
      </c>
      <c r="BF23" s="248"/>
      <c r="BG23" s="248"/>
      <c r="BH23" s="248"/>
      <c r="BI23" s="248"/>
      <c r="BJ23" s="248">
        <v>1</v>
      </c>
      <c r="BK23" s="248"/>
      <c r="BL23" s="271"/>
      <c r="BM23" s="271"/>
      <c r="BN23" s="271"/>
      <c r="BO23" s="265"/>
      <c r="BP23" s="265"/>
      <c r="BQ23" s="265"/>
    </row>
    <row r="24" spans="1:69" s="34" customFormat="1" ht="16.149999999999999" x14ac:dyDescent="0.35">
      <c r="A24" s="304"/>
      <c r="B24" s="307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296.79520000000002</v>
      </c>
      <c r="X24" s="32">
        <f>SUM(X10:X23)</f>
        <v>8.036999999999999</v>
      </c>
      <c r="Y24" s="32">
        <f>SUM(Y10:Y23)</f>
        <v>43.87</v>
      </c>
      <c r="Z24" s="32">
        <f>SUM(Z10:Z23)</f>
        <v>202.87119999999999</v>
      </c>
      <c r="AA24" s="32">
        <f t="shared" si="12"/>
        <v>42.016999999999996</v>
      </c>
      <c r="AB24" s="286">
        <f>SUM(AB10:AB23)</f>
        <v>67.300060000000002</v>
      </c>
      <c r="AC24" s="77">
        <f>SUM(AC10:AC23)</f>
        <v>23.053779999999996</v>
      </c>
      <c r="AD24" s="77">
        <f t="shared" si="12"/>
        <v>35.627280000000006</v>
      </c>
      <c r="AE24" s="77">
        <f t="shared" si="12"/>
        <v>8.6189999999999998</v>
      </c>
      <c r="AF24" s="140">
        <f t="shared" si="12"/>
        <v>141476.38</v>
      </c>
      <c r="AG24" s="285">
        <f>SUM(AG10:AG23)</f>
        <v>92.347499999999997</v>
      </c>
      <c r="AH24" s="32">
        <f t="shared" si="12"/>
        <v>17.327999999999999</v>
      </c>
      <c r="AI24" s="32">
        <f t="shared" si="12"/>
        <v>0.505</v>
      </c>
      <c r="AJ24" s="32">
        <f t="shared" si="12"/>
        <v>4.4359999999999999</v>
      </c>
      <c r="AK24" s="32">
        <f t="shared" si="12"/>
        <v>1.55</v>
      </c>
      <c r="AL24" s="32">
        <f t="shared" si="12"/>
        <v>10.612</v>
      </c>
      <c r="AM24" s="32">
        <f t="shared" si="12"/>
        <v>29.467000000000002</v>
      </c>
      <c r="AN24" s="32">
        <f t="shared" si="12"/>
        <v>20.256499999999999</v>
      </c>
      <c r="AO24" s="32">
        <f t="shared" si="12"/>
        <v>8.1930000000000014</v>
      </c>
      <c r="AP24" s="287">
        <f t="shared" si="12"/>
        <v>44438</v>
      </c>
      <c r="AQ24" s="160">
        <f t="shared" si="9"/>
        <v>0.52949030381959938</v>
      </c>
      <c r="AR24" s="160">
        <f t="shared" si="11"/>
        <v>0.44866706666666667</v>
      </c>
      <c r="AS24" s="160">
        <f t="shared" si="10"/>
        <v>0.50446574893477547</v>
      </c>
      <c r="AT24" s="161">
        <f t="shared" ref="AT24:AV24" si="13">SUM(AT10:AT23)</f>
        <v>27.150100000000002</v>
      </c>
      <c r="AU24" s="161">
        <f t="shared" si="13"/>
        <v>5.3933999999999997</v>
      </c>
      <c r="AV24" s="161">
        <f t="shared" si="13"/>
        <v>14.352499999999997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9" ht="15" customHeight="1" x14ac:dyDescent="0.4">
      <c r="AB26" s="5" t="s">
        <v>70</v>
      </c>
      <c r="AP26" s="288">
        <f>+AP24/V24</f>
        <v>0.56468644767774323</v>
      </c>
    </row>
    <row r="27" spans="1:69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69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W7:BK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  <ignoredErrors>
    <ignoredError sqref="AG10:AG24 M10:M24 AB10:AB23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topLeftCell="AJ7" zoomScale="85" zoomScaleNormal="85" zoomScaleSheetLayoutView="100" workbookViewId="0">
      <selection activeCell="BO24" sqref="BO24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8.5" style="5" customWidth="1"/>
    <col min="28" max="28" width="6.875" style="78" customWidth="1"/>
    <col min="29" max="32" width="8.5" style="78" customWidth="1"/>
    <col min="33" max="33" width="6.875" style="5" customWidth="1"/>
    <col min="34" max="41" width="8.375" style="5" customWidth="1"/>
    <col min="42" max="42" width="6.875" style="290" customWidth="1"/>
    <col min="43" max="45" width="6.875" style="5" customWidth="1"/>
    <col min="46" max="47" width="6.5" style="5" customWidth="1"/>
    <col min="48" max="48" width="6.25" style="5" customWidth="1"/>
    <col min="49" max="49" width="5.75" style="237" customWidth="1"/>
    <col min="50" max="50" width="4.625" style="237" bestFit="1" customWidth="1"/>
    <col min="51" max="53" width="4.125" style="237" bestFit="1" customWidth="1"/>
    <col min="54" max="54" width="3.25" style="237" bestFit="1" customWidth="1"/>
    <col min="55" max="57" width="4.125" style="237" bestFit="1" customWidth="1"/>
    <col min="58" max="58" width="3.25" style="237" bestFit="1" customWidth="1"/>
    <col min="59" max="59" width="4.125" style="237" bestFit="1" customWidth="1"/>
    <col min="60" max="60" width="4.625" style="237" bestFit="1" customWidth="1"/>
    <col min="61" max="61" width="4.125" style="237" bestFit="1" customWidth="1"/>
    <col min="62" max="62" width="3.25" style="237" bestFit="1" customWidth="1"/>
    <col min="63" max="63" width="3.25" style="228" bestFit="1" customWidth="1"/>
    <col min="64" max="65" width="3.625" style="228" bestFit="1" customWidth="1"/>
    <col min="66" max="66" width="4.625" style="228" customWidth="1"/>
    <col min="67" max="67" width="4.625" style="5" bestFit="1" customWidth="1"/>
    <col min="68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9" s="1" customFormat="1" ht="30.75" customHeight="1" x14ac:dyDescent="0.45">
      <c r="A3" s="745" t="s">
        <v>113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308"/>
      <c r="AU4" s="308"/>
      <c r="AV4" s="308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9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311"/>
    </row>
    <row r="6" spans="1:69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226"/>
    </row>
    <row r="7" spans="1:69" ht="70.5" customHeight="1" x14ac:dyDescent="0.4">
      <c r="A7" s="747"/>
      <c r="B7" s="748"/>
      <c r="C7" s="748"/>
      <c r="D7" s="310" t="s">
        <v>27</v>
      </c>
      <c r="E7" s="310" t="s">
        <v>28</v>
      </c>
      <c r="F7" s="310" t="s">
        <v>29</v>
      </c>
      <c r="G7" s="310" t="s">
        <v>30</v>
      </c>
      <c r="H7" s="748"/>
      <c r="I7" s="310" t="s">
        <v>27</v>
      </c>
      <c r="J7" s="310" t="s">
        <v>28</v>
      </c>
      <c r="K7" s="310" t="s">
        <v>29</v>
      </c>
      <c r="L7" s="310" t="s">
        <v>30</v>
      </c>
      <c r="M7" s="748"/>
      <c r="N7" s="310" t="s">
        <v>31</v>
      </c>
      <c r="O7" s="310" t="s">
        <v>32</v>
      </c>
      <c r="P7" s="310" t="s">
        <v>33</v>
      </c>
      <c r="Q7" s="310" t="s">
        <v>34</v>
      </c>
      <c r="R7" s="310" t="s">
        <v>31</v>
      </c>
      <c r="S7" s="310" t="s">
        <v>32</v>
      </c>
      <c r="T7" s="310" t="s">
        <v>33</v>
      </c>
      <c r="U7" s="310" t="s">
        <v>34</v>
      </c>
      <c r="V7" s="748"/>
      <c r="W7" s="748"/>
      <c r="X7" s="310" t="s">
        <v>27</v>
      </c>
      <c r="Y7" s="310" t="s">
        <v>28</v>
      </c>
      <c r="Z7" s="310" t="s">
        <v>29</v>
      </c>
      <c r="AA7" s="310" t="s">
        <v>30</v>
      </c>
      <c r="AB7" s="755"/>
      <c r="AC7" s="312" t="s">
        <v>27</v>
      </c>
      <c r="AD7" s="312" t="s">
        <v>71</v>
      </c>
      <c r="AE7" s="312" t="s">
        <v>29</v>
      </c>
      <c r="AF7" s="312" t="s">
        <v>68</v>
      </c>
      <c r="AG7" s="748"/>
      <c r="AH7" s="310" t="s">
        <v>31</v>
      </c>
      <c r="AI7" s="310" t="s">
        <v>32</v>
      </c>
      <c r="AJ7" s="310" t="s">
        <v>33</v>
      </c>
      <c r="AK7" s="310" t="s">
        <v>34</v>
      </c>
      <c r="AL7" s="310" t="s">
        <v>31</v>
      </c>
      <c r="AM7" s="310" t="s">
        <v>32</v>
      </c>
      <c r="AN7" s="310" t="s">
        <v>33</v>
      </c>
      <c r="AO7" s="310" t="s">
        <v>34</v>
      </c>
      <c r="AP7" s="748"/>
      <c r="AQ7" s="758"/>
      <c r="AR7" s="760"/>
      <c r="AS7" s="758"/>
      <c r="AT7" s="758"/>
      <c r="AU7" s="760"/>
      <c r="AV7" s="758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69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 t="s">
        <v>112</v>
      </c>
      <c r="BO8" s="299" t="s">
        <v>114</v>
      </c>
    </row>
    <row r="9" spans="1:69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O9" s="228"/>
    </row>
    <row r="10" spans="1:69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17">
        <v>1</v>
      </c>
      <c r="O10" s="17">
        <v>5.38</v>
      </c>
      <c r="P10" s="17">
        <v>2.48</v>
      </c>
      <c r="Q10" s="17">
        <v>3.28</v>
      </c>
      <c r="R10" s="17">
        <v>0.54</v>
      </c>
      <c r="S10" s="17">
        <v>23.22</v>
      </c>
      <c r="T10" s="17">
        <v>2.36</v>
      </c>
      <c r="U10" s="17">
        <v>19.11</v>
      </c>
      <c r="V10" s="62">
        <v>10271</v>
      </c>
      <c r="W10" s="279">
        <f t="shared" ref="W10:W23" si="1">SUM(X10:AA10)</f>
        <v>34.387</v>
      </c>
      <c r="X10" s="22">
        <v>0.18099999999999999</v>
      </c>
      <c r="Y10" s="22">
        <v>3.9409999999999998</v>
      </c>
      <c r="Z10" s="22">
        <v>26.526999999999997</v>
      </c>
      <c r="AA10" s="22">
        <v>3.7379999999999995</v>
      </c>
      <c r="AB10" s="279">
        <f>SUM(AC10:AE10)</f>
        <v>1.9</v>
      </c>
      <c r="AC10" s="75">
        <v>0</v>
      </c>
      <c r="AD10" s="75">
        <v>1</v>
      </c>
      <c r="AE10" s="75">
        <v>0.9</v>
      </c>
      <c r="AF10" s="138">
        <v>0</v>
      </c>
      <c r="AG10" s="280">
        <f>+SUM(AH10:AO10)</f>
        <v>24.189</v>
      </c>
      <c r="AH10" s="22">
        <v>0</v>
      </c>
      <c r="AI10" s="22">
        <v>0</v>
      </c>
      <c r="AJ10" s="22">
        <v>0.185</v>
      </c>
      <c r="AK10" s="22">
        <v>1.55</v>
      </c>
      <c r="AL10" s="22">
        <v>0</v>
      </c>
      <c r="AM10" s="22">
        <v>15.586000000000002</v>
      </c>
      <c r="AN10" s="22">
        <v>2</v>
      </c>
      <c r="AO10" s="22">
        <v>4.8680000000000003</v>
      </c>
      <c r="AP10" s="281">
        <v>5829</v>
      </c>
      <c r="AQ10" s="18">
        <f>$W10/C10</f>
        <v>0.58871768532785484</v>
      </c>
      <c r="AR10" s="19">
        <f>IF(H10=0,"-",AB10/H10)</f>
        <v>0.30645161290322576</v>
      </c>
      <c r="AS10" s="19">
        <f>AG10/M10</f>
        <v>0.42163151472895244</v>
      </c>
      <c r="AT10" s="17">
        <f>W10-'29.7'!W10</f>
        <v>0</v>
      </c>
      <c r="AU10" s="17">
        <f>AB10-'29.7'!AB10</f>
        <v>0</v>
      </c>
      <c r="AV10" s="17">
        <f>AG10-'29.7'!AG10</f>
        <v>0</v>
      </c>
      <c r="AW10" s="226"/>
      <c r="AX10" s="246">
        <f>+SUM(AY10:BQ10)</f>
        <v>8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7"/>
      <c r="BI10" s="247">
        <v>1</v>
      </c>
      <c r="BJ10" s="247">
        <v>1</v>
      </c>
      <c r="BK10" s="247"/>
      <c r="BL10" s="270"/>
      <c r="BM10" s="270">
        <v>1</v>
      </c>
      <c r="BN10" s="270">
        <v>1</v>
      </c>
      <c r="BO10" s="270"/>
      <c r="BP10" s="264"/>
      <c r="BQ10" s="264"/>
    </row>
    <row r="11" spans="1:69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22.95</v>
      </c>
      <c r="X11" s="194">
        <v>0.7</v>
      </c>
      <c r="Y11" s="194">
        <v>3</v>
      </c>
      <c r="Z11" s="194">
        <v>18.149999999999999</v>
      </c>
      <c r="AA11" s="194">
        <v>1.1000000000000001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14.05</v>
      </c>
      <c r="AH11" s="127">
        <v>14.05</v>
      </c>
      <c r="AI11" s="127"/>
      <c r="AJ11" s="127"/>
      <c r="AK11" s="127"/>
      <c r="AL11" s="127"/>
      <c r="AM11" s="127"/>
      <c r="AN11" s="127"/>
      <c r="AO11" s="127"/>
      <c r="AP11" s="294">
        <v>3694</v>
      </c>
      <c r="AQ11" s="128">
        <f>$W11/C11</f>
        <v>0.79965156794425085</v>
      </c>
      <c r="AR11" s="129">
        <f>IF(H11=0,"-",AB11/H11)</f>
        <v>1</v>
      </c>
      <c r="AS11" s="129">
        <f>AG11/M11</f>
        <v>1.0078909612625537</v>
      </c>
      <c r="AT11" s="153">
        <f>W11-'29.7'!W11</f>
        <v>0.89999999999999858</v>
      </c>
      <c r="AU11" s="153">
        <f>AB11-'29.7'!AB11</f>
        <v>0</v>
      </c>
      <c r="AV11" s="153">
        <f>AG11-'29.7'!AG11</f>
        <v>0.20000000000000107</v>
      </c>
      <c r="AW11" s="239"/>
      <c r="AX11" s="249">
        <f t="shared" ref="AX11:AX23" si="4">+SUM(AY11:BQ11)</f>
        <v>7</v>
      </c>
      <c r="AY11" s="248"/>
      <c r="AZ11" s="248">
        <v>1</v>
      </c>
      <c r="BA11" s="248"/>
      <c r="BB11" s="248"/>
      <c r="BC11" s="248"/>
      <c r="BD11" s="248">
        <v>1</v>
      </c>
      <c r="BE11" s="248"/>
      <c r="BF11" s="248">
        <v>1</v>
      </c>
      <c r="BG11" s="248"/>
      <c r="BH11" s="248"/>
      <c r="BI11" s="248">
        <v>1</v>
      </c>
      <c r="BJ11" s="248">
        <v>1</v>
      </c>
      <c r="BK11" s="248"/>
      <c r="BL11" s="271"/>
      <c r="BM11" s="271">
        <v>1</v>
      </c>
      <c r="BN11" s="271"/>
      <c r="BO11" s="271">
        <v>1</v>
      </c>
      <c r="BP11" s="265"/>
      <c r="BQ11" s="265"/>
    </row>
    <row r="12" spans="1:69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46.561000000000007</v>
      </c>
      <c r="X12" s="167">
        <v>1.518</v>
      </c>
      <c r="Y12" s="167">
        <v>4.0449999999999999</v>
      </c>
      <c r="Z12" s="167">
        <v>36.453000000000003</v>
      </c>
      <c r="AA12" s="167">
        <v>4.5449999999999999</v>
      </c>
      <c r="AB12" s="292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293">
        <f t="shared" si="3"/>
        <v>9.5779999999999994</v>
      </c>
      <c r="AH12" s="127">
        <v>0</v>
      </c>
      <c r="AI12" s="127">
        <v>0.51500000000000001</v>
      </c>
      <c r="AJ12" s="127">
        <v>0</v>
      </c>
      <c r="AK12" s="127">
        <v>0</v>
      </c>
      <c r="AL12" s="127">
        <v>0.1</v>
      </c>
      <c r="AM12" s="127">
        <v>7.1129999999999995</v>
      </c>
      <c r="AN12" s="127">
        <v>0</v>
      </c>
      <c r="AO12" s="127">
        <v>1.85</v>
      </c>
      <c r="AP12" s="294">
        <v>5959</v>
      </c>
      <c r="AQ12" s="128">
        <f>$W12/C12</f>
        <v>0.55621789511408437</v>
      </c>
      <c r="AR12" s="129">
        <f>IF(H12=0,"-",AB12/H12)</f>
        <v>0</v>
      </c>
      <c r="AS12" s="129">
        <f>AG12/M12</f>
        <v>0.55978959672706019</v>
      </c>
      <c r="AT12" s="153">
        <f>W12-'29.7'!W12</f>
        <v>2.0130000000000052</v>
      </c>
      <c r="AU12" s="153">
        <f>AB12-'29.7'!AB12</f>
        <v>0</v>
      </c>
      <c r="AV12" s="153">
        <f>AG12-'29.7'!AG12</f>
        <v>0.58000000000000007</v>
      </c>
      <c r="AW12" s="239"/>
      <c r="AX12" s="249">
        <f t="shared" si="4"/>
        <v>14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71">
        <v>1</v>
      </c>
      <c r="BN12" s="271">
        <v>1</v>
      </c>
      <c r="BO12" s="271">
        <v>1</v>
      </c>
      <c r="BP12" s="265"/>
      <c r="BQ12" s="265"/>
    </row>
    <row r="13" spans="1:69" s="334" customFormat="1" ht="13.15" x14ac:dyDescent="0.4">
      <c r="A13" s="314">
        <v>4</v>
      </c>
      <c r="B13" s="315" t="s">
        <v>54</v>
      </c>
      <c r="C13" s="316">
        <f t="shared" si="5"/>
        <v>13.77</v>
      </c>
      <c r="D13" s="317">
        <v>0.72</v>
      </c>
      <c r="E13" s="317">
        <v>1.69</v>
      </c>
      <c r="F13" s="317">
        <v>8.34</v>
      </c>
      <c r="G13" s="317">
        <v>3.02</v>
      </c>
      <c r="H13" s="316">
        <f t="shared" si="2"/>
        <v>0.9</v>
      </c>
      <c r="I13" s="317" t="s">
        <v>64</v>
      </c>
      <c r="J13" s="317">
        <v>0.9</v>
      </c>
      <c r="K13" s="317" t="s">
        <v>64</v>
      </c>
      <c r="L13" s="317"/>
      <c r="M13" s="316">
        <f t="shared" si="6"/>
        <v>1.18</v>
      </c>
      <c r="N13" s="318">
        <v>0</v>
      </c>
      <c r="O13" s="318">
        <v>0</v>
      </c>
      <c r="P13" s="318">
        <v>0</v>
      </c>
      <c r="Q13" s="318">
        <v>0</v>
      </c>
      <c r="R13" s="318">
        <v>0.32</v>
      </c>
      <c r="S13" s="318">
        <v>0.86</v>
      </c>
      <c r="T13" s="318">
        <v>0</v>
      </c>
      <c r="U13" s="318">
        <v>0</v>
      </c>
      <c r="V13" s="317">
        <v>1727</v>
      </c>
      <c r="W13" s="319">
        <f t="shared" si="1"/>
        <v>6.9529999999999994</v>
      </c>
      <c r="X13" s="320">
        <v>0.26</v>
      </c>
      <c r="Y13" s="320">
        <v>0.56000000000000005</v>
      </c>
      <c r="Z13" s="320">
        <v>5.2129999999999992</v>
      </c>
      <c r="AA13" s="320">
        <v>0.91999999999999993</v>
      </c>
      <c r="AB13" s="319">
        <f>SUM(AC13:AE13)</f>
        <v>0.33</v>
      </c>
      <c r="AC13" s="321"/>
      <c r="AD13" s="321">
        <v>0.33</v>
      </c>
      <c r="AE13" s="321"/>
      <c r="AF13" s="322"/>
      <c r="AG13" s="323">
        <f t="shared" si="3"/>
        <v>0.68</v>
      </c>
      <c r="AH13" s="324">
        <v>0.68</v>
      </c>
      <c r="AI13" s="324"/>
      <c r="AJ13" s="324"/>
      <c r="AK13" s="324"/>
      <c r="AL13" s="324"/>
      <c r="AM13" s="324"/>
      <c r="AN13" s="324"/>
      <c r="AO13" s="324"/>
      <c r="AP13" s="325">
        <v>964</v>
      </c>
      <c r="AQ13" s="326">
        <f>$W13/C13</f>
        <v>0.5049382716049382</v>
      </c>
      <c r="AR13" s="327">
        <f>IF(H13=0,"-",AB13/H13)</f>
        <v>0.3666666666666667</v>
      </c>
      <c r="AS13" s="327">
        <f>AG13/M13</f>
        <v>0.57627118644067798</v>
      </c>
      <c r="AT13" s="328">
        <f>W13-'29.7'!W13</f>
        <v>0</v>
      </c>
      <c r="AU13" s="328">
        <f>AB13-'29.7'!AB13</f>
        <v>0</v>
      </c>
      <c r="AV13" s="328">
        <f>AG13-'29.7'!AG13</f>
        <v>0</v>
      </c>
      <c r="AW13" s="329"/>
      <c r="AX13" s="330">
        <f t="shared" si="4"/>
        <v>9</v>
      </c>
      <c r="AY13" s="331">
        <v>1</v>
      </c>
      <c r="AZ13" s="331">
        <v>1</v>
      </c>
      <c r="BA13" s="331"/>
      <c r="BB13" s="331">
        <v>1</v>
      </c>
      <c r="BC13" s="331"/>
      <c r="BD13" s="331"/>
      <c r="BE13" s="331"/>
      <c r="BF13" s="331">
        <v>1</v>
      </c>
      <c r="BG13" s="331"/>
      <c r="BH13" s="331"/>
      <c r="BI13" s="331">
        <v>1</v>
      </c>
      <c r="BJ13" s="331">
        <v>1</v>
      </c>
      <c r="BK13" s="331">
        <v>1</v>
      </c>
      <c r="BL13" s="332"/>
      <c r="BM13" s="332">
        <v>1</v>
      </c>
      <c r="BN13" s="332"/>
      <c r="BO13" s="332">
        <v>1</v>
      </c>
      <c r="BP13" s="333"/>
      <c r="BQ13" s="333"/>
    </row>
    <row r="14" spans="1:69" s="43" customFormat="1" ht="13.15" x14ac:dyDescent="0.35">
      <c r="A14" s="309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7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/>
      <c r="AU14" s="17"/>
      <c r="AV14" s="17"/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72"/>
      <c r="BO14" s="272"/>
      <c r="BP14" s="266"/>
      <c r="BQ14" s="266"/>
    </row>
    <row r="15" spans="1:69" ht="13.15" x14ac:dyDescent="0.4">
      <c r="A15" s="14">
        <v>1</v>
      </c>
      <c r="B15" s="15" t="s">
        <v>52</v>
      </c>
      <c r="C15" s="61">
        <f t="shared" si="5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6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9.6159999999999997</v>
      </c>
      <c r="X15" s="22">
        <v>0.26</v>
      </c>
      <c r="Y15" s="22">
        <v>3.6709999999999998</v>
      </c>
      <c r="Z15" s="22">
        <v>5.6850000000000005</v>
      </c>
      <c r="AA15" s="22">
        <v>0</v>
      </c>
      <c r="AB15" s="279">
        <f t="shared" ref="AB15:AB20" si="8">SUM(AC15:AE15)</f>
        <v>0</v>
      </c>
      <c r="AC15" s="75"/>
      <c r="AD15" s="75"/>
      <c r="AE15" s="75"/>
      <c r="AF15" s="138">
        <f t="shared" si="7"/>
        <v>0</v>
      </c>
      <c r="AG15" s="280">
        <f t="shared" si="3"/>
        <v>5.6819999999999995</v>
      </c>
      <c r="AH15" s="22"/>
      <c r="AI15" s="22"/>
      <c r="AJ15" s="22"/>
      <c r="AK15" s="22"/>
      <c r="AL15" s="22">
        <v>0.68</v>
      </c>
      <c r="AM15" s="22">
        <v>4.1859999999999999</v>
      </c>
      <c r="AN15" s="22">
        <v>0.81599999999999995</v>
      </c>
      <c r="AO15" s="22">
        <v>0</v>
      </c>
      <c r="AP15" s="281">
        <v>1915</v>
      </c>
      <c r="AQ15" s="18">
        <f t="shared" ref="AQ15:AQ24" si="9">$W15/C15</f>
        <v>0.59689633767846062</v>
      </c>
      <c r="AR15" s="19">
        <f>IF(H15=0,"-",AB15/H15)</f>
        <v>0</v>
      </c>
      <c r="AS15" s="19">
        <f t="shared" ref="AS15:AS24" si="10">AG15/M15</f>
        <v>0.64058624577226608</v>
      </c>
      <c r="AT15" s="17">
        <f>W15-'29.7'!W15</f>
        <v>0</v>
      </c>
      <c r="AU15" s="17">
        <f>AB15-'29.7'!AB15</f>
        <v>0</v>
      </c>
      <c r="AV15" s="17">
        <f>AG15-'29.7'!AG15</f>
        <v>0</v>
      </c>
      <c r="AW15" s="226"/>
      <c r="AX15" s="246">
        <f t="shared" si="4"/>
        <v>6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7">
        <v>1</v>
      </c>
      <c r="BI15" s="247">
        <v>1</v>
      </c>
      <c r="BJ15" s="247"/>
      <c r="BK15" s="247"/>
      <c r="BL15" s="270"/>
      <c r="BM15" s="270">
        <v>1</v>
      </c>
      <c r="BN15" s="270">
        <v>1</v>
      </c>
      <c r="BO15" s="270"/>
      <c r="BP15" s="264"/>
      <c r="BQ15" s="264"/>
    </row>
    <row r="16" spans="1:69" s="134" customFormat="1" ht="13.15" x14ac:dyDescent="0.4">
      <c r="A16" s="119">
        <v>2</v>
      </c>
      <c r="B16" s="120" t="s">
        <v>42</v>
      </c>
      <c r="C16" s="121">
        <f t="shared" si="5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6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41.010000000000005</v>
      </c>
      <c r="X16" s="124">
        <v>0.5</v>
      </c>
      <c r="Y16" s="124">
        <v>5.77</v>
      </c>
      <c r="Z16" s="124">
        <v>26.475000000000001</v>
      </c>
      <c r="AA16" s="124">
        <v>8.2650000000000006</v>
      </c>
      <c r="AB16" s="292">
        <f t="shared" si="8"/>
        <v>0</v>
      </c>
      <c r="AC16" s="125"/>
      <c r="AD16" s="125"/>
      <c r="AE16" s="125"/>
      <c r="AF16" s="139">
        <f t="shared" si="7"/>
        <v>0</v>
      </c>
      <c r="AG16" s="293">
        <f t="shared" si="3"/>
        <v>4.49</v>
      </c>
      <c r="AH16" s="127">
        <v>2.1</v>
      </c>
      <c r="AI16" s="127">
        <v>0</v>
      </c>
      <c r="AJ16" s="127">
        <v>0</v>
      </c>
      <c r="AK16" s="127">
        <v>0</v>
      </c>
      <c r="AL16" s="127">
        <v>1.1399999999999999</v>
      </c>
      <c r="AM16" s="127">
        <v>0.85000000000000009</v>
      </c>
      <c r="AN16" s="127">
        <v>0</v>
      </c>
      <c r="AO16" s="127">
        <v>0.4</v>
      </c>
      <c r="AP16" s="294">
        <v>5097</v>
      </c>
      <c r="AQ16" s="128">
        <f t="shared" si="9"/>
        <v>0.51256092988376456</v>
      </c>
      <c r="AR16" s="129">
        <f>IF(H16=0,"-",AB16/H16)</f>
        <v>0</v>
      </c>
      <c r="AS16" s="129">
        <f t="shared" si="10"/>
        <v>0.59470198675496699</v>
      </c>
      <c r="AT16" s="153">
        <f>W16-'29.7'!W16</f>
        <v>-0.62999999999999545</v>
      </c>
      <c r="AU16" s="153">
        <f>AB16-'29.7'!AB16</f>
        <v>0</v>
      </c>
      <c r="AV16" s="153">
        <f>AG16-'29.7'!AG16</f>
        <v>0</v>
      </c>
      <c r="AW16" s="239"/>
      <c r="AX16" s="249">
        <f t="shared" si="4"/>
        <v>7</v>
      </c>
      <c r="AY16" s="248">
        <v>1</v>
      </c>
      <c r="AZ16" s="248"/>
      <c r="BA16" s="248"/>
      <c r="BB16" s="248"/>
      <c r="BC16" s="248">
        <v>1</v>
      </c>
      <c r="BD16" s="248"/>
      <c r="BE16" s="248"/>
      <c r="BF16" s="248"/>
      <c r="BG16" s="248"/>
      <c r="BH16" s="248">
        <v>1</v>
      </c>
      <c r="BI16" s="248">
        <v>1</v>
      </c>
      <c r="BJ16" s="248"/>
      <c r="BK16" s="248"/>
      <c r="BL16" s="271">
        <v>1</v>
      </c>
      <c r="BM16" s="271">
        <v>1</v>
      </c>
      <c r="BN16" s="271"/>
      <c r="BO16" s="271">
        <v>1</v>
      </c>
      <c r="BP16" s="265"/>
      <c r="BQ16" s="265"/>
    </row>
    <row r="17" spans="1:69" s="134" customFormat="1" ht="13.15" x14ac:dyDescent="0.4">
      <c r="A17" s="119">
        <v>3</v>
      </c>
      <c r="B17" s="120" t="s">
        <v>56</v>
      </c>
      <c r="C17" s="121">
        <f t="shared" si="5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6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10.02</v>
      </c>
      <c r="X17" s="124"/>
      <c r="Y17" s="175">
        <v>3.15</v>
      </c>
      <c r="Z17" s="175">
        <v>5.77</v>
      </c>
      <c r="AA17" s="175">
        <v>1.1000000000000001</v>
      </c>
      <c r="AB17" s="292">
        <f t="shared" si="8"/>
        <v>10.54</v>
      </c>
      <c r="AC17" s="125"/>
      <c r="AD17" s="125">
        <v>10.54</v>
      </c>
      <c r="AE17" s="125"/>
      <c r="AF17" s="139">
        <v>13370</v>
      </c>
      <c r="AG17" s="293">
        <f t="shared" si="3"/>
        <v>4.3099999999999996</v>
      </c>
      <c r="AH17" s="127">
        <v>0</v>
      </c>
      <c r="AI17" s="127"/>
      <c r="AJ17" s="127"/>
      <c r="AK17" s="127"/>
      <c r="AL17" s="127">
        <v>4.3099999999999996</v>
      </c>
      <c r="AM17" s="127"/>
      <c r="AN17" s="127"/>
      <c r="AO17" s="127"/>
      <c r="AP17" s="294">
        <v>2162</v>
      </c>
      <c r="AQ17" s="128">
        <f t="shared" si="9"/>
        <v>0.65533028122956183</v>
      </c>
      <c r="AR17" s="129">
        <f>IF(H17=0,"-",AB17/H17)</f>
        <v>0.82992125984251963</v>
      </c>
      <c r="AS17" s="129">
        <f t="shared" si="10"/>
        <v>0.62014388489208627</v>
      </c>
      <c r="AT17" s="153">
        <f>W17-'29.7'!W17</f>
        <v>0.85999999999999943</v>
      </c>
      <c r="AU17" s="153">
        <f>AB17-'29.7'!AB17</f>
        <v>0</v>
      </c>
      <c r="AV17" s="153">
        <f>AG17-'29.7'!AG17</f>
        <v>0.39999999999999947</v>
      </c>
      <c r="AW17" s="239"/>
      <c r="AX17" s="249">
        <f t="shared" si="4"/>
        <v>12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8"/>
      <c r="BI17" s="248">
        <v>1</v>
      </c>
      <c r="BJ17" s="248">
        <v>1</v>
      </c>
      <c r="BK17" s="248">
        <v>1</v>
      </c>
      <c r="BL17" s="271">
        <v>1</v>
      </c>
      <c r="BM17" s="271">
        <v>1</v>
      </c>
      <c r="BN17" s="271">
        <v>1</v>
      </c>
      <c r="BO17" s="271">
        <v>1</v>
      </c>
      <c r="BP17" s="265"/>
      <c r="BQ17" s="265"/>
    </row>
    <row r="18" spans="1:69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53.649000000000001</v>
      </c>
      <c r="X18" s="124">
        <v>4.28</v>
      </c>
      <c r="Y18" s="124">
        <v>3.1300000000000003</v>
      </c>
      <c r="Z18" s="124">
        <v>31.266999999999999</v>
      </c>
      <c r="AA18" s="124">
        <v>14.972</v>
      </c>
      <c r="AB18" s="292">
        <f>SUM(AC18:AE18)</f>
        <v>24.266999999999999</v>
      </c>
      <c r="AC18" s="125">
        <v>6.8819999999999997</v>
      </c>
      <c r="AD18" s="125">
        <v>13.81</v>
      </c>
      <c r="AE18" s="125">
        <v>3.5749999999999997</v>
      </c>
      <c r="AF18" s="139">
        <v>0</v>
      </c>
      <c r="AG18" s="293">
        <f t="shared" si="3"/>
        <v>2.56</v>
      </c>
      <c r="AH18" s="127">
        <v>0</v>
      </c>
      <c r="AI18" s="127">
        <v>0.19</v>
      </c>
      <c r="AJ18" s="127">
        <v>0</v>
      </c>
      <c r="AK18" s="127">
        <v>0</v>
      </c>
      <c r="AL18" s="127">
        <v>0.65</v>
      </c>
      <c r="AM18" s="127">
        <v>1.54</v>
      </c>
      <c r="AN18" s="127">
        <v>0.18</v>
      </c>
      <c r="AO18" s="127">
        <v>0</v>
      </c>
      <c r="AP18" s="294">
        <v>7795</v>
      </c>
      <c r="AQ18" s="128">
        <f t="shared" si="9"/>
        <v>0.54973870273593606</v>
      </c>
      <c r="AR18" s="129">
        <f>IF(H18=0,"-",AB18/H18)</f>
        <v>0.80115549686365128</v>
      </c>
      <c r="AS18" s="129">
        <f t="shared" si="10"/>
        <v>0.34362416107382554</v>
      </c>
      <c r="AT18" s="153">
        <f>W18-'29.7'!W18</f>
        <v>3.6389999999999958</v>
      </c>
      <c r="AU18" s="153">
        <f>AB18-'29.7'!AB18</f>
        <v>0</v>
      </c>
      <c r="AV18" s="153">
        <f>AG18-'29.7'!AG18</f>
        <v>0.46999999999999975</v>
      </c>
      <c r="AW18" s="239"/>
      <c r="AX18" s="249">
        <f t="shared" si="4"/>
        <v>17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71">
        <v>1</v>
      </c>
      <c r="BN18" s="271">
        <v>1</v>
      </c>
      <c r="BO18" s="271">
        <v>1</v>
      </c>
      <c r="BP18" s="265"/>
      <c r="BQ18" s="265"/>
    </row>
    <row r="19" spans="1:69" s="134" customFormat="1" ht="13.15" x14ac:dyDescent="0.4">
      <c r="A19" s="119">
        <v>5</v>
      </c>
      <c r="B19" s="120" t="s">
        <v>47</v>
      </c>
      <c r="C19" s="121">
        <f t="shared" si="5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6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49.099999999999994</v>
      </c>
      <c r="X19" s="124">
        <v>0.38800000000000001</v>
      </c>
      <c r="Y19" s="124">
        <v>11.078999999999999</v>
      </c>
      <c r="Z19" s="124">
        <v>34.690999999999995</v>
      </c>
      <c r="AA19" s="124">
        <v>2.9420000000000002</v>
      </c>
      <c r="AB19" s="292">
        <f>SUM(AC19:AE19)</f>
        <v>10.088000000000003</v>
      </c>
      <c r="AC19" s="125">
        <v>5.9440000000000008</v>
      </c>
      <c r="AD19" s="125">
        <v>3.7</v>
      </c>
      <c r="AE19" s="125">
        <v>0.44400000000000001</v>
      </c>
      <c r="AF19" s="139">
        <f t="shared" si="7"/>
        <v>44002.000000000007</v>
      </c>
      <c r="AG19" s="293">
        <f t="shared" si="3"/>
        <v>20.726000000000003</v>
      </c>
      <c r="AH19" s="127">
        <v>0</v>
      </c>
      <c r="AI19" s="127">
        <v>0</v>
      </c>
      <c r="AJ19" s="127">
        <v>0.20100000000000001</v>
      </c>
      <c r="AK19" s="127">
        <v>0</v>
      </c>
      <c r="AL19" s="127">
        <v>3.1820000000000004</v>
      </c>
      <c r="AM19" s="127">
        <v>0</v>
      </c>
      <c r="AN19" s="127">
        <v>16.743000000000002</v>
      </c>
      <c r="AO19" s="127">
        <v>0.6</v>
      </c>
      <c r="AP19" s="294">
        <v>7928</v>
      </c>
      <c r="AQ19" s="128">
        <f t="shared" si="9"/>
        <v>0.56690913289458489</v>
      </c>
      <c r="AR19" s="129">
        <f t="shared" ref="AR19:AR24" si="11">IF(H19=0,"-",AB19/H19)</f>
        <v>0.34930747922437683</v>
      </c>
      <c r="AS19" s="129">
        <f t="shared" si="10"/>
        <v>0.7254462723136158</v>
      </c>
      <c r="AT19" s="153">
        <f>W19-'29.7'!W19</f>
        <v>3.8019999999999996</v>
      </c>
      <c r="AU19" s="153">
        <f>AB19-'29.7'!AB19</f>
        <v>0.60000000000000142</v>
      </c>
      <c r="AV19" s="153">
        <f>AG19-'29.7'!AG19</f>
        <v>1.9050000000000047</v>
      </c>
      <c r="AW19" s="239"/>
      <c r="AX19" s="249">
        <f t="shared" si="4"/>
        <v>15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71">
        <v>1</v>
      </c>
      <c r="BN19" s="271">
        <v>1</v>
      </c>
      <c r="BO19" s="271">
        <v>1</v>
      </c>
      <c r="BP19" s="265"/>
      <c r="BQ19" s="265"/>
    </row>
    <row r="20" spans="1:69" s="134" customFormat="1" ht="13.15" x14ac:dyDescent="0.4">
      <c r="A20" s="119">
        <v>6</v>
      </c>
      <c r="B20" s="120" t="s">
        <v>49</v>
      </c>
      <c r="C20" s="121">
        <f t="shared" si="5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6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13.270000000000001</v>
      </c>
      <c r="X20" s="171">
        <v>0.76</v>
      </c>
      <c r="Y20" s="171">
        <v>0</v>
      </c>
      <c r="Z20" s="171">
        <v>12.510000000000002</v>
      </c>
      <c r="AA20" s="171">
        <v>0</v>
      </c>
      <c r="AB20" s="292">
        <f t="shared" si="8"/>
        <v>5.0999999999999996</v>
      </c>
      <c r="AC20" s="125">
        <v>0.7</v>
      </c>
      <c r="AD20" s="125">
        <v>2.1</v>
      </c>
      <c r="AE20" s="125">
        <v>2.2999999999999998</v>
      </c>
      <c r="AF20" s="139">
        <f t="shared" si="7"/>
        <v>17750</v>
      </c>
      <c r="AG20" s="293">
        <f t="shared" si="3"/>
        <v>0</v>
      </c>
      <c r="AH20" s="172"/>
      <c r="AI20" s="127"/>
      <c r="AJ20" s="127"/>
      <c r="AK20" s="127"/>
      <c r="AL20" s="172"/>
      <c r="AM20" s="172"/>
      <c r="AN20" s="172"/>
      <c r="AO20" s="172"/>
      <c r="AP20" s="294">
        <v>1557</v>
      </c>
      <c r="AQ20" s="128">
        <f t="shared" si="9"/>
        <v>0.46725352112676061</v>
      </c>
      <c r="AR20" s="129">
        <f t="shared" si="11"/>
        <v>0.50595238095238093</v>
      </c>
      <c r="AS20" s="129">
        <f t="shared" si="10"/>
        <v>0</v>
      </c>
      <c r="AT20" s="153"/>
      <c r="AU20" s="153"/>
      <c r="AV20" s="153"/>
      <c r="AW20" s="239"/>
      <c r="AX20" s="249">
        <f t="shared" si="4"/>
        <v>5</v>
      </c>
      <c r="AY20" s="248">
        <v>1</v>
      </c>
      <c r="AZ20" s="248"/>
      <c r="BA20" s="248"/>
      <c r="BB20" s="248">
        <v>1</v>
      </c>
      <c r="BC20" s="248">
        <v>1</v>
      </c>
      <c r="BD20" s="248"/>
      <c r="BE20" s="248"/>
      <c r="BF20" s="248"/>
      <c r="BG20" s="248"/>
      <c r="BH20" s="248"/>
      <c r="BI20" s="248"/>
      <c r="BJ20" s="248">
        <v>1</v>
      </c>
      <c r="BK20" s="248"/>
      <c r="BL20" s="271"/>
      <c r="BM20" s="271">
        <v>1</v>
      </c>
      <c r="BN20" s="271"/>
      <c r="BO20" s="271"/>
      <c r="BP20" s="265"/>
      <c r="BQ20" s="265"/>
    </row>
    <row r="21" spans="1:69" s="334" customFormat="1" ht="13.15" x14ac:dyDescent="0.4">
      <c r="A21" s="314">
        <v>7</v>
      </c>
      <c r="B21" s="315" t="s">
        <v>48</v>
      </c>
      <c r="C21" s="316">
        <f t="shared" si="5"/>
        <v>17</v>
      </c>
      <c r="D21" s="317">
        <v>0.28999999999999998</v>
      </c>
      <c r="E21" s="317">
        <v>4.2699999999999996</v>
      </c>
      <c r="F21" s="317">
        <v>6.57</v>
      </c>
      <c r="G21" s="317">
        <v>5.87</v>
      </c>
      <c r="H21" s="316">
        <f t="shared" si="2"/>
        <v>3.0300000000000002</v>
      </c>
      <c r="I21" s="317">
        <v>1.8</v>
      </c>
      <c r="J21" s="317">
        <v>1.03</v>
      </c>
      <c r="K21" s="317">
        <v>0.2</v>
      </c>
      <c r="L21" s="317"/>
      <c r="M21" s="316">
        <f t="shared" si="6"/>
        <v>5.28</v>
      </c>
      <c r="N21" s="318">
        <v>0</v>
      </c>
      <c r="O21" s="318">
        <v>0</v>
      </c>
      <c r="P21" s="318">
        <v>0.85</v>
      </c>
      <c r="Q21" s="318">
        <v>0</v>
      </c>
      <c r="R21" s="318">
        <v>0</v>
      </c>
      <c r="S21" s="318">
        <v>1.55</v>
      </c>
      <c r="T21" s="318">
        <v>2</v>
      </c>
      <c r="U21" s="318">
        <v>0.88</v>
      </c>
      <c r="V21" s="317">
        <v>2421</v>
      </c>
      <c r="W21" s="319">
        <f t="shared" si="1"/>
        <v>9.2672000000000008</v>
      </c>
      <c r="X21" s="324">
        <v>0.28999999999999998</v>
      </c>
      <c r="Y21" s="324">
        <v>2.0089999999999999</v>
      </c>
      <c r="Z21" s="324">
        <v>4.5932000000000004</v>
      </c>
      <c r="AA21" s="324">
        <v>2.375</v>
      </c>
      <c r="AB21" s="319">
        <f>SUM(AC21:AE21)</f>
        <v>2.0730599999999999</v>
      </c>
      <c r="AC21" s="321">
        <v>0.80577999999999994</v>
      </c>
      <c r="AD21" s="321">
        <v>1.26728</v>
      </c>
      <c r="AE21" s="321">
        <v>0</v>
      </c>
      <c r="AF21" s="322">
        <f t="shared" si="7"/>
        <v>8464.380000000001</v>
      </c>
      <c r="AG21" s="323">
        <f t="shared" si="3"/>
        <v>2.8475000000000001</v>
      </c>
      <c r="AH21" s="324"/>
      <c r="AI21" s="324"/>
      <c r="AJ21" s="324"/>
      <c r="AK21" s="324"/>
      <c r="AL21" s="324">
        <v>0</v>
      </c>
      <c r="AM21" s="324">
        <v>1.25</v>
      </c>
      <c r="AN21" s="324">
        <v>0.97249999999999992</v>
      </c>
      <c r="AO21" s="324">
        <v>0.625</v>
      </c>
      <c r="AP21" s="325">
        <v>1367</v>
      </c>
      <c r="AQ21" s="326">
        <f t="shared" si="9"/>
        <v>0.54512941176470597</v>
      </c>
      <c r="AR21" s="327">
        <f t="shared" si="11"/>
        <v>0.68417821782178212</v>
      </c>
      <c r="AS21" s="327">
        <f t="shared" si="10"/>
        <v>0.53929924242424243</v>
      </c>
      <c r="AT21" s="328">
        <f>W21-'29.7'!W21</f>
        <v>0</v>
      </c>
      <c r="AU21" s="328">
        <f>AB21-'29.7'!AB21</f>
        <v>0</v>
      </c>
      <c r="AV21" s="328">
        <f>AG21-'29.7'!AG21</f>
        <v>0</v>
      </c>
      <c r="AW21" s="329"/>
      <c r="AX21" s="330">
        <f t="shared" si="4"/>
        <v>10</v>
      </c>
      <c r="AY21" s="331">
        <v>1</v>
      </c>
      <c r="AZ21" s="331">
        <v>1</v>
      </c>
      <c r="BA21" s="331"/>
      <c r="BB21" s="331">
        <v>1</v>
      </c>
      <c r="BC21" s="331">
        <v>1</v>
      </c>
      <c r="BD21" s="331"/>
      <c r="BE21" s="331">
        <v>1</v>
      </c>
      <c r="BF21" s="331"/>
      <c r="BG21" s="331"/>
      <c r="BH21" s="331"/>
      <c r="BI21" s="331">
        <v>1</v>
      </c>
      <c r="BJ21" s="331">
        <v>1</v>
      </c>
      <c r="BK21" s="331">
        <v>1</v>
      </c>
      <c r="BL21" s="332"/>
      <c r="BM21" s="332">
        <v>1</v>
      </c>
      <c r="BN21" s="332">
        <v>1</v>
      </c>
      <c r="BO21" s="332"/>
      <c r="BP21" s="333"/>
      <c r="BQ21" s="333"/>
    </row>
    <row r="22" spans="1:69" s="134" customFormat="1" ht="13.15" x14ac:dyDescent="0.4">
      <c r="A22" s="119">
        <v>8</v>
      </c>
      <c r="B22" s="120" t="s">
        <v>62</v>
      </c>
      <c r="C22" s="121">
        <f t="shared" si="5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6"/>
        <v>16.369999999999997</v>
      </c>
      <c r="N22" s="291">
        <v>0</v>
      </c>
      <c r="O22" s="291">
        <v>0</v>
      </c>
      <c r="P22" s="291">
        <v>0</v>
      </c>
      <c r="Q22" s="291">
        <v>0</v>
      </c>
      <c r="R22" s="291">
        <v>7.93</v>
      </c>
      <c r="S22" s="291">
        <v>0</v>
      </c>
      <c r="T22" s="291">
        <v>8.44</v>
      </c>
      <c r="U22" s="291">
        <v>0</v>
      </c>
      <c r="V22" s="122">
        <v>2622</v>
      </c>
      <c r="W22" s="292">
        <f t="shared" si="1"/>
        <v>5.65</v>
      </c>
      <c r="X22" s="127"/>
      <c r="Y22" s="127">
        <v>5.65</v>
      </c>
      <c r="Z22" s="127"/>
      <c r="AA22" s="127"/>
      <c r="AB22" s="292">
        <f>SUM(AC22:AE22)</f>
        <v>2.52</v>
      </c>
      <c r="AC22" s="125"/>
      <c r="AD22" s="125">
        <v>2.52</v>
      </c>
      <c r="AE22" s="125"/>
      <c r="AF22" s="139">
        <f t="shared" si="7"/>
        <v>8820</v>
      </c>
      <c r="AG22" s="293">
        <f t="shared" si="3"/>
        <v>4.05</v>
      </c>
      <c r="AH22" s="127"/>
      <c r="AI22" s="127"/>
      <c r="AJ22" s="127">
        <v>4.05</v>
      </c>
      <c r="AK22" s="127"/>
      <c r="AL22" s="127"/>
      <c r="AM22" s="127"/>
      <c r="AN22" s="127"/>
      <c r="AO22" s="127"/>
      <c r="AP22" s="294">
        <v>611</v>
      </c>
      <c r="AQ22" s="128">
        <f t="shared" si="9"/>
        <v>0.59978768577494701</v>
      </c>
      <c r="AR22" s="129">
        <f t="shared" si="11"/>
        <v>0.42</v>
      </c>
      <c r="AS22" s="129">
        <f t="shared" si="10"/>
        <v>0.24740378741600491</v>
      </c>
      <c r="AT22" s="153">
        <f>W22-'29.7'!W22</f>
        <v>1</v>
      </c>
      <c r="AU22" s="153">
        <f>AB22-'29.7'!AB22</f>
        <v>0.84000000000000008</v>
      </c>
      <c r="AV22" s="153">
        <f>AG22-'29.7'!AG22</f>
        <v>0</v>
      </c>
      <c r="AW22" s="239"/>
      <c r="AX22" s="249">
        <f t="shared" si="4"/>
        <v>5</v>
      </c>
      <c r="AY22" s="248">
        <v>1</v>
      </c>
      <c r="AZ22" s="248"/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71">
        <v>1</v>
      </c>
      <c r="BM22" s="271">
        <v>1</v>
      </c>
      <c r="BN22" s="271">
        <v>1</v>
      </c>
      <c r="BO22" s="271">
        <v>1</v>
      </c>
      <c r="BP22" s="265"/>
      <c r="BQ22" s="265"/>
    </row>
    <row r="23" spans="1:69" s="134" customFormat="1" ht="13.15" x14ac:dyDescent="0.4">
      <c r="A23" s="119">
        <v>9</v>
      </c>
      <c r="B23" s="120" t="s">
        <v>51</v>
      </c>
      <c r="C23" s="121">
        <f t="shared" si="5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6"/>
        <v>9.32</v>
      </c>
      <c r="N23" s="291">
        <v>0.37</v>
      </c>
      <c r="O23" s="291">
        <v>0</v>
      </c>
      <c r="P23" s="291">
        <v>0</v>
      </c>
      <c r="Q23" s="291">
        <v>0</v>
      </c>
      <c r="R23" s="291">
        <v>6.25</v>
      </c>
      <c r="S23" s="291">
        <v>0</v>
      </c>
      <c r="T23" s="291">
        <v>2.7</v>
      </c>
      <c r="U23" s="291">
        <v>0</v>
      </c>
      <c r="V23" s="122">
        <v>3432</v>
      </c>
      <c r="W23" s="292">
        <f t="shared" si="1"/>
        <v>8.766</v>
      </c>
      <c r="X23" s="127">
        <v>0</v>
      </c>
      <c r="Y23" s="127">
        <v>0.5</v>
      </c>
      <c r="Z23" s="127">
        <v>4.5760000000000005</v>
      </c>
      <c r="AA23" s="127">
        <v>3.69</v>
      </c>
      <c r="AB23" s="292">
        <f>SUM(AC23:AE23)</f>
        <v>6.4220000000000006</v>
      </c>
      <c r="AC23" s="125">
        <v>3.8220000000000001</v>
      </c>
      <c r="AD23" s="125">
        <v>1.2</v>
      </c>
      <c r="AE23" s="125">
        <v>1.4</v>
      </c>
      <c r="AF23" s="139">
        <f t="shared" si="7"/>
        <v>27509.999999999996</v>
      </c>
      <c r="AG23" s="293">
        <f t="shared" si="3"/>
        <v>2.74</v>
      </c>
      <c r="AH23" s="127">
        <v>0.49</v>
      </c>
      <c r="AI23" s="127">
        <v>0</v>
      </c>
      <c r="AJ23" s="127">
        <v>0</v>
      </c>
      <c r="AK23" s="127">
        <v>0</v>
      </c>
      <c r="AL23" s="127">
        <v>1.4</v>
      </c>
      <c r="AM23" s="127">
        <v>0</v>
      </c>
      <c r="AN23" s="127">
        <v>0.85000000000000009</v>
      </c>
      <c r="AO23" s="127">
        <v>0</v>
      </c>
      <c r="AP23" s="294">
        <v>1259</v>
      </c>
      <c r="AQ23" s="128">
        <f t="shared" si="9"/>
        <v>0.34362994903959232</v>
      </c>
      <c r="AR23" s="129">
        <f t="shared" si="11"/>
        <v>0.2000623052959502</v>
      </c>
      <c r="AS23" s="129">
        <f t="shared" si="10"/>
        <v>0.29399141630901288</v>
      </c>
      <c r="AT23" s="153">
        <f>W23-'29.7'!W23</f>
        <v>0.59999999999999964</v>
      </c>
      <c r="AU23" s="153">
        <f>AB23-'29.7'!AB23</f>
        <v>0</v>
      </c>
      <c r="AV23" s="153">
        <f>AG23-'29.7'!AG23</f>
        <v>0</v>
      </c>
      <c r="AW23" s="239"/>
      <c r="AX23" s="249">
        <f t="shared" si="4"/>
        <v>6</v>
      </c>
      <c r="AY23" s="248">
        <v>1</v>
      </c>
      <c r="AZ23" s="248">
        <v>1</v>
      </c>
      <c r="BA23" s="248"/>
      <c r="BB23" s="248"/>
      <c r="BC23" s="248">
        <v>1</v>
      </c>
      <c r="BD23" s="248"/>
      <c r="BE23" s="248">
        <v>1</v>
      </c>
      <c r="BF23" s="248"/>
      <c r="BG23" s="248"/>
      <c r="BH23" s="248"/>
      <c r="BI23" s="248"/>
      <c r="BJ23" s="248">
        <v>1</v>
      </c>
      <c r="BK23" s="248"/>
      <c r="BL23" s="271"/>
      <c r="BM23" s="271"/>
      <c r="BN23" s="271"/>
      <c r="BO23" s="271">
        <v>1</v>
      </c>
      <c r="BP23" s="265"/>
      <c r="BQ23" s="265"/>
    </row>
    <row r="24" spans="1:69" s="34" customFormat="1" ht="16.149999999999999" x14ac:dyDescent="0.35">
      <c r="A24" s="313"/>
      <c r="B24" s="313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311.19920000000002</v>
      </c>
      <c r="X24" s="32">
        <f>SUM(X10:X23)</f>
        <v>9.1369999999999987</v>
      </c>
      <c r="Y24" s="32">
        <f>SUM(Y10:Y23)</f>
        <v>46.504999999999995</v>
      </c>
      <c r="Z24" s="32">
        <f>SUM(Z10:Z23)</f>
        <v>211.91019999999997</v>
      </c>
      <c r="AA24" s="32">
        <f t="shared" si="12"/>
        <v>43.646999999999998</v>
      </c>
      <c r="AB24" s="286">
        <f>SUM(AB10:AB23)</f>
        <v>68.74006</v>
      </c>
      <c r="AC24" s="77">
        <f>SUM(AC10:AC23)</f>
        <v>23.653779999999998</v>
      </c>
      <c r="AD24" s="77">
        <f t="shared" si="12"/>
        <v>36.467280000000009</v>
      </c>
      <c r="AE24" s="77">
        <f t="shared" si="12"/>
        <v>8.6189999999999998</v>
      </c>
      <c r="AF24" s="140">
        <f t="shared" si="12"/>
        <v>147416.38</v>
      </c>
      <c r="AG24" s="285">
        <f>SUM(AG10:AG23)</f>
        <v>95.902500000000003</v>
      </c>
      <c r="AH24" s="32">
        <f t="shared" si="12"/>
        <v>17.32</v>
      </c>
      <c r="AI24" s="32">
        <f t="shared" si="12"/>
        <v>0.70500000000000007</v>
      </c>
      <c r="AJ24" s="32">
        <f t="shared" si="12"/>
        <v>4.4359999999999999</v>
      </c>
      <c r="AK24" s="32">
        <f t="shared" si="12"/>
        <v>1.55</v>
      </c>
      <c r="AL24" s="32">
        <f t="shared" si="12"/>
        <v>11.462000000000002</v>
      </c>
      <c r="AM24" s="32">
        <f t="shared" si="12"/>
        <v>30.525000000000002</v>
      </c>
      <c r="AN24" s="32">
        <f t="shared" si="12"/>
        <v>21.561500000000002</v>
      </c>
      <c r="AO24" s="32">
        <f t="shared" si="12"/>
        <v>8.343</v>
      </c>
      <c r="AP24" s="287">
        <f t="shared" si="12"/>
        <v>46137</v>
      </c>
      <c r="AQ24" s="160">
        <f t="shared" si="9"/>
        <v>0.55518741191372456</v>
      </c>
      <c r="AR24" s="160">
        <f t="shared" si="11"/>
        <v>0.45826706666666667</v>
      </c>
      <c r="AS24" s="160">
        <f t="shared" si="10"/>
        <v>0.52388561127499178</v>
      </c>
      <c r="AT24" s="161">
        <f t="shared" ref="AT24:AV24" si="13">SUM(AT10:AT23)</f>
        <v>12.184000000000003</v>
      </c>
      <c r="AU24" s="161">
        <f t="shared" si="13"/>
        <v>1.4400000000000015</v>
      </c>
      <c r="AV24" s="161">
        <f t="shared" si="13"/>
        <v>3.555000000000005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9" ht="15" customHeight="1" x14ac:dyDescent="0.4">
      <c r="AB26" s="5" t="s">
        <v>70</v>
      </c>
      <c r="AP26" s="288">
        <f>+AP24/V24</f>
        <v>0.58627612936018803</v>
      </c>
    </row>
    <row r="27" spans="1:69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69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W7:BK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topLeftCell="A3" zoomScale="85" zoomScaleNormal="85" zoomScaleSheetLayoutView="100" workbookViewId="0">
      <selection activeCell="BP17" sqref="BP17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8.5" style="5" hidden="1" customWidth="1"/>
    <col min="28" max="28" width="6.875" style="78" customWidth="1"/>
    <col min="29" max="32" width="8.5" style="78" hidden="1" customWidth="1"/>
    <col min="33" max="33" width="6.875" style="5" customWidth="1"/>
    <col min="34" max="41" width="8.375" style="5" hidden="1" customWidth="1"/>
    <col min="42" max="42" width="6.875" style="290" customWidth="1"/>
    <col min="43" max="45" width="6.875" style="5" customWidth="1"/>
    <col min="46" max="47" width="6.5" style="5" customWidth="1"/>
    <col min="48" max="48" width="6.25" style="5" customWidth="1"/>
    <col min="49" max="49" width="5.75" style="237" customWidth="1"/>
    <col min="50" max="50" width="4.625" style="237" customWidth="1"/>
    <col min="51" max="53" width="4.125" style="237" customWidth="1"/>
    <col min="54" max="54" width="3.25" style="237" customWidth="1"/>
    <col min="55" max="57" width="4.125" style="237" customWidth="1"/>
    <col min="58" max="58" width="3.25" style="237" customWidth="1"/>
    <col min="59" max="59" width="4.125" style="237" customWidth="1"/>
    <col min="60" max="60" width="4.625" style="237" customWidth="1"/>
    <col min="61" max="61" width="4.125" style="237" customWidth="1"/>
    <col min="62" max="62" width="3.25" style="237" customWidth="1"/>
    <col min="63" max="63" width="3.25" style="228" customWidth="1"/>
    <col min="64" max="65" width="3.625" style="228" customWidth="1"/>
    <col min="66" max="66" width="4.625" style="228" customWidth="1"/>
    <col min="67" max="68" width="4.625" style="5" customWidth="1"/>
    <col min="69" max="69" width="9" style="5" customWidth="1"/>
    <col min="70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9" s="1" customFormat="1" ht="30.75" customHeight="1" x14ac:dyDescent="0.45">
      <c r="A3" s="745" t="s">
        <v>115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308"/>
      <c r="AU4" s="308"/>
      <c r="AV4" s="308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9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311"/>
    </row>
    <row r="6" spans="1:69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226"/>
    </row>
    <row r="7" spans="1:69" ht="70.5" customHeight="1" x14ac:dyDescent="0.4">
      <c r="A7" s="747"/>
      <c r="B7" s="748"/>
      <c r="C7" s="748"/>
      <c r="D7" s="310" t="s">
        <v>27</v>
      </c>
      <c r="E7" s="310" t="s">
        <v>28</v>
      </c>
      <c r="F7" s="310" t="s">
        <v>29</v>
      </c>
      <c r="G7" s="310" t="s">
        <v>30</v>
      </c>
      <c r="H7" s="748"/>
      <c r="I7" s="310" t="s">
        <v>27</v>
      </c>
      <c r="J7" s="310" t="s">
        <v>28</v>
      </c>
      <c r="K7" s="310" t="s">
        <v>29</v>
      </c>
      <c r="L7" s="310" t="s">
        <v>30</v>
      </c>
      <c r="M7" s="748"/>
      <c r="N7" s="310" t="s">
        <v>31</v>
      </c>
      <c r="O7" s="310" t="s">
        <v>32</v>
      </c>
      <c r="P7" s="310" t="s">
        <v>33</v>
      </c>
      <c r="Q7" s="310" t="s">
        <v>34</v>
      </c>
      <c r="R7" s="310" t="s">
        <v>31</v>
      </c>
      <c r="S7" s="310" t="s">
        <v>32</v>
      </c>
      <c r="T7" s="310" t="s">
        <v>33</v>
      </c>
      <c r="U7" s="310" t="s">
        <v>34</v>
      </c>
      <c r="V7" s="748"/>
      <c r="W7" s="748"/>
      <c r="X7" s="310" t="s">
        <v>27</v>
      </c>
      <c r="Y7" s="310" t="s">
        <v>28</v>
      </c>
      <c r="Z7" s="310" t="s">
        <v>29</v>
      </c>
      <c r="AA7" s="310" t="s">
        <v>30</v>
      </c>
      <c r="AB7" s="755"/>
      <c r="AC7" s="312" t="s">
        <v>27</v>
      </c>
      <c r="AD7" s="312" t="s">
        <v>71</v>
      </c>
      <c r="AE7" s="312" t="s">
        <v>29</v>
      </c>
      <c r="AF7" s="312" t="s">
        <v>68</v>
      </c>
      <c r="AG7" s="748"/>
      <c r="AH7" s="310" t="s">
        <v>31</v>
      </c>
      <c r="AI7" s="310" t="s">
        <v>32</v>
      </c>
      <c r="AJ7" s="310" t="s">
        <v>33</v>
      </c>
      <c r="AK7" s="310" t="s">
        <v>34</v>
      </c>
      <c r="AL7" s="310" t="s">
        <v>31</v>
      </c>
      <c r="AM7" s="310" t="s">
        <v>32</v>
      </c>
      <c r="AN7" s="310" t="s">
        <v>33</v>
      </c>
      <c r="AO7" s="310" t="s">
        <v>34</v>
      </c>
      <c r="AP7" s="748"/>
      <c r="AQ7" s="758"/>
      <c r="AR7" s="760"/>
      <c r="AS7" s="758"/>
      <c r="AT7" s="758"/>
      <c r="AU7" s="760"/>
      <c r="AV7" s="758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69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 t="s">
        <v>112</v>
      </c>
      <c r="BO8" s="299" t="s">
        <v>114</v>
      </c>
      <c r="BP8" s="299" t="s">
        <v>116</v>
      </c>
    </row>
    <row r="9" spans="1:69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O9" s="228"/>
      <c r="BP9" s="228"/>
    </row>
    <row r="10" spans="1:69" s="334" customFormat="1" ht="13.15" x14ac:dyDescent="0.4">
      <c r="A10" s="314">
        <v>1</v>
      </c>
      <c r="B10" s="315" t="s">
        <v>39</v>
      </c>
      <c r="C10" s="316">
        <f>SUM(D10:G10)</f>
        <v>58.410000000000004</v>
      </c>
      <c r="D10" s="356">
        <v>1.83</v>
      </c>
      <c r="E10" s="356">
        <v>10.19</v>
      </c>
      <c r="F10" s="356">
        <v>38.71</v>
      </c>
      <c r="G10" s="356">
        <v>7.68</v>
      </c>
      <c r="H10" s="316">
        <f>SUM(I10:L10)</f>
        <v>6.2</v>
      </c>
      <c r="I10" s="356" t="s">
        <v>64</v>
      </c>
      <c r="J10" s="356">
        <v>5.3</v>
      </c>
      <c r="K10" s="356">
        <v>0.9</v>
      </c>
      <c r="L10" s="356"/>
      <c r="M10" s="316">
        <f>SUM(N10:U10)</f>
        <v>57.37</v>
      </c>
      <c r="N10" s="328">
        <v>1</v>
      </c>
      <c r="O10" s="328">
        <v>5.38</v>
      </c>
      <c r="P10" s="328">
        <v>2.48</v>
      </c>
      <c r="Q10" s="328">
        <v>3.28</v>
      </c>
      <c r="R10" s="328">
        <v>0.54</v>
      </c>
      <c r="S10" s="328">
        <v>23.22</v>
      </c>
      <c r="T10" s="328">
        <v>2.36</v>
      </c>
      <c r="U10" s="328">
        <v>19.11</v>
      </c>
      <c r="V10" s="356">
        <v>10271</v>
      </c>
      <c r="W10" s="319">
        <f t="shared" ref="W10:W23" si="1">SUM(X10:AA10)</f>
        <v>34.387</v>
      </c>
      <c r="X10" s="324">
        <v>0.18099999999999999</v>
      </c>
      <c r="Y10" s="324">
        <v>3.9409999999999998</v>
      </c>
      <c r="Z10" s="324">
        <v>26.526999999999997</v>
      </c>
      <c r="AA10" s="324">
        <v>3.7379999999999995</v>
      </c>
      <c r="AB10" s="319">
        <f>SUM(AC10:AE10)</f>
        <v>1.9</v>
      </c>
      <c r="AC10" s="355">
        <v>0</v>
      </c>
      <c r="AD10" s="355">
        <v>1</v>
      </c>
      <c r="AE10" s="355">
        <v>0.9</v>
      </c>
      <c r="AF10" s="322">
        <v>0</v>
      </c>
      <c r="AG10" s="323">
        <f>+SUM(AH10:AO10)</f>
        <v>24.189</v>
      </c>
      <c r="AH10" s="324">
        <v>0</v>
      </c>
      <c r="AI10" s="324">
        <v>0</v>
      </c>
      <c r="AJ10" s="324">
        <v>0.185</v>
      </c>
      <c r="AK10" s="324">
        <v>1.55</v>
      </c>
      <c r="AL10" s="324">
        <v>0</v>
      </c>
      <c r="AM10" s="324">
        <v>15.586000000000002</v>
      </c>
      <c r="AN10" s="324">
        <v>2</v>
      </c>
      <c r="AO10" s="324">
        <v>4.8680000000000003</v>
      </c>
      <c r="AP10" s="325">
        <v>5829</v>
      </c>
      <c r="AQ10" s="326">
        <f>$W10/C10</f>
        <v>0.58871768532785484</v>
      </c>
      <c r="AR10" s="327">
        <f>IF(H10=0,"-",AB10/H10)</f>
        <v>0.30645161290322576</v>
      </c>
      <c r="AS10" s="327">
        <f>AG10/M10</f>
        <v>0.42163151472895244</v>
      </c>
      <c r="AT10" s="328">
        <f>W10-'05.8'!W10</f>
        <v>0</v>
      </c>
      <c r="AU10" s="328">
        <f>AB10-'05.8'!AB10</f>
        <v>0</v>
      </c>
      <c r="AV10" s="328">
        <f>AG10-'05.8'!AG10</f>
        <v>0</v>
      </c>
      <c r="AW10" s="329"/>
      <c r="AX10" s="330">
        <f>+SUM(AY10:BQ10)</f>
        <v>9</v>
      </c>
      <c r="AY10" s="331">
        <v>1</v>
      </c>
      <c r="AZ10" s="331">
        <v>1</v>
      </c>
      <c r="BA10" s="331"/>
      <c r="BB10" s="331"/>
      <c r="BC10" s="331"/>
      <c r="BD10" s="331"/>
      <c r="BE10" s="331">
        <v>1</v>
      </c>
      <c r="BF10" s="331">
        <v>1</v>
      </c>
      <c r="BG10" s="331"/>
      <c r="BH10" s="331"/>
      <c r="BI10" s="331">
        <v>1</v>
      </c>
      <c r="BJ10" s="331">
        <v>1</v>
      </c>
      <c r="BK10" s="331"/>
      <c r="BL10" s="332"/>
      <c r="BM10" s="332">
        <v>1</v>
      </c>
      <c r="BN10" s="332">
        <v>1</v>
      </c>
      <c r="BO10" s="332"/>
      <c r="BP10" s="332">
        <v>1</v>
      </c>
      <c r="BQ10" s="333"/>
    </row>
    <row r="11" spans="1:69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23.799999999999997</v>
      </c>
      <c r="X11" s="194">
        <v>0.7</v>
      </c>
      <c r="Y11" s="194">
        <v>3</v>
      </c>
      <c r="Z11" s="194">
        <v>18.499999999999996</v>
      </c>
      <c r="AA11" s="194">
        <v>1.6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14.05</v>
      </c>
      <c r="AH11" s="127">
        <v>14.05</v>
      </c>
      <c r="AI11" s="127"/>
      <c r="AJ11" s="127"/>
      <c r="AK11" s="127"/>
      <c r="AL11" s="127"/>
      <c r="AM11" s="127"/>
      <c r="AN11" s="127"/>
      <c r="AO11" s="127"/>
      <c r="AP11" s="294">
        <v>3814</v>
      </c>
      <c r="AQ11" s="128">
        <f>$W11/C11</f>
        <v>0.82926829268292679</v>
      </c>
      <c r="AR11" s="129">
        <f>IF(H11=0,"-",AB11/H11)</f>
        <v>1</v>
      </c>
      <c r="AS11" s="129">
        <f>AG11/M11</f>
        <v>1.0078909612625537</v>
      </c>
      <c r="AT11" s="153">
        <f>W11-'05.8'!W11</f>
        <v>0.84999999999999787</v>
      </c>
      <c r="AU11" s="153">
        <f>AB11-'05.8'!AB11</f>
        <v>0</v>
      </c>
      <c r="AV11" s="153">
        <f>AG11-'05.8'!AG11</f>
        <v>0</v>
      </c>
      <c r="AW11" s="239"/>
      <c r="AX11" s="249">
        <f t="shared" ref="AX11:AX23" si="4">+SUM(AY11:BQ11)</f>
        <v>8</v>
      </c>
      <c r="AY11" s="248"/>
      <c r="AZ11" s="248">
        <v>1</v>
      </c>
      <c r="BA11" s="248"/>
      <c r="BB11" s="248"/>
      <c r="BC11" s="248"/>
      <c r="BD11" s="248">
        <v>1</v>
      </c>
      <c r="BE11" s="248"/>
      <c r="BF11" s="248">
        <v>1</v>
      </c>
      <c r="BG11" s="248"/>
      <c r="BH11" s="248"/>
      <c r="BI11" s="248">
        <v>1</v>
      </c>
      <c r="BJ11" s="248">
        <v>1</v>
      </c>
      <c r="BK11" s="248"/>
      <c r="BL11" s="271"/>
      <c r="BM11" s="271">
        <v>1</v>
      </c>
      <c r="BN11" s="271"/>
      <c r="BO11" s="271">
        <v>1</v>
      </c>
      <c r="BP11" s="271">
        <v>1</v>
      </c>
      <c r="BQ11" s="265"/>
    </row>
    <row r="12" spans="1:69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51.101000000000006</v>
      </c>
      <c r="X12" s="167">
        <v>1.5780000000000001</v>
      </c>
      <c r="Y12" s="167">
        <v>4.165</v>
      </c>
      <c r="Z12" s="167">
        <v>40.263000000000005</v>
      </c>
      <c r="AA12" s="167">
        <v>5.0949999999999998</v>
      </c>
      <c r="AB12" s="292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293">
        <f t="shared" si="3"/>
        <v>10.144</v>
      </c>
      <c r="AH12" s="127">
        <v>0</v>
      </c>
      <c r="AI12" s="127">
        <v>0.51500000000000001</v>
      </c>
      <c r="AJ12" s="127">
        <v>0</v>
      </c>
      <c r="AK12" s="127">
        <v>0</v>
      </c>
      <c r="AL12" s="127">
        <v>0.1</v>
      </c>
      <c r="AM12" s="127">
        <v>7.6790000000000003</v>
      </c>
      <c r="AN12" s="127">
        <v>0</v>
      </c>
      <c r="AO12" s="127">
        <v>1.85</v>
      </c>
      <c r="AP12" s="294">
        <v>6704</v>
      </c>
      <c r="AQ12" s="128">
        <f>$W12/C12</f>
        <v>0.61045275355393624</v>
      </c>
      <c r="AR12" s="129">
        <f>IF(H12=0,"-",AB12/H12)</f>
        <v>0</v>
      </c>
      <c r="AS12" s="129">
        <f>AG12/M12</f>
        <v>0.59286966686148457</v>
      </c>
      <c r="AT12" s="153">
        <f>W12-'05.8'!W12</f>
        <v>4.5399999999999991</v>
      </c>
      <c r="AU12" s="153">
        <f>AB12-'05.8'!AB12</f>
        <v>0</v>
      </c>
      <c r="AV12" s="153">
        <f>AG12-'05.8'!AG12</f>
        <v>0.56600000000000072</v>
      </c>
      <c r="AW12" s="239"/>
      <c r="AX12" s="249">
        <f t="shared" si="4"/>
        <v>15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71">
        <v>1</v>
      </c>
      <c r="BN12" s="271">
        <v>1</v>
      </c>
      <c r="BO12" s="271">
        <v>1</v>
      </c>
      <c r="BP12" s="271">
        <v>1</v>
      </c>
      <c r="BQ12" s="265"/>
    </row>
    <row r="13" spans="1:69" ht="13.15" x14ac:dyDescent="0.4">
      <c r="A13" s="14">
        <v>4</v>
      </c>
      <c r="B13" s="15" t="s">
        <v>54</v>
      </c>
      <c r="C13" s="61">
        <f t="shared" si="5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6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63">
        <v>1727</v>
      </c>
      <c r="W13" s="279">
        <f t="shared" si="1"/>
        <v>6.9529999999999994</v>
      </c>
      <c r="X13" s="174">
        <v>0.26</v>
      </c>
      <c r="Y13" s="174">
        <v>0.56000000000000005</v>
      </c>
      <c r="Z13" s="174">
        <v>5.2129999999999992</v>
      </c>
      <c r="AA13" s="174">
        <v>0.91999999999999993</v>
      </c>
      <c r="AB13" s="279">
        <f>SUM(AC13:AE13)</f>
        <v>0.33</v>
      </c>
      <c r="AC13" s="71"/>
      <c r="AD13" s="71">
        <v>0.33</v>
      </c>
      <c r="AE13" s="71"/>
      <c r="AF13" s="138"/>
      <c r="AG13" s="280">
        <f t="shared" si="3"/>
        <v>0.68</v>
      </c>
      <c r="AH13" s="22">
        <v>0.68</v>
      </c>
      <c r="AI13" s="22"/>
      <c r="AJ13" s="22"/>
      <c r="AK13" s="22"/>
      <c r="AL13" s="22"/>
      <c r="AM13" s="22"/>
      <c r="AN13" s="22"/>
      <c r="AO13" s="22"/>
      <c r="AP13" s="281">
        <v>964</v>
      </c>
      <c r="AQ13" s="18">
        <f>$W13/C13</f>
        <v>0.5049382716049382</v>
      </c>
      <c r="AR13" s="19">
        <f>IF(H13=0,"-",AB13/H13)</f>
        <v>0.3666666666666667</v>
      </c>
      <c r="AS13" s="19">
        <f>AG13/M13</f>
        <v>0.57627118644067798</v>
      </c>
      <c r="AT13" s="17">
        <f>W13-'05.8'!W13</f>
        <v>0</v>
      </c>
      <c r="AU13" s="17">
        <f>AB13-'05.8'!AB13</f>
        <v>0</v>
      </c>
      <c r="AV13" s="17">
        <f>AG13-'05.8'!AG13</f>
        <v>0</v>
      </c>
      <c r="AW13" s="226"/>
      <c r="AX13" s="246">
        <f t="shared" si="4"/>
        <v>9</v>
      </c>
      <c r="AY13" s="247">
        <v>1</v>
      </c>
      <c r="AZ13" s="247">
        <v>1</v>
      </c>
      <c r="BA13" s="247"/>
      <c r="BB13" s="247">
        <v>1</v>
      </c>
      <c r="BC13" s="247"/>
      <c r="BD13" s="247"/>
      <c r="BE13" s="247"/>
      <c r="BF13" s="247">
        <v>1</v>
      </c>
      <c r="BG13" s="247"/>
      <c r="BH13" s="247"/>
      <c r="BI13" s="247">
        <v>1</v>
      </c>
      <c r="BJ13" s="247">
        <v>1</v>
      </c>
      <c r="BK13" s="247">
        <v>1</v>
      </c>
      <c r="BL13" s="270"/>
      <c r="BM13" s="270">
        <v>1</v>
      </c>
      <c r="BN13" s="270"/>
      <c r="BO13" s="270">
        <v>1</v>
      </c>
      <c r="BP13" s="270"/>
      <c r="BQ13" s="264"/>
    </row>
    <row r="14" spans="1:69" s="43" customFormat="1" ht="13.15" x14ac:dyDescent="0.35">
      <c r="A14" s="309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7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W14-'05.8'!W14</f>
        <v>0</v>
      </c>
      <c r="AU14" s="17">
        <f>AB14-'05.8'!AB14</f>
        <v>0</v>
      </c>
      <c r="AV14" s="17">
        <f>AG14-'05.8'!AG14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72"/>
      <c r="BO14" s="272"/>
      <c r="BP14" s="272"/>
      <c r="BQ14" s="266"/>
    </row>
    <row r="15" spans="1:69" ht="13.15" x14ac:dyDescent="0.4">
      <c r="A15" s="14">
        <v>1</v>
      </c>
      <c r="B15" s="15" t="s">
        <v>52</v>
      </c>
      <c r="C15" s="61">
        <f t="shared" si="5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6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9.6159999999999997</v>
      </c>
      <c r="X15" s="22">
        <v>0.26</v>
      </c>
      <c r="Y15" s="22">
        <v>3.6709999999999998</v>
      </c>
      <c r="Z15" s="22">
        <v>5.6850000000000005</v>
      </c>
      <c r="AA15" s="22">
        <v>0</v>
      </c>
      <c r="AB15" s="279">
        <f t="shared" ref="AB15:AB20" si="8">SUM(AC15:AE15)</f>
        <v>0</v>
      </c>
      <c r="AC15" s="75"/>
      <c r="AD15" s="75"/>
      <c r="AE15" s="75"/>
      <c r="AF15" s="138">
        <f t="shared" si="7"/>
        <v>0</v>
      </c>
      <c r="AG15" s="280">
        <f t="shared" si="3"/>
        <v>5.6819999999999995</v>
      </c>
      <c r="AH15" s="22"/>
      <c r="AI15" s="22"/>
      <c r="AJ15" s="22"/>
      <c r="AK15" s="22"/>
      <c r="AL15" s="22">
        <v>0.68</v>
      </c>
      <c r="AM15" s="22">
        <v>4.1859999999999999</v>
      </c>
      <c r="AN15" s="22">
        <v>0.81599999999999995</v>
      </c>
      <c r="AO15" s="22">
        <v>0</v>
      </c>
      <c r="AP15" s="281">
        <v>1915</v>
      </c>
      <c r="AQ15" s="18">
        <f t="shared" ref="AQ15:AQ24" si="9">$W15/C15</f>
        <v>0.59689633767846062</v>
      </c>
      <c r="AR15" s="19">
        <f>IF(H15=0,"-",AB15/H15)</f>
        <v>0</v>
      </c>
      <c r="AS15" s="19">
        <f t="shared" ref="AS15:AS24" si="10">AG15/M15</f>
        <v>0.64058624577226608</v>
      </c>
      <c r="AT15" s="17">
        <f>W15-'05.8'!W15</f>
        <v>0</v>
      </c>
      <c r="AU15" s="17">
        <f>AB15-'05.8'!AB15</f>
        <v>0</v>
      </c>
      <c r="AV15" s="17">
        <f>AG15-'05.8'!AG15</f>
        <v>0</v>
      </c>
      <c r="AW15" s="226"/>
      <c r="AX15" s="246">
        <f t="shared" si="4"/>
        <v>6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7">
        <v>1</v>
      </c>
      <c r="BI15" s="247">
        <v>1</v>
      </c>
      <c r="BJ15" s="247"/>
      <c r="BK15" s="247"/>
      <c r="BL15" s="270"/>
      <c r="BM15" s="270">
        <v>1</v>
      </c>
      <c r="BN15" s="270">
        <v>1</v>
      </c>
      <c r="BO15" s="270"/>
      <c r="BP15" s="270"/>
      <c r="BQ15" s="264"/>
    </row>
    <row r="16" spans="1:69" ht="13.15" x14ac:dyDescent="0.4">
      <c r="A16" s="14">
        <v>2</v>
      </c>
      <c r="B16" s="15" t="s">
        <v>42</v>
      </c>
      <c r="C16" s="61">
        <f t="shared" si="5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6"/>
        <v>7.5499999999999989</v>
      </c>
      <c r="N16" s="282">
        <v>2.1</v>
      </c>
      <c r="O16" s="282">
        <v>2.5</v>
      </c>
      <c r="P16" s="282">
        <v>0</v>
      </c>
      <c r="Q16" s="282">
        <v>0</v>
      </c>
      <c r="R16" s="282">
        <v>0.89</v>
      </c>
      <c r="S16" s="282">
        <v>0.75</v>
      </c>
      <c r="T16" s="282">
        <v>0.3</v>
      </c>
      <c r="U16" s="282">
        <v>1.01</v>
      </c>
      <c r="V16" s="63">
        <v>10671</v>
      </c>
      <c r="W16" s="279">
        <f t="shared" si="1"/>
        <v>41.010000000000005</v>
      </c>
      <c r="X16" s="27">
        <v>0.5</v>
      </c>
      <c r="Y16" s="27">
        <v>5.77</v>
      </c>
      <c r="Z16" s="27">
        <v>26.475000000000001</v>
      </c>
      <c r="AA16" s="27">
        <v>8.2650000000000006</v>
      </c>
      <c r="AB16" s="279">
        <f t="shared" si="8"/>
        <v>0</v>
      </c>
      <c r="AC16" s="75"/>
      <c r="AD16" s="75"/>
      <c r="AE16" s="75"/>
      <c r="AF16" s="138">
        <f t="shared" si="7"/>
        <v>0</v>
      </c>
      <c r="AG16" s="280">
        <f t="shared" si="3"/>
        <v>4.49</v>
      </c>
      <c r="AH16" s="22">
        <v>2.1</v>
      </c>
      <c r="AI16" s="22">
        <v>0</v>
      </c>
      <c r="AJ16" s="22">
        <v>0</v>
      </c>
      <c r="AK16" s="22">
        <v>0</v>
      </c>
      <c r="AL16" s="22">
        <v>1.1399999999999999</v>
      </c>
      <c r="AM16" s="22">
        <v>0.85000000000000009</v>
      </c>
      <c r="AN16" s="22">
        <v>0</v>
      </c>
      <c r="AO16" s="22">
        <v>0.4</v>
      </c>
      <c r="AP16" s="281">
        <v>5097</v>
      </c>
      <c r="AQ16" s="18">
        <f t="shared" si="9"/>
        <v>0.51256092988376456</v>
      </c>
      <c r="AR16" s="19">
        <f>IF(H16=0,"-",AB16/H16)</f>
        <v>0</v>
      </c>
      <c r="AS16" s="19">
        <f t="shared" si="10"/>
        <v>0.59470198675496699</v>
      </c>
      <c r="AT16" s="17">
        <f>W16-'05.8'!W16</f>
        <v>0</v>
      </c>
      <c r="AU16" s="17">
        <f>AB16-'05.8'!AB16</f>
        <v>0</v>
      </c>
      <c r="AV16" s="17">
        <f>AG16-'05.8'!AG16</f>
        <v>0</v>
      </c>
      <c r="AW16" s="226"/>
      <c r="AX16" s="246">
        <f t="shared" si="4"/>
        <v>7</v>
      </c>
      <c r="AY16" s="247">
        <v>1</v>
      </c>
      <c r="AZ16" s="247"/>
      <c r="BA16" s="247"/>
      <c r="BB16" s="247"/>
      <c r="BC16" s="247">
        <v>1</v>
      </c>
      <c r="BD16" s="247"/>
      <c r="BE16" s="247"/>
      <c r="BF16" s="247"/>
      <c r="BG16" s="247"/>
      <c r="BH16" s="247">
        <v>1</v>
      </c>
      <c r="BI16" s="247">
        <v>1</v>
      </c>
      <c r="BJ16" s="247"/>
      <c r="BK16" s="247"/>
      <c r="BL16" s="270">
        <v>1</v>
      </c>
      <c r="BM16" s="270">
        <v>1</v>
      </c>
      <c r="BN16" s="270"/>
      <c r="BO16" s="270">
        <v>1</v>
      </c>
      <c r="BP16" s="270"/>
      <c r="BQ16" s="264"/>
    </row>
    <row r="17" spans="1:69" s="353" customFormat="1" ht="13.15" x14ac:dyDescent="0.4">
      <c r="A17" s="335">
        <v>3</v>
      </c>
      <c r="B17" s="336" t="s">
        <v>56</v>
      </c>
      <c r="C17" s="337">
        <f t="shared" si="5"/>
        <v>15.29</v>
      </c>
      <c r="D17" s="338" t="s">
        <v>63</v>
      </c>
      <c r="E17" s="338">
        <v>4.18</v>
      </c>
      <c r="F17" s="338">
        <v>8.7799999999999994</v>
      </c>
      <c r="G17" s="338">
        <v>2.33</v>
      </c>
      <c r="H17" s="337">
        <f t="shared" si="2"/>
        <v>12.7</v>
      </c>
      <c r="I17" s="338" t="s">
        <v>64</v>
      </c>
      <c r="J17" s="338">
        <v>8.5</v>
      </c>
      <c r="K17" s="338">
        <v>4.2</v>
      </c>
      <c r="L17" s="338"/>
      <c r="M17" s="337">
        <f t="shared" si="6"/>
        <v>6.95</v>
      </c>
      <c r="N17" s="339">
        <v>6.32</v>
      </c>
      <c r="O17" s="339">
        <v>0</v>
      </c>
      <c r="P17" s="339">
        <v>0</v>
      </c>
      <c r="Q17" s="339">
        <v>0</v>
      </c>
      <c r="R17" s="339">
        <v>0.63</v>
      </c>
      <c r="S17" s="339">
        <v>0</v>
      </c>
      <c r="T17" s="339">
        <v>0</v>
      </c>
      <c r="U17" s="339">
        <v>0</v>
      </c>
      <c r="V17" s="338">
        <v>2394</v>
      </c>
      <c r="W17" s="340">
        <f t="shared" si="1"/>
        <v>10.92</v>
      </c>
      <c r="X17" s="357"/>
      <c r="Y17" s="358">
        <v>3.36</v>
      </c>
      <c r="Z17" s="358">
        <v>6.46</v>
      </c>
      <c r="AA17" s="358">
        <v>1.1000000000000001</v>
      </c>
      <c r="AB17" s="340">
        <f t="shared" si="8"/>
        <v>10.64</v>
      </c>
      <c r="AC17" s="354"/>
      <c r="AD17" s="354">
        <v>10.64</v>
      </c>
      <c r="AE17" s="354"/>
      <c r="AF17" s="341">
        <v>13370</v>
      </c>
      <c r="AG17" s="342">
        <f t="shared" si="3"/>
        <v>4.51</v>
      </c>
      <c r="AH17" s="343">
        <v>0</v>
      </c>
      <c r="AI17" s="343"/>
      <c r="AJ17" s="343"/>
      <c r="AK17" s="343"/>
      <c r="AL17" s="343">
        <v>4.51</v>
      </c>
      <c r="AM17" s="343"/>
      <c r="AN17" s="343"/>
      <c r="AO17" s="343"/>
      <c r="AP17" s="344">
        <v>2408</v>
      </c>
      <c r="AQ17" s="345">
        <f t="shared" si="9"/>
        <v>0.71419228253760636</v>
      </c>
      <c r="AR17" s="346">
        <f>IF(H17=0,"-",AB17/H17)</f>
        <v>0.83779527559055122</v>
      </c>
      <c r="AS17" s="346">
        <f t="shared" si="10"/>
        <v>0.6489208633093525</v>
      </c>
      <c r="AT17" s="347">
        <f>W17-'05.8'!W17</f>
        <v>0.90000000000000036</v>
      </c>
      <c r="AU17" s="347">
        <f>AB17-'05.8'!AB17</f>
        <v>0.10000000000000142</v>
      </c>
      <c r="AV17" s="347">
        <f>AG17-'05.8'!AG17</f>
        <v>0.20000000000000018</v>
      </c>
      <c r="AW17" s="348"/>
      <c r="AX17" s="349">
        <f t="shared" si="4"/>
        <v>12</v>
      </c>
      <c r="AY17" s="350">
        <v>1</v>
      </c>
      <c r="AZ17" s="350">
        <v>1</v>
      </c>
      <c r="BA17" s="350">
        <v>1</v>
      </c>
      <c r="BB17" s="350"/>
      <c r="BC17" s="350">
        <v>1</v>
      </c>
      <c r="BD17" s="350">
        <v>1</v>
      </c>
      <c r="BE17" s="350"/>
      <c r="BF17" s="350"/>
      <c r="BG17" s="350"/>
      <c r="BH17" s="350"/>
      <c r="BI17" s="350">
        <v>1</v>
      </c>
      <c r="BJ17" s="350">
        <v>1</v>
      </c>
      <c r="BK17" s="350">
        <v>1</v>
      </c>
      <c r="BL17" s="351">
        <v>1</v>
      </c>
      <c r="BM17" s="351">
        <v>1</v>
      </c>
      <c r="BN17" s="351">
        <v>1</v>
      </c>
      <c r="BO17" s="351"/>
      <c r="BP17" s="351">
        <v>1</v>
      </c>
      <c r="BQ17" s="352"/>
    </row>
    <row r="18" spans="1:69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59.676000000000002</v>
      </c>
      <c r="X18" s="124">
        <v>4.28</v>
      </c>
      <c r="Y18" s="124">
        <v>4.03</v>
      </c>
      <c r="Z18" s="124">
        <v>35.013999999999996</v>
      </c>
      <c r="AA18" s="124">
        <v>16.352</v>
      </c>
      <c r="AB18" s="292">
        <f>SUM(AC18:AE18)</f>
        <v>25.166999999999998</v>
      </c>
      <c r="AC18" s="125">
        <v>6.8819999999999997</v>
      </c>
      <c r="AD18" s="125">
        <v>14.29</v>
      </c>
      <c r="AE18" s="125">
        <v>3.9950000000000001</v>
      </c>
      <c r="AF18" s="139">
        <v>0</v>
      </c>
      <c r="AG18" s="293">
        <f t="shared" si="3"/>
        <v>3.36</v>
      </c>
      <c r="AH18" s="127">
        <v>0</v>
      </c>
      <c r="AI18" s="127">
        <v>0.19</v>
      </c>
      <c r="AJ18" s="127">
        <v>0</v>
      </c>
      <c r="AK18" s="127">
        <v>0</v>
      </c>
      <c r="AL18" s="127">
        <v>0.91</v>
      </c>
      <c r="AM18" s="127">
        <v>1.9400000000000002</v>
      </c>
      <c r="AN18" s="127">
        <v>0.32</v>
      </c>
      <c r="AO18" s="127">
        <v>0</v>
      </c>
      <c r="AP18" s="294">
        <v>8289</v>
      </c>
      <c r="AQ18" s="128">
        <f t="shared" si="9"/>
        <v>0.61149707961881339</v>
      </c>
      <c r="AR18" s="129">
        <f>IF(H18=0,"-",AB18/H18)</f>
        <v>0.83086827335754365</v>
      </c>
      <c r="AS18" s="129">
        <f t="shared" si="10"/>
        <v>0.45100671140939602</v>
      </c>
      <c r="AT18" s="153">
        <f>W18-'05.8'!W18</f>
        <v>6.027000000000001</v>
      </c>
      <c r="AU18" s="153">
        <f>AB18-'05.8'!AB18</f>
        <v>0.89999999999999858</v>
      </c>
      <c r="AV18" s="153">
        <f>AG18-'05.8'!AG18</f>
        <v>0.79999999999999982</v>
      </c>
      <c r="AW18" s="239"/>
      <c r="AX18" s="249">
        <f t="shared" si="4"/>
        <v>17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71">
        <v>1</v>
      </c>
      <c r="BN18" s="271">
        <v>1</v>
      </c>
      <c r="BO18" s="271"/>
      <c r="BP18" s="271">
        <v>1</v>
      </c>
      <c r="BQ18" s="265"/>
    </row>
    <row r="19" spans="1:69" s="134" customFormat="1" ht="13.15" x14ac:dyDescent="0.4">
      <c r="A19" s="119">
        <v>5</v>
      </c>
      <c r="B19" s="120" t="s">
        <v>47</v>
      </c>
      <c r="C19" s="121">
        <f t="shared" si="5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6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51.199999999999996</v>
      </c>
      <c r="X19" s="124">
        <v>0.38800000000000001</v>
      </c>
      <c r="Y19" s="124">
        <v>11.178999999999998</v>
      </c>
      <c r="Z19" s="124">
        <v>36.690999999999995</v>
      </c>
      <c r="AA19" s="124">
        <v>2.9420000000000002</v>
      </c>
      <c r="AB19" s="292">
        <f>SUM(AC19:AE19)</f>
        <v>10.088000000000003</v>
      </c>
      <c r="AC19" s="125">
        <v>5.9440000000000008</v>
      </c>
      <c r="AD19" s="125">
        <v>3.7</v>
      </c>
      <c r="AE19" s="125">
        <v>0.44400000000000001</v>
      </c>
      <c r="AF19" s="139">
        <f t="shared" si="7"/>
        <v>44002.000000000007</v>
      </c>
      <c r="AG19" s="293">
        <f t="shared" si="3"/>
        <v>21.646000000000001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3.4320000000000004</v>
      </c>
      <c r="AM19" s="127">
        <v>0</v>
      </c>
      <c r="AN19" s="127">
        <v>17.213000000000001</v>
      </c>
      <c r="AO19" s="127">
        <v>0.6</v>
      </c>
      <c r="AP19" s="294">
        <v>8458</v>
      </c>
      <c r="AQ19" s="128">
        <f t="shared" si="9"/>
        <v>0.59115575568641032</v>
      </c>
      <c r="AR19" s="129">
        <f t="shared" ref="AR19:AR24" si="11">IF(H19=0,"-",AB19/H19)</f>
        <v>0.34930747922437683</v>
      </c>
      <c r="AS19" s="129">
        <f t="shared" si="10"/>
        <v>0.75764788239411973</v>
      </c>
      <c r="AT19" s="153">
        <f>W19-'05.8'!W19</f>
        <v>2.1000000000000014</v>
      </c>
      <c r="AU19" s="153">
        <f>AB19-'05.8'!AB19</f>
        <v>0</v>
      </c>
      <c r="AV19" s="153">
        <f>AG19-'05.8'!AG19</f>
        <v>0.91999999999999815</v>
      </c>
      <c r="AW19" s="239"/>
      <c r="AX19" s="249">
        <f t="shared" si="4"/>
        <v>16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71">
        <v>1</v>
      </c>
      <c r="BN19" s="271">
        <v>1</v>
      </c>
      <c r="BO19" s="271">
        <v>1</v>
      </c>
      <c r="BP19" s="271">
        <v>1</v>
      </c>
      <c r="BQ19" s="265"/>
    </row>
    <row r="20" spans="1:69" s="134" customFormat="1" ht="13.15" x14ac:dyDescent="0.4">
      <c r="A20" s="119">
        <v>6</v>
      </c>
      <c r="B20" s="120" t="s">
        <v>49</v>
      </c>
      <c r="C20" s="121">
        <f t="shared" si="5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6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14.770000000000001</v>
      </c>
      <c r="X20" s="171">
        <v>0.76</v>
      </c>
      <c r="Y20" s="171">
        <v>0</v>
      </c>
      <c r="Z20" s="171">
        <v>14.010000000000002</v>
      </c>
      <c r="AA20" s="171">
        <v>0</v>
      </c>
      <c r="AB20" s="292">
        <f t="shared" si="8"/>
        <v>5.0999999999999996</v>
      </c>
      <c r="AC20" s="125">
        <v>0.7</v>
      </c>
      <c r="AD20" s="125">
        <v>2.1</v>
      </c>
      <c r="AE20" s="125">
        <v>2.2999999999999998</v>
      </c>
      <c r="AF20" s="139">
        <f t="shared" si="7"/>
        <v>17750</v>
      </c>
      <c r="AG20" s="293">
        <f t="shared" si="3"/>
        <v>0.1</v>
      </c>
      <c r="AH20" s="172">
        <v>0.1</v>
      </c>
      <c r="AI20" s="127"/>
      <c r="AJ20" s="127"/>
      <c r="AK20" s="127"/>
      <c r="AL20" s="172"/>
      <c r="AM20" s="172"/>
      <c r="AN20" s="172"/>
      <c r="AO20" s="172"/>
      <c r="AP20" s="294">
        <v>1721</v>
      </c>
      <c r="AQ20" s="128">
        <f t="shared" si="9"/>
        <v>0.5200704225352113</v>
      </c>
      <c r="AR20" s="129">
        <f t="shared" si="11"/>
        <v>0.50595238095238093</v>
      </c>
      <c r="AS20" s="129">
        <f t="shared" si="10"/>
        <v>3.2258064516129031E-2</v>
      </c>
      <c r="AT20" s="153">
        <f>W20-'05.8'!W20</f>
        <v>1.5</v>
      </c>
      <c r="AU20" s="153">
        <f>AB20-'05.8'!AB20</f>
        <v>0</v>
      </c>
      <c r="AV20" s="153">
        <f>AG20-'05.8'!AG20</f>
        <v>0.1</v>
      </c>
      <c r="AW20" s="239"/>
      <c r="AX20" s="249">
        <f t="shared" si="4"/>
        <v>5</v>
      </c>
      <c r="AY20" s="248">
        <v>1</v>
      </c>
      <c r="AZ20" s="248"/>
      <c r="BA20" s="248"/>
      <c r="BB20" s="248">
        <v>1</v>
      </c>
      <c r="BC20" s="248">
        <v>1</v>
      </c>
      <c r="BD20" s="248"/>
      <c r="BE20" s="248"/>
      <c r="BF20" s="248"/>
      <c r="BG20" s="248"/>
      <c r="BH20" s="248"/>
      <c r="BI20" s="248"/>
      <c r="BJ20" s="248">
        <v>1</v>
      </c>
      <c r="BK20" s="248"/>
      <c r="BL20" s="271"/>
      <c r="BM20" s="271">
        <v>1</v>
      </c>
      <c r="BN20" s="271"/>
      <c r="BO20" s="271"/>
      <c r="BP20" s="271"/>
      <c r="BQ20" s="265"/>
    </row>
    <row r="21" spans="1:69" s="134" customFormat="1" ht="13.15" x14ac:dyDescent="0.4">
      <c r="A21" s="119">
        <v>7</v>
      </c>
      <c r="B21" s="120" t="s">
        <v>48</v>
      </c>
      <c r="C21" s="121">
        <f t="shared" si="5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6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10.204699999999999</v>
      </c>
      <c r="X21" s="127">
        <v>0.40500000000000003</v>
      </c>
      <c r="Y21" s="127">
        <v>1.8939999999999997</v>
      </c>
      <c r="Z21" s="127">
        <v>4.5932000000000004</v>
      </c>
      <c r="AA21" s="127">
        <v>3.3125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7"/>
        <v>8464.380000000001</v>
      </c>
      <c r="AG21" s="293">
        <f t="shared" si="3"/>
        <v>3.0375000000000001</v>
      </c>
      <c r="AH21" s="127"/>
      <c r="AI21" s="127"/>
      <c r="AJ21" s="127"/>
      <c r="AK21" s="127"/>
      <c r="AL21" s="127">
        <v>0</v>
      </c>
      <c r="AM21" s="127">
        <v>1.25</v>
      </c>
      <c r="AN21" s="127">
        <v>1.1625000000000001</v>
      </c>
      <c r="AO21" s="127">
        <v>0.625</v>
      </c>
      <c r="AP21" s="294">
        <v>1481</v>
      </c>
      <c r="AQ21" s="128">
        <f t="shared" si="9"/>
        <v>0.60027647058823519</v>
      </c>
      <c r="AR21" s="129">
        <f t="shared" si="11"/>
        <v>0.68417821782178212</v>
      </c>
      <c r="AS21" s="129">
        <f t="shared" si="10"/>
        <v>0.57528409090909094</v>
      </c>
      <c r="AT21" s="153">
        <f>W21-'05.8'!W21</f>
        <v>0.93749999999999822</v>
      </c>
      <c r="AU21" s="153">
        <f>AB21-'05.8'!AB21</f>
        <v>0</v>
      </c>
      <c r="AV21" s="153">
        <f>AG21-'05.8'!AG21</f>
        <v>0.18999999999999995</v>
      </c>
      <c r="AW21" s="239"/>
      <c r="AX21" s="249">
        <f t="shared" si="4"/>
        <v>11</v>
      </c>
      <c r="AY21" s="248">
        <v>1</v>
      </c>
      <c r="AZ21" s="248">
        <v>1</v>
      </c>
      <c r="BA21" s="248"/>
      <c r="BB21" s="248">
        <v>1</v>
      </c>
      <c r="BC21" s="248">
        <v>1</v>
      </c>
      <c r="BD21" s="248"/>
      <c r="BE21" s="248">
        <v>1</v>
      </c>
      <c r="BF21" s="248"/>
      <c r="BG21" s="248"/>
      <c r="BH21" s="248"/>
      <c r="BI21" s="248">
        <v>1</v>
      </c>
      <c r="BJ21" s="248">
        <v>1</v>
      </c>
      <c r="BK21" s="248">
        <v>1</v>
      </c>
      <c r="BL21" s="271"/>
      <c r="BM21" s="271">
        <v>1</v>
      </c>
      <c r="BN21" s="271">
        <v>1</v>
      </c>
      <c r="BO21" s="271"/>
      <c r="BP21" s="271">
        <v>1</v>
      </c>
      <c r="BQ21" s="265"/>
    </row>
    <row r="22" spans="1:69" s="334" customFormat="1" ht="13.15" x14ac:dyDescent="0.4">
      <c r="A22" s="314">
        <v>8</v>
      </c>
      <c r="B22" s="315" t="s">
        <v>62</v>
      </c>
      <c r="C22" s="316">
        <f t="shared" si="5"/>
        <v>9.42</v>
      </c>
      <c r="D22" s="317" t="s">
        <v>63</v>
      </c>
      <c r="E22" s="317">
        <v>8.58</v>
      </c>
      <c r="F22" s="317">
        <v>0.34</v>
      </c>
      <c r="G22" s="317">
        <v>0.5</v>
      </c>
      <c r="H22" s="316">
        <f t="shared" si="2"/>
        <v>6</v>
      </c>
      <c r="I22" s="317">
        <v>0.7</v>
      </c>
      <c r="J22" s="317">
        <v>5.3</v>
      </c>
      <c r="K22" s="317" t="s">
        <v>64</v>
      </c>
      <c r="L22" s="317"/>
      <c r="M22" s="316">
        <f t="shared" si="6"/>
        <v>16.369999999999997</v>
      </c>
      <c r="N22" s="318">
        <v>0</v>
      </c>
      <c r="O22" s="318">
        <v>0</v>
      </c>
      <c r="P22" s="318">
        <v>0</v>
      </c>
      <c r="Q22" s="318">
        <v>0</v>
      </c>
      <c r="R22" s="318">
        <v>7.93</v>
      </c>
      <c r="S22" s="318">
        <v>0</v>
      </c>
      <c r="T22" s="318">
        <v>8.44</v>
      </c>
      <c r="U22" s="318">
        <v>0</v>
      </c>
      <c r="V22" s="317">
        <v>2622</v>
      </c>
      <c r="W22" s="319">
        <f t="shared" si="1"/>
        <v>5.65</v>
      </c>
      <c r="X22" s="324"/>
      <c r="Y22" s="324">
        <v>5.65</v>
      </c>
      <c r="Z22" s="324"/>
      <c r="AA22" s="324"/>
      <c r="AB22" s="319">
        <f>SUM(AC22:AE22)</f>
        <v>2.52</v>
      </c>
      <c r="AC22" s="355"/>
      <c r="AD22" s="355">
        <v>2.52</v>
      </c>
      <c r="AE22" s="355"/>
      <c r="AF22" s="322">
        <f t="shared" si="7"/>
        <v>8820</v>
      </c>
      <c r="AG22" s="323">
        <f t="shared" si="3"/>
        <v>4.05</v>
      </c>
      <c r="AH22" s="324"/>
      <c r="AI22" s="324"/>
      <c r="AJ22" s="324">
        <v>4.05</v>
      </c>
      <c r="AK22" s="324"/>
      <c r="AL22" s="324"/>
      <c r="AM22" s="324"/>
      <c r="AN22" s="324"/>
      <c r="AO22" s="324"/>
      <c r="AP22" s="325">
        <v>611</v>
      </c>
      <c r="AQ22" s="326">
        <f t="shared" si="9"/>
        <v>0.59978768577494701</v>
      </c>
      <c r="AR22" s="327">
        <f t="shared" si="11"/>
        <v>0.42</v>
      </c>
      <c r="AS22" s="327">
        <f t="shared" si="10"/>
        <v>0.24740378741600491</v>
      </c>
      <c r="AT22" s="328">
        <f>W22-'05.8'!W22</f>
        <v>0</v>
      </c>
      <c r="AU22" s="328">
        <f>AB22-'05.8'!AB22</f>
        <v>0</v>
      </c>
      <c r="AV22" s="328">
        <f>AG22-'05.8'!AG22</f>
        <v>0</v>
      </c>
      <c r="AW22" s="329"/>
      <c r="AX22" s="330">
        <f t="shared" si="4"/>
        <v>6</v>
      </c>
      <c r="AY22" s="331">
        <v>1</v>
      </c>
      <c r="AZ22" s="331"/>
      <c r="BA22" s="331"/>
      <c r="BB22" s="331"/>
      <c r="BC22" s="331"/>
      <c r="BD22" s="331"/>
      <c r="BE22" s="331"/>
      <c r="BF22" s="331"/>
      <c r="BG22" s="331"/>
      <c r="BH22" s="331"/>
      <c r="BI22" s="331"/>
      <c r="BJ22" s="331"/>
      <c r="BK22" s="331"/>
      <c r="BL22" s="332">
        <v>1</v>
      </c>
      <c r="BM22" s="332">
        <v>1</v>
      </c>
      <c r="BN22" s="332">
        <v>1</v>
      </c>
      <c r="BO22" s="332">
        <v>1</v>
      </c>
      <c r="BP22" s="332">
        <v>1</v>
      </c>
      <c r="BQ22" s="333"/>
    </row>
    <row r="23" spans="1:69" s="134" customFormat="1" ht="13.15" x14ac:dyDescent="0.4">
      <c r="A23" s="119">
        <v>9</v>
      </c>
      <c r="B23" s="120" t="s">
        <v>51</v>
      </c>
      <c r="C23" s="121">
        <f t="shared" si="5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6"/>
        <v>9.32</v>
      </c>
      <c r="N23" s="291">
        <v>0.37</v>
      </c>
      <c r="O23" s="291">
        <v>0</v>
      </c>
      <c r="P23" s="291">
        <v>0</v>
      </c>
      <c r="Q23" s="291">
        <v>0</v>
      </c>
      <c r="R23" s="291">
        <v>6.25</v>
      </c>
      <c r="S23" s="291">
        <v>0</v>
      </c>
      <c r="T23" s="291">
        <v>2.7</v>
      </c>
      <c r="U23" s="291">
        <v>0</v>
      </c>
      <c r="V23" s="122">
        <v>3432</v>
      </c>
      <c r="W23" s="292">
        <f t="shared" si="1"/>
        <v>9.4659999999999993</v>
      </c>
      <c r="X23" s="127">
        <v>0</v>
      </c>
      <c r="Y23" s="127">
        <v>0.5</v>
      </c>
      <c r="Z23" s="127">
        <v>5.2759999999999998</v>
      </c>
      <c r="AA23" s="127">
        <v>3.69</v>
      </c>
      <c r="AB23" s="292">
        <f>SUM(AC23:AE23)</f>
        <v>7.1370000000000005</v>
      </c>
      <c r="AC23" s="125">
        <v>3.8220000000000001</v>
      </c>
      <c r="AD23" s="125">
        <v>1.915</v>
      </c>
      <c r="AE23" s="125">
        <v>1.4</v>
      </c>
      <c r="AF23" s="139">
        <f t="shared" si="7"/>
        <v>30012.5</v>
      </c>
      <c r="AG23" s="293">
        <f t="shared" si="3"/>
        <v>2.74</v>
      </c>
      <c r="AH23" s="127">
        <v>0.49</v>
      </c>
      <c r="AI23" s="127">
        <v>0</v>
      </c>
      <c r="AJ23" s="127">
        <v>0</v>
      </c>
      <c r="AK23" s="127">
        <v>0</v>
      </c>
      <c r="AL23" s="127">
        <v>1.4</v>
      </c>
      <c r="AM23" s="127">
        <v>0</v>
      </c>
      <c r="AN23" s="127">
        <v>0.85000000000000009</v>
      </c>
      <c r="AO23" s="127">
        <v>0</v>
      </c>
      <c r="AP23" s="294">
        <v>1327</v>
      </c>
      <c r="AQ23" s="128">
        <f t="shared" si="9"/>
        <v>0.3710701685613485</v>
      </c>
      <c r="AR23" s="129">
        <f t="shared" si="11"/>
        <v>0.2223364485981309</v>
      </c>
      <c r="AS23" s="129">
        <f t="shared" si="10"/>
        <v>0.29399141630901288</v>
      </c>
      <c r="AT23" s="153">
        <f>W23-'05.8'!W23</f>
        <v>0.69999999999999929</v>
      </c>
      <c r="AU23" s="153">
        <f>AB23-'05.8'!AB23</f>
        <v>0.71499999999999986</v>
      </c>
      <c r="AV23" s="153">
        <f>AG23-'05.8'!AG23</f>
        <v>0</v>
      </c>
      <c r="AW23" s="239"/>
      <c r="AX23" s="249">
        <f t="shared" si="4"/>
        <v>7</v>
      </c>
      <c r="AY23" s="248">
        <v>1</v>
      </c>
      <c r="AZ23" s="248">
        <v>1</v>
      </c>
      <c r="BA23" s="248"/>
      <c r="BB23" s="248"/>
      <c r="BC23" s="248">
        <v>1</v>
      </c>
      <c r="BD23" s="248"/>
      <c r="BE23" s="248">
        <v>1</v>
      </c>
      <c r="BF23" s="248"/>
      <c r="BG23" s="248"/>
      <c r="BH23" s="248"/>
      <c r="BI23" s="248"/>
      <c r="BJ23" s="248">
        <v>1</v>
      </c>
      <c r="BK23" s="248"/>
      <c r="BL23" s="271"/>
      <c r="BM23" s="271"/>
      <c r="BN23" s="271"/>
      <c r="BO23" s="271">
        <v>1</v>
      </c>
      <c r="BP23" s="271">
        <v>1</v>
      </c>
      <c r="BQ23" s="265"/>
    </row>
    <row r="24" spans="1:69" s="34" customFormat="1" ht="16.149999999999999" x14ac:dyDescent="0.35">
      <c r="A24" s="313"/>
      <c r="B24" s="313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328.75369999999998</v>
      </c>
      <c r="X24" s="32">
        <f>SUM(X10:X23)</f>
        <v>9.3119999999999994</v>
      </c>
      <c r="Y24" s="32">
        <f>SUM(Y10:Y23)</f>
        <v>47.72</v>
      </c>
      <c r="Z24" s="32">
        <f>SUM(Z10:Z23)</f>
        <v>224.7072</v>
      </c>
      <c r="AA24" s="32">
        <f t="shared" si="12"/>
        <v>47.014500000000005</v>
      </c>
      <c r="AB24" s="286">
        <f>SUM(AB10:AB23)</f>
        <v>70.455060000000003</v>
      </c>
      <c r="AC24" s="77">
        <f>SUM(AC10:AC23)</f>
        <v>23.653779999999998</v>
      </c>
      <c r="AD24" s="77">
        <f t="shared" si="12"/>
        <v>37.762279999999997</v>
      </c>
      <c r="AE24" s="77">
        <f t="shared" si="12"/>
        <v>9.0389999999999997</v>
      </c>
      <c r="AF24" s="140">
        <f t="shared" si="12"/>
        <v>149918.88</v>
      </c>
      <c r="AG24" s="285">
        <f>SUM(AG10:AG23)</f>
        <v>98.678499999999985</v>
      </c>
      <c r="AH24" s="32">
        <f t="shared" si="12"/>
        <v>17.420000000000002</v>
      </c>
      <c r="AI24" s="32">
        <f t="shared" si="12"/>
        <v>0.70500000000000007</v>
      </c>
      <c r="AJ24" s="32">
        <f t="shared" si="12"/>
        <v>4.6360000000000001</v>
      </c>
      <c r="AK24" s="32">
        <f t="shared" si="12"/>
        <v>1.55</v>
      </c>
      <c r="AL24" s="32">
        <f t="shared" si="12"/>
        <v>12.172000000000001</v>
      </c>
      <c r="AM24" s="32">
        <f t="shared" si="12"/>
        <v>31.491000000000003</v>
      </c>
      <c r="AN24" s="32">
        <f t="shared" si="12"/>
        <v>22.361500000000003</v>
      </c>
      <c r="AO24" s="32">
        <f t="shared" si="12"/>
        <v>8.343</v>
      </c>
      <c r="AP24" s="287">
        <f t="shared" si="12"/>
        <v>48618</v>
      </c>
      <c r="AQ24" s="160">
        <f t="shared" si="9"/>
        <v>0.58650509339375234</v>
      </c>
      <c r="AR24" s="160">
        <f t="shared" si="11"/>
        <v>0.46970040000000002</v>
      </c>
      <c r="AS24" s="160">
        <f t="shared" si="10"/>
        <v>0.53905003823882869</v>
      </c>
      <c r="AT24" s="161">
        <f t="shared" ref="AT24:AV24" si="13">SUM(AT10:AT23)</f>
        <v>17.554499999999997</v>
      </c>
      <c r="AU24" s="161">
        <f t="shared" si="13"/>
        <v>1.7149999999999999</v>
      </c>
      <c r="AV24" s="161">
        <f t="shared" si="13"/>
        <v>2.7759999999999989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9" ht="15" customHeight="1" x14ac:dyDescent="0.4">
      <c r="AB26" s="5" t="s">
        <v>70</v>
      </c>
      <c r="AP26" s="288">
        <f>+AP24/V24</f>
        <v>0.61780290996886711</v>
      </c>
    </row>
    <row r="27" spans="1:69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69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W7:BK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topLeftCell="A3" zoomScale="85" zoomScaleNormal="85" zoomScaleSheetLayoutView="100" workbookViewId="0">
      <pane xSplit="2" ySplit="6" topLeftCell="C9" activePane="bottomRight" state="frozen"/>
      <selection activeCell="BR8" sqref="BR8:BR23"/>
      <selection pane="topRight" activeCell="BR8" sqref="BR8:BR23"/>
      <selection pane="bottomLeft" activeCell="BR8" sqref="BR8:BR23"/>
      <selection pane="bottomRight" activeCell="BR8" sqref="BR8:BR23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8.5" style="5" hidden="1" customWidth="1"/>
    <col min="28" max="28" width="6.875" style="78" customWidth="1"/>
    <col min="29" max="32" width="8.5" style="78" hidden="1" customWidth="1"/>
    <col min="33" max="33" width="6.875" style="5" customWidth="1"/>
    <col min="34" max="41" width="8.375" style="5" hidden="1" customWidth="1"/>
    <col min="42" max="42" width="6.875" style="290" customWidth="1"/>
    <col min="43" max="45" width="6.875" style="5" customWidth="1"/>
    <col min="46" max="47" width="6.5" style="5" customWidth="1"/>
    <col min="48" max="48" width="6.25" style="5" customWidth="1"/>
    <col min="49" max="49" width="5.75" style="237" customWidth="1"/>
    <col min="50" max="50" width="4.625" style="237" customWidth="1"/>
    <col min="51" max="53" width="4.125" style="237" customWidth="1"/>
    <col min="54" max="54" width="3.25" style="237" customWidth="1"/>
    <col min="55" max="57" width="4.125" style="237" customWidth="1"/>
    <col min="58" max="58" width="3.25" style="237" customWidth="1"/>
    <col min="59" max="59" width="4.125" style="237" customWidth="1"/>
    <col min="60" max="60" width="4.625" style="237" customWidth="1"/>
    <col min="61" max="61" width="4.125" style="237" customWidth="1"/>
    <col min="62" max="62" width="3.25" style="237" customWidth="1"/>
    <col min="63" max="63" width="3.25" style="228" customWidth="1"/>
    <col min="64" max="65" width="3.625" style="228" customWidth="1"/>
    <col min="66" max="66" width="4.625" style="228" customWidth="1"/>
    <col min="67" max="68" width="4.625" style="5" customWidth="1"/>
    <col min="69" max="69" width="4.625" style="5" bestFit="1" customWidth="1"/>
    <col min="70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69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69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69" s="1" customFormat="1" ht="30.75" customHeight="1" x14ac:dyDescent="0.45">
      <c r="A3" s="745" t="s">
        <v>118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69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359"/>
      <c r="AU4" s="359"/>
      <c r="AV4" s="359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69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362"/>
    </row>
    <row r="6" spans="1:69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226"/>
    </row>
    <row r="7" spans="1:69" ht="70.5" customHeight="1" x14ac:dyDescent="0.4">
      <c r="A7" s="747"/>
      <c r="B7" s="748"/>
      <c r="C7" s="748"/>
      <c r="D7" s="361" t="s">
        <v>27</v>
      </c>
      <c r="E7" s="361" t="s">
        <v>28</v>
      </c>
      <c r="F7" s="361" t="s">
        <v>29</v>
      </c>
      <c r="G7" s="361" t="s">
        <v>30</v>
      </c>
      <c r="H7" s="748"/>
      <c r="I7" s="361" t="s">
        <v>27</v>
      </c>
      <c r="J7" s="361" t="s">
        <v>28</v>
      </c>
      <c r="K7" s="361" t="s">
        <v>29</v>
      </c>
      <c r="L7" s="361" t="s">
        <v>30</v>
      </c>
      <c r="M7" s="748"/>
      <c r="N7" s="361" t="s">
        <v>31</v>
      </c>
      <c r="O7" s="361" t="s">
        <v>32</v>
      </c>
      <c r="P7" s="361" t="s">
        <v>33</v>
      </c>
      <c r="Q7" s="361" t="s">
        <v>34</v>
      </c>
      <c r="R7" s="361" t="s">
        <v>31</v>
      </c>
      <c r="S7" s="361" t="s">
        <v>32</v>
      </c>
      <c r="T7" s="361" t="s">
        <v>33</v>
      </c>
      <c r="U7" s="361" t="s">
        <v>34</v>
      </c>
      <c r="V7" s="748"/>
      <c r="W7" s="748"/>
      <c r="X7" s="361" t="s">
        <v>27</v>
      </c>
      <c r="Y7" s="361" t="s">
        <v>28</v>
      </c>
      <c r="Z7" s="361" t="s">
        <v>29</v>
      </c>
      <c r="AA7" s="361" t="s">
        <v>30</v>
      </c>
      <c r="AB7" s="755"/>
      <c r="AC7" s="363" t="s">
        <v>27</v>
      </c>
      <c r="AD7" s="363" t="s">
        <v>71</v>
      </c>
      <c r="AE7" s="363" t="s">
        <v>29</v>
      </c>
      <c r="AF7" s="363" t="s">
        <v>68</v>
      </c>
      <c r="AG7" s="748"/>
      <c r="AH7" s="361" t="s">
        <v>31</v>
      </c>
      <c r="AI7" s="361" t="s">
        <v>32</v>
      </c>
      <c r="AJ7" s="361" t="s">
        <v>33</v>
      </c>
      <c r="AK7" s="361" t="s">
        <v>34</v>
      </c>
      <c r="AL7" s="361" t="s">
        <v>31</v>
      </c>
      <c r="AM7" s="361" t="s">
        <v>32</v>
      </c>
      <c r="AN7" s="361" t="s">
        <v>33</v>
      </c>
      <c r="AO7" s="361" t="s">
        <v>34</v>
      </c>
      <c r="AP7" s="748"/>
      <c r="AQ7" s="758"/>
      <c r="AR7" s="760"/>
      <c r="AS7" s="758"/>
      <c r="AT7" s="758"/>
      <c r="AU7" s="760"/>
      <c r="AV7" s="758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69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 t="s">
        <v>112</v>
      </c>
      <c r="BO8" s="299" t="s">
        <v>114</v>
      </c>
      <c r="BP8" s="299" t="s">
        <v>116</v>
      </c>
      <c r="BQ8" s="299" t="s">
        <v>117</v>
      </c>
    </row>
    <row r="9" spans="1:69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O9" s="228"/>
      <c r="BP9" s="228"/>
      <c r="BQ9" s="228"/>
    </row>
    <row r="10" spans="1:69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17">
        <v>1</v>
      </c>
      <c r="O10" s="17">
        <v>5.38</v>
      </c>
      <c r="P10" s="17">
        <v>2.48</v>
      </c>
      <c r="Q10" s="17">
        <v>3.28</v>
      </c>
      <c r="R10" s="17">
        <v>0.54</v>
      </c>
      <c r="S10" s="17">
        <v>23.22</v>
      </c>
      <c r="T10" s="17">
        <v>2.36</v>
      </c>
      <c r="U10" s="17">
        <v>19.11</v>
      </c>
      <c r="V10" s="62">
        <v>10271</v>
      </c>
      <c r="W10" s="279">
        <f t="shared" ref="W10:W23" si="1">SUM(X10:AA10)</f>
        <v>34.387</v>
      </c>
      <c r="X10" s="22">
        <v>0.18099999999999999</v>
      </c>
      <c r="Y10" s="22">
        <v>3.9409999999999998</v>
      </c>
      <c r="Z10" s="22">
        <v>26.526999999999997</v>
      </c>
      <c r="AA10" s="22">
        <v>3.7379999999999995</v>
      </c>
      <c r="AB10" s="279">
        <f>SUM(AC10:AE10)</f>
        <v>1.9</v>
      </c>
      <c r="AC10" s="75">
        <v>0</v>
      </c>
      <c r="AD10" s="75">
        <v>1</v>
      </c>
      <c r="AE10" s="75">
        <v>0.9</v>
      </c>
      <c r="AF10" s="138">
        <v>0</v>
      </c>
      <c r="AG10" s="280">
        <f>+SUM(AH10:AO10)</f>
        <v>24.189</v>
      </c>
      <c r="AH10" s="22">
        <v>0</v>
      </c>
      <c r="AI10" s="22">
        <v>0</v>
      </c>
      <c r="AJ10" s="22">
        <v>0.185</v>
      </c>
      <c r="AK10" s="22">
        <v>1.55</v>
      </c>
      <c r="AL10" s="22">
        <v>0</v>
      </c>
      <c r="AM10" s="22">
        <v>15.586000000000002</v>
      </c>
      <c r="AN10" s="22">
        <v>2</v>
      </c>
      <c r="AO10" s="22">
        <v>4.8680000000000003</v>
      </c>
      <c r="AP10" s="281">
        <v>5829</v>
      </c>
      <c r="AQ10" s="18">
        <f>$W10/C10</f>
        <v>0.58871768532785484</v>
      </c>
      <c r="AR10" s="19">
        <f>IF(H10=0,"-",AB10/H10)</f>
        <v>0.30645161290322576</v>
      </c>
      <c r="AS10" s="19">
        <f>AG10/M10</f>
        <v>0.42163151472895244</v>
      </c>
      <c r="AT10" s="17">
        <f>W10-'12.8'!W10</f>
        <v>0</v>
      </c>
      <c r="AU10" s="17">
        <f>AB10-'12.8'!AB10</f>
        <v>0</v>
      </c>
      <c r="AV10" s="17">
        <f>AG10-'12.8'!AG10</f>
        <v>0</v>
      </c>
      <c r="AW10" s="226"/>
      <c r="AX10" s="246">
        <f>+SUM(AY10:CL10)</f>
        <v>9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7"/>
      <c r="BI10" s="247">
        <v>1</v>
      </c>
      <c r="BJ10" s="247">
        <v>1</v>
      </c>
      <c r="BK10" s="247"/>
      <c r="BL10" s="270"/>
      <c r="BM10" s="270">
        <v>1</v>
      </c>
      <c r="BN10" s="270">
        <v>1</v>
      </c>
      <c r="BO10" s="270"/>
      <c r="BP10" s="270">
        <v>1</v>
      </c>
      <c r="BQ10" s="270"/>
    </row>
    <row r="11" spans="1:69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25.649999999999995</v>
      </c>
      <c r="X11" s="194">
        <v>0.7</v>
      </c>
      <c r="Y11" s="194">
        <v>3.15</v>
      </c>
      <c r="Z11" s="194">
        <v>19.999999999999996</v>
      </c>
      <c r="AA11" s="194">
        <v>1.8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14.44</v>
      </c>
      <c r="AH11" s="127">
        <v>14.44</v>
      </c>
      <c r="AI11" s="127"/>
      <c r="AJ11" s="127"/>
      <c r="AK11" s="127"/>
      <c r="AL11" s="127"/>
      <c r="AM11" s="127"/>
      <c r="AN11" s="127"/>
      <c r="AO11" s="127"/>
      <c r="AP11" s="294">
        <v>4036</v>
      </c>
      <c r="AQ11" s="128">
        <f>$W11/C11</f>
        <v>0.89372822299651555</v>
      </c>
      <c r="AR11" s="129">
        <f>IF(H11=0,"-",AB11/H11)</f>
        <v>1</v>
      </c>
      <c r="AS11" s="129">
        <f>AG11/M11</f>
        <v>1.0358680057388807</v>
      </c>
      <c r="AT11" s="153">
        <f>W11-'12.8'!W11</f>
        <v>1.8499999999999979</v>
      </c>
      <c r="AU11" s="153">
        <f>AB11-'12.8'!AB11</f>
        <v>0</v>
      </c>
      <c r="AV11" s="153">
        <f>AG11-'12.8'!AG11</f>
        <v>0.38999999999999879</v>
      </c>
      <c r="AW11" s="239"/>
      <c r="AX11" s="249">
        <f t="shared" ref="AX11:AX23" si="4">+SUM(AY11:CL11)</f>
        <v>9</v>
      </c>
      <c r="AY11" s="248"/>
      <c r="AZ11" s="248">
        <v>1</v>
      </c>
      <c r="BA11" s="248"/>
      <c r="BB11" s="248"/>
      <c r="BC11" s="248"/>
      <c r="BD11" s="248">
        <v>1</v>
      </c>
      <c r="BE11" s="248"/>
      <c r="BF11" s="248">
        <v>1</v>
      </c>
      <c r="BG11" s="248"/>
      <c r="BH11" s="248"/>
      <c r="BI11" s="248">
        <v>1</v>
      </c>
      <c r="BJ11" s="248">
        <v>1</v>
      </c>
      <c r="BK11" s="248"/>
      <c r="BL11" s="271"/>
      <c r="BM11" s="271">
        <v>1</v>
      </c>
      <c r="BN11" s="271"/>
      <c r="BO11" s="271">
        <v>1</v>
      </c>
      <c r="BP11" s="271">
        <v>1</v>
      </c>
      <c r="BQ11" s="271">
        <v>1</v>
      </c>
    </row>
    <row r="12" spans="1:69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52.853000000000009</v>
      </c>
      <c r="X12" s="167">
        <v>1.5780000000000001</v>
      </c>
      <c r="Y12" s="167">
        <v>4.165</v>
      </c>
      <c r="Z12" s="167">
        <v>41.714000000000006</v>
      </c>
      <c r="AA12" s="167">
        <v>5.3959999999999999</v>
      </c>
      <c r="AB12" s="292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293">
        <f t="shared" si="3"/>
        <v>10.144</v>
      </c>
      <c r="AH12" s="127">
        <v>0</v>
      </c>
      <c r="AI12" s="127">
        <v>0.51500000000000001</v>
      </c>
      <c r="AJ12" s="127">
        <v>0</v>
      </c>
      <c r="AK12" s="127">
        <v>0</v>
      </c>
      <c r="AL12" s="127">
        <v>0.1</v>
      </c>
      <c r="AM12" s="127">
        <v>7.6790000000000003</v>
      </c>
      <c r="AN12" s="127">
        <v>0</v>
      </c>
      <c r="AO12" s="127">
        <v>1.85</v>
      </c>
      <c r="AP12" s="294">
        <v>6784</v>
      </c>
      <c r="AQ12" s="128">
        <f>$W12/C12</f>
        <v>0.63138215266993192</v>
      </c>
      <c r="AR12" s="129">
        <f>IF(H12=0,"-",AB12/H12)</f>
        <v>0</v>
      </c>
      <c r="AS12" s="129">
        <f>AG12/M12</f>
        <v>0.59286966686148457</v>
      </c>
      <c r="AT12" s="153">
        <f>W12-'12.8'!W12</f>
        <v>1.7520000000000024</v>
      </c>
      <c r="AU12" s="153">
        <f>AB12-'12.8'!AB12</f>
        <v>0</v>
      </c>
      <c r="AV12" s="153">
        <f>AG12-'12.8'!AG12</f>
        <v>0</v>
      </c>
      <c r="AW12" s="239"/>
      <c r="AX12" s="249">
        <f t="shared" si="4"/>
        <v>16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</row>
    <row r="13" spans="1:69" s="134" customFormat="1" ht="13.15" x14ac:dyDescent="0.4">
      <c r="A13" s="119">
        <v>4</v>
      </c>
      <c r="B13" s="120" t="s">
        <v>54</v>
      </c>
      <c r="C13" s="121">
        <f t="shared" si="5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6"/>
        <v>1.18</v>
      </c>
      <c r="N13" s="291">
        <v>0</v>
      </c>
      <c r="O13" s="291">
        <v>0</v>
      </c>
      <c r="P13" s="291">
        <v>0</v>
      </c>
      <c r="Q13" s="291">
        <v>0</v>
      </c>
      <c r="R13" s="291">
        <v>0.32</v>
      </c>
      <c r="S13" s="291">
        <v>0.86</v>
      </c>
      <c r="T13" s="291">
        <v>0</v>
      </c>
      <c r="U13" s="291">
        <v>0</v>
      </c>
      <c r="V13" s="122">
        <v>1727</v>
      </c>
      <c r="W13" s="292">
        <f t="shared" si="1"/>
        <v>8.3089999999999993</v>
      </c>
      <c r="X13" s="168">
        <v>0.26</v>
      </c>
      <c r="Y13" s="168">
        <v>0.52</v>
      </c>
      <c r="Z13" s="168">
        <v>6.6689999999999996</v>
      </c>
      <c r="AA13" s="168">
        <v>0.86</v>
      </c>
      <c r="AB13" s="292">
        <f>SUM(AC13:AE13)</f>
        <v>0.33</v>
      </c>
      <c r="AC13" s="146"/>
      <c r="AD13" s="146">
        <v>0.33</v>
      </c>
      <c r="AE13" s="146"/>
      <c r="AF13" s="139"/>
      <c r="AG13" s="293">
        <f t="shared" si="3"/>
        <v>0.68</v>
      </c>
      <c r="AH13" s="127">
        <v>0.68</v>
      </c>
      <c r="AI13" s="127"/>
      <c r="AJ13" s="127"/>
      <c r="AK13" s="127"/>
      <c r="AL13" s="127"/>
      <c r="AM13" s="127"/>
      <c r="AN13" s="127"/>
      <c r="AO13" s="127"/>
      <c r="AP13" s="294">
        <v>1045</v>
      </c>
      <c r="AQ13" s="128">
        <f>$W13/C13</f>
        <v>0.60341321713870733</v>
      </c>
      <c r="AR13" s="129">
        <f>IF(H13=0,"-",AB13/H13)</f>
        <v>0.3666666666666667</v>
      </c>
      <c r="AS13" s="129">
        <f>AG13/M13</f>
        <v>0.57627118644067798</v>
      </c>
      <c r="AT13" s="153">
        <f>W13-'12.8'!W13</f>
        <v>1.3559999999999999</v>
      </c>
      <c r="AU13" s="153">
        <f>AB13-'12.8'!AB13</f>
        <v>0</v>
      </c>
      <c r="AV13" s="153">
        <f>AG13-'12.8'!AG13</f>
        <v>0</v>
      </c>
      <c r="AW13" s="239"/>
      <c r="AX13" s="249">
        <f t="shared" si="4"/>
        <v>10</v>
      </c>
      <c r="AY13" s="248">
        <v>1</v>
      </c>
      <c r="AZ13" s="248">
        <v>1</v>
      </c>
      <c r="BA13" s="248"/>
      <c r="BB13" s="248">
        <v>1</v>
      </c>
      <c r="BC13" s="248"/>
      <c r="BD13" s="248"/>
      <c r="BE13" s="248"/>
      <c r="BF13" s="248">
        <v>1</v>
      </c>
      <c r="BG13" s="248"/>
      <c r="BH13" s="248"/>
      <c r="BI13" s="248">
        <v>1</v>
      </c>
      <c r="BJ13" s="248">
        <v>1</v>
      </c>
      <c r="BK13" s="248">
        <v>1</v>
      </c>
      <c r="BL13" s="271"/>
      <c r="BM13" s="271">
        <v>1</v>
      </c>
      <c r="BN13" s="271"/>
      <c r="BO13" s="271">
        <v>1</v>
      </c>
      <c r="BP13" s="271"/>
      <c r="BQ13" s="271">
        <v>1</v>
      </c>
    </row>
    <row r="14" spans="1:69" s="43" customFormat="1" ht="13.15" x14ac:dyDescent="0.35">
      <c r="A14" s="360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7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W14-'12.8'!W14</f>
        <v>0</v>
      </c>
      <c r="AU14" s="17">
        <f>AB14-'12.8'!AB14</f>
        <v>0</v>
      </c>
      <c r="AV14" s="17">
        <f>AG14-'12.8'!AG14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72"/>
      <c r="BO14" s="272"/>
      <c r="BP14" s="272"/>
      <c r="BQ14" s="272"/>
    </row>
    <row r="15" spans="1:69" s="134" customFormat="1" ht="13.15" x14ac:dyDescent="0.4">
      <c r="A15" s="119">
        <v>1</v>
      </c>
      <c r="B15" s="120" t="s">
        <v>52</v>
      </c>
      <c r="C15" s="121">
        <f t="shared" si="5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6"/>
        <v>8.8699999999999992</v>
      </c>
      <c r="N15" s="291">
        <v>0</v>
      </c>
      <c r="O15" s="291">
        <v>0</v>
      </c>
      <c r="P15" s="291">
        <v>0</v>
      </c>
      <c r="Q15" s="291">
        <v>0</v>
      </c>
      <c r="R15" s="291">
        <v>1.56</v>
      </c>
      <c r="S15" s="291">
        <v>5.86</v>
      </c>
      <c r="T15" s="291">
        <v>1.45</v>
      </c>
      <c r="U15" s="291" t="s">
        <v>63</v>
      </c>
      <c r="V15" s="122">
        <v>2541</v>
      </c>
      <c r="W15" s="292">
        <f t="shared" si="1"/>
        <v>11.584</v>
      </c>
      <c r="X15" s="127">
        <v>0.26</v>
      </c>
      <c r="Y15" s="127">
        <v>3.6709999999999998</v>
      </c>
      <c r="Z15" s="127">
        <v>7.6529999999999996</v>
      </c>
      <c r="AA15" s="127">
        <v>0</v>
      </c>
      <c r="AB15" s="292">
        <f t="shared" ref="AB15:AB20" si="8">SUM(AC15:AE15)</f>
        <v>0</v>
      </c>
      <c r="AC15" s="125"/>
      <c r="AD15" s="125"/>
      <c r="AE15" s="125"/>
      <c r="AF15" s="139">
        <f t="shared" si="7"/>
        <v>0</v>
      </c>
      <c r="AG15" s="293">
        <f t="shared" si="3"/>
        <v>6.1229999999999993</v>
      </c>
      <c r="AH15" s="127"/>
      <c r="AI15" s="127"/>
      <c r="AJ15" s="127"/>
      <c r="AK15" s="127"/>
      <c r="AL15" s="127">
        <v>0.68</v>
      </c>
      <c r="AM15" s="127">
        <v>4.6269999999999998</v>
      </c>
      <c r="AN15" s="127">
        <v>0.81599999999999995</v>
      </c>
      <c r="AO15" s="127">
        <v>0</v>
      </c>
      <c r="AP15" s="294">
        <v>2277</v>
      </c>
      <c r="AQ15" s="128">
        <f t="shared" ref="AQ15:AQ24" si="9">$W15/C15</f>
        <v>0.71905648665425204</v>
      </c>
      <c r="AR15" s="129">
        <f>IF(H15=0,"-",AB15/H15)</f>
        <v>0</v>
      </c>
      <c r="AS15" s="129">
        <f t="shared" ref="AS15:AS24" si="10">AG15/M15</f>
        <v>0.69030439684329203</v>
      </c>
      <c r="AT15" s="153">
        <f>W15-'12.8'!W15</f>
        <v>1.968</v>
      </c>
      <c r="AU15" s="153">
        <f>AB15-'12.8'!AB15</f>
        <v>0</v>
      </c>
      <c r="AV15" s="153">
        <f>AG15-'12.8'!AG15</f>
        <v>0.44099999999999984</v>
      </c>
      <c r="AW15" s="239"/>
      <c r="AX15" s="249">
        <f t="shared" si="4"/>
        <v>7</v>
      </c>
      <c r="AY15" s="248"/>
      <c r="AZ15" s="248"/>
      <c r="BA15" s="248"/>
      <c r="BB15" s="248"/>
      <c r="BC15" s="248">
        <v>1</v>
      </c>
      <c r="BD15" s="248">
        <v>1</v>
      </c>
      <c r="BE15" s="248"/>
      <c r="BF15" s="248"/>
      <c r="BG15" s="248"/>
      <c r="BH15" s="248">
        <v>1</v>
      </c>
      <c r="BI15" s="248">
        <v>1</v>
      </c>
      <c r="BJ15" s="248"/>
      <c r="BK15" s="248"/>
      <c r="BL15" s="271"/>
      <c r="BM15" s="271">
        <v>1</v>
      </c>
      <c r="BN15" s="271">
        <v>1</v>
      </c>
      <c r="BO15" s="271"/>
      <c r="BP15" s="271"/>
      <c r="BQ15" s="271">
        <v>1</v>
      </c>
    </row>
    <row r="16" spans="1:69" s="384" customFormat="1" ht="13.15" x14ac:dyDescent="0.4">
      <c r="A16" s="365">
        <v>2</v>
      </c>
      <c r="B16" s="366" t="s">
        <v>42</v>
      </c>
      <c r="C16" s="367">
        <f t="shared" si="5"/>
        <v>80.010000000000005</v>
      </c>
      <c r="D16" s="368">
        <v>3.05</v>
      </c>
      <c r="E16" s="368">
        <v>22.12</v>
      </c>
      <c r="F16" s="368">
        <v>43.28</v>
      </c>
      <c r="G16" s="368">
        <v>11.56</v>
      </c>
      <c r="H16" s="367">
        <f t="shared" si="2"/>
        <v>12.4</v>
      </c>
      <c r="I16" s="368">
        <v>4.5</v>
      </c>
      <c r="J16" s="368">
        <v>5.9</v>
      </c>
      <c r="K16" s="368">
        <v>2</v>
      </c>
      <c r="L16" s="368"/>
      <c r="M16" s="367">
        <f t="shared" si="6"/>
        <v>7.5499999999999989</v>
      </c>
      <c r="N16" s="369">
        <v>2.1</v>
      </c>
      <c r="O16" s="369">
        <v>2.5</v>
      </c>
      <c r="P16" s="369">
        <v>0</v>
      </c>
      <c r="Q16" s="369">
        <v>0</v>
      </c>
      <c r="R16" s="369">
        <v>0.89</v>
      </c>
      <c r="S16" s="369">
        <v>0.75</v>
      </c>
      <c r="T16" s="369">
        <v>0.3</v>
      </c>
      <c r="U16" s="369">
        <v>1.01</v>
      </c>
      <c r="V16" s="368">
        <v>10671</v>
      </c>
      <c r="W16" s="370">
        <f t="shared" si="1"/>
        <v>41.010000000000005</v>
      </c>
      <c r="X16" s="371">
        <v>0.5</v>
      </c>
      <c r="Y16" s="371">
        <v>5.77</v>
      </c>
      <c r="Z16" s="371">
        <v>26.475000000000001</v>
      </c>
      <c r="AA16" s="371">
        <v>8.2650000000000006</v>
      </c>
      <c r="AB16" s="370">
        <f t="shared" si="8"/>
        <v>0</v>
      </c>
      <c r="AC16" s="372"/>
      <c r="AD16" s="372"/>
      <c r="AE16" s="372"/>
      <c r="AF16" s="373">
        <f t="shared" si="7"/>
        <v>0</v>
      </c>
      <c r="AG16" s="374">
        <f t="shared" si="3"/>
        <v>4.49</v>
      </c>
      <c r="AH16" s="375">
        <v>2.1</v>
      </c>
      <c r="AI16" s="375">
        <v>0</v>
      </c>
      <c r="AJ16" s="375">
        <v>0</v>
      </c>
      <c r="AK16" s="375">
        <v>0</v>
      </c>
      <c r="AL16" s="375">
        <v>1.1399999999999999</v>
      </c>
      <c r="AM16" s="375">
        <v>0.85000000000000009</v>
      </c>
      <c r="AN16" s="375">
        <v>0</v>
      </c>
      <c r="AO16" s="375">
        <v>0.4</v>
      </c>
      <c r="AP16" s="376">
        <v>5097</v>
      </c>
      <c r="AQ16" s="377">
        <f t="shared" si="9"/>
        <v>0.51256092988376456</v>
      </c>
      <c r="AR16" s="378">
        <f>IF(H16=0,"-",AB16/H16)</f>
        <v>0</v>
      </c>
      <c r="AS16" s="378">
        <f t="shared" si="10"/>
        <v>0.59470198675496699</v>
      </c>
      <c r="AT16" s="379">
        <f>W16-'12.8'!W16</f>
        <v>0</v>
      </c>
      <c r="AU16" s="379">
        <f>AB16-'12.8'!AB16</f>
        <v>0</v>
      </c>
      <c r="AV16" s="379">
        <f>AG16-'12.8'!AG16</f>
        <v>0</v>
      </c>
      <c r="AW16" s="380"/>
      <c r="AX16" s="381">
        <f t="shared" si="4"/>
        <v>8</v>
      </c>
      <c r="AY16" s="382">
        <v>1</v>
      </c>
      <c r="AZ16" s="382"/>
      <c r="BA16" s="382"/>
      <c r="BB16" s="382"/>
      <c r="BC16" s="382">
        <v>1</v>
      </c>
      <c r="BD16" s="382"/>
      <c r="BE16" s="382"/>
      <c r="BF16" s="382"/>
      <c r="BG16" s="382"/>
      <c r="BH16" s="382">
        <v>1</v>
      </c>
      <c r="BI16" s="382">
        <v>1</v>
      </c>
      <c r="BJ16" s="382"/>
      <c r="BK16" s="382"/>
      <c r="BL16" s="383">
        <v>1</v>
      </c>
      <c r="BM16" s="383">
        <v>1</v>
      </c>
      <c r="BN16" s="383"/>
      <c r="BO16" s="383">
        <v>1</v>
      </c>
      <c r="BP16" s="383"/>
      <c r="BQ16" s="383">
        <v>1</v>
      </c>
    </row>
    <row r="17" spans="1:69" s="134" customFormat="1" ht="13.15" x14ac:dyDescent="0.4">
      <c r="A17" s="119">
        <v>3</v>
      </c>
      <c r="B17" s="120" t="s">
        <v>56</v>
      </c>
      <c r="C17" s="121">
        <f t="shared" si="5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6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11.59</v>
      </c>
      <c r="X17" s="124"/>
      <c r="Y17" s="175">
        <v>3.69</v>
      </c>
      <c r="Z17" s="175">
        <v>6.8</v>
      </c>
      <c r="AA17" s="175">
        <v>1.1000000000000001</v>
      </c>
      <c r="AB17" s="292">
        <f t="shared" si="8"/>
        <v>12.87</v>
      </c>
      <c r="AC17" s="125"/>
      <c r="AD17" s="125">
        <v>12.87</v>
      </c>
      <c r="AE17" s="125"/>
      <c r="AF17" s="139">
        <v>13370</v>
      </c>
      <c r="AG17" s="293">
        <f t="shared" si="3"/>
        <v>5.28</v>
      </c>
      <c r="AH17" s="127">
        <v>0</v>
      </c>
      <c r="AI17" s="127"/>
      <c r="AJ17" s="127"/>
      <c r="AK17" s="127"/>
      <c r="AL17" s="127">
        <v>5.28</v>
      </c>
      <c r="AM17" s="127"/>
      <c r="AN17" s="127"/>
      <c r="AO17" s="127"/>
      <c r="AP17" s="294">
        <v>2591</v>
      </c>
      <c r="AQ17" s="128">
        <f t="shared" si="9"/>
        <v>0.75801177240026163</v>
      </c>
      <c r="AR17" s="129">
        <f>IF(H17=0,"-",AB17/H17)</f>
        <v>1.0133858267716536</v>
      </c>
      <c r="AS17" s="129">
        <f t="shared" si="10"/>
        <v>0.75971223021582734</v>
      </c>
      <c r="AT17" s="153">
        <f>W17-'12.8'!W17</f>
        <v>0.66999999999999993</v>
      </c>
      <c r="AU17" s="153">
        <f>AB17-'12.8'!AB17</f>
        <v>2.2299999999999986</v>
      </c>
      <c r="AV17" s="153">
        <f>AG17-'12.8'!AG17</f>
        <v>0.77000000000000046</v>
      </c>
      <c r="AW17" s="239"/>
      <c r="AX17" s="249">
        <f t="shared" si="4"/>
        <v>13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8"/>
      <c r="BI17" s="248">
        <v>1</v>
      </c>
      <c r="BJ17" s="248">
        <v>1</v>
      </c>
      <c r="BK17" s="248">
        <v>1</v>
      </c>
      <c r="BL17" s="271">
        <v>1</v>
      </c>
      <c r="BM17" s="271">
        <v>1</v>
      </c>
      <c r="BN17" s="271">
        <v>1</v>
      </c>
      <c r="BO17" s="271"/>
      <c r="BP17" s="271">
        <v>1</v>
      </c>
      <c r="BQ17" s="271">
        <v>1</v>
      </c>
    </row>
    <row r="18" spans="1:69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62.857999999999997</v>
      </c>
      <c r="X18" s="124">
        <v>4.28</v>
      </c>
      <c r="Y18" s="124">
        <v>4.33</v>
      </c>
      <c r="Z18" s="124">
        <v>37.366</v>
      </c>
      <c r="AA18" s="124">
        <v>16.881999999999998</v>
      </c>
      <c r="AB18" s="292">
        <f>SUM(AC18:AE18)</f>
        <v>25.316999999999997</v>
      </c>
      <c r="AC18" s="125">
        <v>6.8819999999999997</v>
      </c>
      <c r="AD18" s="125">
        <v>14.29</v>
      </c>
      <c r="AE18" s="125">
        <v>4.1449999999999996</v>
      </c>
      <c r="AF18" s="139">
        <v>0</v>
      </c>
      <c r="AG18" s="293">
        <f t="shared" si="3"/>
        <v>3.36</v>
      </c>
      <c r="AH18" s="127">
        <v>0</v>
      </c>
      <c r="AI18" s="127">
        <v>0.19</v>
      </c>
      <c r="AJ18" s="127">
        <v>0</v>
      </c>
      <c r="AK18" s="127">
        <v>0</v>
      </c>
      <c r="AL18" s="127">
        <v>0.91</v>
      </c>
      <c r="AM18" s="127">
        <v>1.9400000000000002</v>
      </c>
      <c r="AN18" s="127">
        <v>0.32</v>
      </c>
      <c r="AO18" s="127">
        <v>0</v>
      </c>
      <c r="AP18" s="294">
        <v>8542</v>
      </c>
      <c r="AQ18" s="128">
        <f t="shared" si="9"/>
        <v>0.6441028793933804</v>
      </c>
      <c r="AR18" s="129">
        <f>IF(H18=0,"-",AB18/H18)</f>
        <v>0.83582040277319225</v>
      </c>
      <c r="AS18" s="129">
        <f t="shared" si="10"/>
        <v>0.45100671140939602</v>
      </c>
      <c r="AT18" s="153">
        <f>W18-'12.8'!W18</f>
        <v>3.1819999999999951</v>
      </c>
      <c r="AU18" s="153">
        <f>AB18-'12.8'!AB18</f>
        <v>0.14999999999999858</v>
      </c>
      <c r="AV18" s="153">
        <f>AG18-'12.8'!AG18</f>
        <v>0</v>
      </c>
      <c r="AW18" s="239"/>
      <c r="AX18" s="249">
        <f t="shared" si="4"/>
        <v>18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71">
        <v>1</v>
      </c>
      <c r="BN18" s="271">
        <v>1</v>
      </c>
      <c r="BO18" s="271"/>
      <c r="BP18" s="271">
        <v>1</v>
      </c>
      <c r="BQ18" s="271">
        <v>1</v>
      </c>
    </row>
    <row r="19" spans="1:69" s="134" customFormat="1" ht="13.15" x14ac:dyDescent="0.4">
      <c r="A19" s="119">
        <v>5</v>
      </c>
      <c r="B19" s="120" t="s">
        <v>47</v>
      </c>
      <c r="C19" s="121">
        <f t="shared" si="5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6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54.375999999999991</v>
      </c>
      <c r="X19" s="124">
        <v>0.38800000000000001</v>
      </c>
      <c r="Y19" s="124">
        <v>12.064999999999998</v>
      </c>
      <c r="Z19" s="124">
        <v>38.780999999999992</v>
      </c>
      <c r="AA19" s="124">
        <v>3.1419999999999999</v>
      </c>
      <c r="AB19" s="292">
        <f>SUM(AC19:AE19)</f>
        <v>11.088000000000003</v>
      </c>
      <c r="AC19" s="125">
        <v>5.9440000000000008</v>
      </c>
      <c r="AD19" s="125">
        <v>4.7</v>
      </c>
      <c r="AE19" s="125">
        <v>0.44400000000000001</v>
      </c>
      <c r="AF19" s="139">
        <f t="shared" si="7"/>
        <v>47502</v>
      </c>
      <c r="AG19" s="293">
        <f t="shared" si="3"/>
        <v>22.060000000000002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3.4320000000000004</v>
      </c>
      <c r="AM19" s="127">
        <v>0</v>
      </c>
      <c r="AN19" s="127">
        <v>17.626999999999999</v>
      </c>
      <c r="AO19" s="127">
        <v>0.6</v>
      </c>
      <c r="AP19" s="294">
        <v>8775</v>
      </c>
      <c r="AQ19" s="128">
        <f t="shared" si="9"/>
        <v>0.62782588615633284</v>
      </c>
      <c r="AR19" s="129">
        <f t="shared" ref="AR19:AR24" si="11">IF(H19=0,"-",AB19/H19)</f>
        <v>0.38393351800554026</v>
      </c>
      <c r="AS19" s="129">
        <f t="shared" si="10"/>
        <v>0.77213860693034664</v>
      </c>
      <c r="AT19" s="153">
        <f>W19-'12.8'!W19</f>
        <v>3.1759999999999948</v>
      </c>
      <c r="AU19" s="153">
        <f>AB19-'12.8'!AB19</f>
        <v>1</v>
      </c>
      <c r="AV19" s="153">
        <f>AG19-'12.8'!AG19</f>
        <v>0.41400000000000148</v>
      </c>
      <c r="AW19" s="239"/>
      <c r="AX19" s="246">
        <f t="shared" si="4"/>
        <v>17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</row>
    <row r="20" spans="1:69" s="134" customFormat="1" ht="13.15" x14ac:dyDescent="0.4">
      <c r="A20" s="119">
        <v>6</v>
      </c>
      <c r="B20" s="120" t="s">
        <v>49</v>
      </c>
      <c r="C20" s="121">
        <f t="shared" si="5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6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16.210000000000004</v>
      </c>
      <c r="X20" s="171">
        <v>0.76</v>
      </c>
      <c r="Y20" s="171">
        <v>0</v>
      </c>
      <c r="Z20" s="171">
        <v>15.450000000000003</v>
      </c>
      <c r="AA20" s="171">
        <v>0</v>
      </c>
      <c r="AB20" s="292">
        <f t="shared" si="8"/>
        <v>5.0999999999999996</v>
      </c>
      <c r="AC20" s="125">
        <v>0.7</v>
      </c>
      <c r="AD20" s="125">
        <v>2.1</v>
      </c>
      <c r="AE20" s="125">
        <v>2.2999999999999998</v>
      </c>
      <c r="AF20" s="139">
        <f t="shared" si="7"/>
        <v>17750</v>
      </c>
      <c r="AG20" s="293">
        <f t="shared" si="3"/>
        <v>0.1</v>
      </c>
      <c r="AH20" s="172">
        <v>0.1</v>
      </c>
      <c r="AI20" s="127"/>
      <c r="AJ20" s="127"/>
      <c r="AK20" s="127"/>
      <c r="AL20" s="172"/>
      <c r="AM20" s="172"/>
      <c r="AN20" s="172"/>
      <c r="AO20" s="172"/>
      <c r="AP20" s="294">
        <v>1863</v>
      </c>
      <c r="AQ20" s="128">
        <f t="shared" si="9"/>
        <v>0.57077464788732413</v>
      </c>
      <c r="AR20" s="129">
        <f t="shared" si="11"/>
        <v>0.50595238095238093</v>
      </c>
      <c r="AS20" s="129">
        <f t="shared" si="10"/>
        <v>3.2258064516129031E-2</v>
      </c>
      <c r="AT20" s="153">
        <f>W20-'12.8'!W20</f>
        <v>1.4400000000000031</v>
      </c>
      <c r="AU20" s="153">
        <f>AB20-'12.8'!AB20</f>
        <v>0</v>
      </c>
      <c r="AV20" s="153">
        <f>AG20-'12.8'!AG20</f>
        <v>0</v>
      </c>
      <c r="AW20" s="239"/>
      <c r="AX20" s="249">
        <f t="shared" si="4"/>
        <v>6</v>
      </c>
      <c r="AY20" s="248">
        <v>1</v>
      </c>
      <c r="AZ20" s="248"/>
      <c r="BA20" s="248"/>
      <c r="BB20" s="248">
        <v>1</v>
      </c>
      <c r="BC20" s="248">
        <v>1</v>
      </c>
      <c r="BD20" s="248"/>
      <c r="BE20" s="248"/>
      <c r="BF20" s="248"/>
      <c r="BG20" s="248"/>
      <c r="BH20" s="248"/>
      <c r="BI20" s="248"/>
      <c r="BJ20" s="248">
        <v>1</v>
      </c>
      <c r="BK20" s="248"/>
      <c r="BL20" s="271"/>
      <c r="BM20" s="271">
        <v>1</v>
      </c>
      <c r="BN20" s="271"/>
      <c r="BO20" s="271"/>
      <c r="BP20" s="271"/>
      <c r="BQ20" s="271">
        <v>1</v>
      </c>
    </row>
    <row r="21" spans="1:69" s="134" customFormat="1" ht="13.15" x14ac:dyDescent="0.4">
      <c r="A21" s="119">
        <v>7</v>
      </c>
      <c r="B21" s="120" t="s">
        <v>48</v>
      </c>
      <c r="C21" s="121">
        <f t="shared" si="5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6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10.929079999999999</v>
      </c>
      <c r="X21" s="127">
        <v>0.40500000000000003</v>
      </c>
      <c r="Y21" s="127">
        <v>1.8939999999999997</v>
      </c>
      <c r="Z21" s="127">
        <v>4.7295800000000003</v>
      </c>
      <c r="AA21" s="127">
        <v>3.9005000000000001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7"/>
        <v>8464.380000000001</v>
      </c>
      <c r="AG21" s="293">
        <f t="shared" si="3"/>
        <v>3.0375000000000001</v>
      </c>
      <c r="AH21" s="127"/>
      <c r="AI21" s="127"/>
      <c r="AJ21" s="127"/>
      <c r="AK21" s="127"/>
      <c r="AL21" s="127">
        <v>0</v>
      </c>
      <c r="AM21" s="127">
        <v>1.25</v>
      </c>
      <c r="AN21" s="127">
        <v>1.1625000000000001</v>
      </c>
      <c r="AO21" s="127">
        <v>0.625</v>
      </c>
      <c r="AP21" s="294">
        <v>1560</v>
      </c>
      <c r="AQ21" s="128">
        <f t="shared" si="9"/>
        <v>0.64288705882352937</v>
      </c>
      <c r="AR21" s="129">
        <f t="shared" si="11"/>
        <v>0.68417821782178212</v>
      </c>
      <c r="AS21" s="129">
        <f t="shared" si="10"/>
        <v>0.57528409090909094</v>
      </c>
      <c r="AT21" s="153">
        <f>W21-'12.8'!W21</f>
        <v>0.72438000000000002</v>
      </c>
      <c r="AU21" s="153">
        <f>AB21-'12.8'!AB21</f>
        <v>0</v>
      </c>
      <c r="AV21" s="153">
        <f>AG21-'12.8'!AG21</f>
        <v>0</v>
      </c>
      <c r="AW21" s="239"/>
      <c r="AX21" s="249">
        <f t="shared" si="4"/>
        <v>12</v>
      </c>
      <c r="AY21" s="248">
        <v>1</v>
      </c>
      <c r="AZ21" s="248">
        <v>1</v>
      </c>
      <c r="BA21" s="248"/>
      <c r="BB21" s="248">
        <v>1</v>
      </c>
      <c r="BC21" s="248">
        <v>1</v>
      </c>
      <c r="BD21" s="248"/>
      <c r="BE21" s="248">
        <v>1</v>
      </c>
      <c r="BF21" s="248"/>
      <c r="BG21" s="248"/>
      <c r="BH21" s="248"/>
      <c r="BI21" s="248">
        <v>1</v>
      </c>
      <c r="BJ21" s="248">
        <v>1</v>
      </c>
      <c r="BK21" s="248">
        <v>1</v>
      </c>
      <c r="BL21" s="271"/>
      <c r="BM21" s="271">
        <v>1</v>
      </c>
      <c r="BN21" s="271">
        <v>1</v>
      </c>
      <c r="BO21" s="271"/>
      <c r="BP21" s="271">
        <v>1</v>
      </c>
      <c r="BQ21" s="271">
        <v>1</v>
      </c>
    </row>
    <row r="22" spans="1:69" s="134" customFormat="1" ht="13.15" x14ac:dyDescent="0.4">
      <c r="A22" s="119">
        <v>8</v>
      </c>
      <c r="B22" s="120" t="s">
        <v>62</v>
      </c>
      <c r="C22" s="121">
        <f t="shared" si="5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6"/>
        <v>16.369999999999997</v>
      </c>
      <c r="N22" s="291">
        <v>0</v>
      </c>
      <c r="O22" s="291">
        <v>0</v>
      </c>
      <c r="P22" s="291">
        <v>0</v>
      </c>
      <c r="Q22" s="291">
        <v>0</v>
      </c>
      <c r="R22" s="291">
        <v>7.93</v>
      </c>
      <c r="S22" s="291">
        <v>0</v>
      </c>
      <c r="T22" s="291">
        <v>8.44</v>
      </c>
      <c r="U22" s="291">
        <v>0</v>
      </c>
      <c r="V22" s="122">
        <v>2622</v>
      </c>
      <c r="W22" s="292">
        <f t="shared" si="1"/>
        <v>5.77</v>
      </c>
      <c r="X22" s="127"/>
      <c r="Y22" s="127">
        <v>5.77</v>
      </c>
      <c r="Z22" s="127"/>
      <c r="AA22" s="127"/>
      <c r="AB22" s="292">
        <f>SUM(AC22:AE22)</f>
        <v>4.88</v>
      </c>
      <c r="AC22" s="125"/>
      <c r="AD22" s="125">
        <v>4.88</v>
      </c>
      <c r="AE22" s="125"/>
      <c r="AF22" s="139">
        <f t="shared" si="7"/>
        <v>17080</v>
      </c>
      <c r="AG22" s="293">
        <f t="shared" si="3"/>
        <v>7.61</v>
      </c>
      <c r="AH22" s="127"/>
      <c r="AI22" s="127"/>
      <c r="AJ22" s="127">
        <v>7.61</v>
      </c>
      <c r="AK22" s="127"/>
      <c r="AL22" s="127"/>
      <c r="AM22" s="127"/>
      <c r="AN22" s="127"/>
      <c r="AO22" s="127"/>
      <c r="AP22" s="294">
        <v>1052</v>
      </c>
      <c r="AQ22" s="128">
        <f t="shared" si="9"/>
        <v>0.61252653927813161</v>
      </c>
      <c r="AR22" s="129">
        <f t="shared" si="11"/>
        <v>0.81333333333333335</v>
      </c>
      <c r="AS22" s="129">
        <f t="shared" si="10"/>
        <v>0.46487477092241913</v>
      </c>
      <c r="AT22" s="153">
        <f>W22-'12.8'!W22</f>
        <v>0.11999999999999922</v>
      </c>
      <c r="AU22" s="153">
        <f>AB22-'12.8'!AB22</f>
        <v>2.36</v>
      </c>
      <c r="AV22" s="153">
        <f>AG22-'12.8'!AG22</f>
        <v>3.5600000000000005</v>
      </c>
      <c r="AW22" s="239"/>
      <c r="AX22" s="249">
        <f t="shared" si="4"/>
        <v>7</v>
      </c>
      <c r="AY22" s="248">
        <v>1</v>
      </c>
      <c r="AZ22" s="248"/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71">
        <v>1</v>
      </c>
      <c r="BM22" s="271">
        <v>1</v>
      </c>
      <c r="BN22" s="271">
        <v>1</v>
      </c>
      <c r="BO22" s="271">
        <v>1</v>
      </c>
      <c r="BP22" s="271">
        <v>1</v>
      </c>
      <c r="BQ22" s="271">
        <v>1</v>
      </c>
    </row>
    <row r="23" spans="1:69" ht="13.15" x14ac:dyDescent="0.4">
      <c r="A23" s="14">
        <v>9</v>
      </c>
      <c r="B23" s="15" t="s">
        <v>51</v>
      </c>
      <c r="C23" s="61">
        <f t="shared" si="5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6"/>
        <v>9.32</v>
      </c>
      <c r="N23" s="282">
        <v>0.37</v>
      </c>
      <c r="O23" s="282">
        <v>0</v>
      </c>
      <c r="P23" s="282">
        <v>0</v>
      </c>
      <c r="Q23" s="282">
        <v>0</v>
      </c>
      <c r="R23" s="282">
        <v>6.25</v>
      </c>
      <c r="S23" s="282">
        <v>0</v>
      </c>
      <c r="T23" s="282">
        <v>2.7</v>
      </c>
      <c r="U23" s="282">
        <v>0</v>
      </c>
      <c r="V23" s="63">
        <v>3432</v>
      </c>
      <c r="W23" s="279">
        <f t="shared" si="1"/>
        <v>9.4659999999999993</v>
      </c>
      <c r="X23" s="22">
        <v>0</v>
      </c>
      <c r="Y23" s="22">
        <v>0.5</v>
      </c>
      <c r="Z23" s="22">
        <v>5.2759999999999998</v>
      </c>
      <c r="AA23" s="22">
        <v>3.69</v>
      </c>
      <c r="AB23" s="279">
        <f>SUM(AC23:AE23)</f>
        <v>7.1370000000000005</v>
      </c>
      <c r="AC23" s="75">
        <v>3.8220000000000001</v>
      </c>
      <c r="AD23" s="75">
        <v>1.915</v>
      </c>
      <c r="AE23" s="75">
        <v>1.4</v>
      </c>
      <c r="AF23" s="138">
        <f t="shared" si="7"/>
        <v>30012.5</v>
      </c>
      <c r="AG23" s="280">
        <f t="shared" si="3"/>
        <v>2.74</v>
      </c>
      <c r="AH23" s="22">
        <v>0.49</v>
      </c>
      <c r="AI23" s="22">
        <v>0</v>
      </c>
      <c r="AJ23" s="22">
        <v>0</v>
      </c>
      <c r="AK23" s="22">
        <v>0</v>
      </c>
      <c r="AL23" s="22">
        <v>1.4</v>
      </c>
      <c r="AM23" s="22">
        <v>0</v>
      </c>
      <c r="AN23" s="22">
        <v>0.85000000000000009</v>
      </c>
      <c r="AO23" s="22">
        <v>0</v>
      </c>
      <c r="AP23" s="281">
        <v>1327</v>
      </c>
      <c r="AQ23" s="18">
        <f t="shared" si="9"/>
        <v>0.3710701685613485</v>
      </c>
      <c r="AR23" s="19">
        <f t="shared" si="11"/>
        <v>0.2223364485981309</v>
      </c>
      <c r="AS23" s="19">
        <f t="shared" si="10"/>
        <v>0.29399141630901288</v>
      </c>
      <c r="AT23" s="17">
        <f>W23-'12.8'!W23</f>
        <v>0</v>
      </c>
      <c r="AU23" s="17">
        <f>AB23-'12.8'!AB23</f>
        <v>0</v>
      </c>
      <c r="AV23" s="17">
        <f>AG23-'12.8'!AG23</f>
        <v>0</v>
      </c>
      <c r="AW23" s="226"/>
      <c r="AX23" s="246">
        <f t="shared" si="4"/>
        <v>7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7"/>
      <c r="BI23" s="247"/>
      <c r="BJ23" s="247">
        <v>1</v>
      </c>
      <c r="BK23" s="247"/>
      <c r="BL23" s="270"/>
      <c r="BM23" s="270"/>
      <c r="BN23" s="270"/>
      <c r="BO23" s="270">
        <v>1</v>
      </c>
      <c r="BP23" s="270">
        <v>1</v>
      </c>
      <c r="BQ23" s="270"/>
    </row>
    <row r="24" spans="1:69" s="34" customFormat="1" ht="16.149999999999999" x14ac:dyDescent="0.35">
      <c r="A24" s="364"/>
      <c r="B24" s="364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344.99207999999999</v>
      </c>
      <c r="X24" s="32">
        <f>SUM(X10:X23)</f>
        <v>9.3119999999999994</v>
      </c>
      <c r="Y24" s="32">
        <f>SUM(Y10:Y23)</f>
        <v>49.465999999999994</v>
      </c>
      <c r="Z24" s="32">
        <f>SUM(Z10:Z23)</f>
        <v>237.44058000000001</v>
      </c>
      <c r="AA24" s="32">
        <f t="shared" si="12"/>
        <v>48.773499999999999</v>
      </c>
      <c r="AB24" s="286">
        <f>SUM(AB10:AB23)</f>
        <v>76.195059999999998</v>
      </c>
      <c r="AC24" s="77">
        <f>SUM(AC10:AC23)</f>
        <v>23.653779999999998</v>
      </c>
      <c r="AD24" s="77">
        <f t="shared" si="12"/>
        <v>43.35228</v>
      </c>
      <c r="AE24" s="77">
        <f t="shared" si="12"/>
        <v>9.1890000000000001</v>
      </c>
      <c r="AF24" s="140">
        <f t="shared" si="12"/>
        <v>161678.88</v>
      </c>
      <c r="AG24" s="285">
        <f>SUM(AG10:AG23)</f>
        <v>104.25349999999997</v>
      </c>
      <c r="AH24" s="32">
        <f t="shared" si="12"/>
        <v>17.809999999999999</v>
      </c>
      <c r="AI24" s="32">
        <f t="shared" si="12"/>
        <v>0.70500000000000007</v>
      </c>
      <c r="AJ24" s="32">
        <f t="shared" si="12"/>
        <v>8.1959999999999997</v>
      </c>
      <c r="AK24" s="32">
        <f t="shared" si="12"/>
        <v>1.55</v>
      </c>
      <c r="AL24" s="32">
        <f t="shared" si="12"/>
        <v>12.942</v>
      </c>
      <c r="AM24" s="32">
        <f t="shared" si="12"/>
        <v>31.932000000000002</v>
      </c>
      <c r="AN24" s="32">
        <f t="shared" si="12"/>
        <v>22.775500000000001</v>
      </c>
      <c r="AO24" s="32">
        <f t="shared" si="12"/>
        <v>8.343</v>
      </c>
      <c r="AP24" s="287">
        <f t="shared" si="12"/>
        <v>50778</v>
      </c>
      <c r="AQ24" s="160">
        <f t="shared" si="9"/>
        <v>0.6154747827948549</v>
      </c>
      <c r="AR24" s="160">
        <f t="shared" si="11"/>
        <v>0.50796706666666669</v>
      </c>
      <c r="AS24" s="160">
        <f t="shared" si="10"/>
        <v>0.56950453403255752</v>
      </c>
      <c r="AT24" s="161">
        <f t="shared" ref="AT24:AV24" si="13">SUM(AT10:AT23)</f>
        <v>16.238379999999992</v>
      </c>
      <c r="AU24" s="161">
        <f t="shared" si="13"/>
        <v>5.7399999999999967</v>
      </c>
      <c r="AV24" s="161">
        <f t="shared" si="13"/>
        <v>5.5750000000000011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69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69" ht="15" customHeight="1" x14ac:dyDescent="0.4">
      <c r="AB26" s="5" t="s">
        <v>70</v>
      </c>
      <c r="AP26" s="288">
        <f>+AP24/V24</f>
        <v>0.64525065124849101</v>
      </c>
    </row>
    <row r="27" spans="1:69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69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W7:BK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0"/>
  <sheetViews>
    <sheetView topLeftCell="A3" zoomScale="85" zoomScaleNormal="85" zoomScaleSheetLayoutView="100" workbookViewId="0">
      <pane xSplit="2" ySplit="6" topLeftCell="AP9" activePane="bottomRight" state="frozen"/>
      <selection activeCell="BR8" sqref="BR8:BR23"/>
      <selection pane="topRight" activeCell="BR8" sqref="BR8:BR23"/>
      <selection pane="bottomLeft" activeCell="BR8" sqref="BR8:BR23"/>
      <selection pane="bottomRight" activeCell="BR8" sqref="BR8:BR23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8.5" style="5" hidden="1" customWidth="1"/>
    <col min="28" max="28" width="6.875" style="78" customWidth="1"/>
    <col min="29" max="32" width="8.5" style="78" hidden="1" customWidth="1"/>
    <col min="33" max="33" width="6.875" style="5" customWidth="1"/>
    <col min="34" max="41" width="8.375" style="5" hidden="1" customWidth="1"/>
    <col min="42" max="42" width="6.875" style="290" customWidth="1"/>
    <col min="43" max="45" width="6.875" style="5" customWidth="1"/>
    <col min="46" max="47" width="6.5" style="5" customWidth="1"/>
    <col min="48" max="48" width="6.25" style="5" customWidth="1"/>
    <col min="49" max="49" width="5.75" style="237" customWidth="1"/>
    <col min="50" max="50" width="4.625" style="237" customWidth="1"/>
    <col min="51" max="53" width="4.125" style="237" customWidth="1"/>
    <col min="54" max="54" width="3.25" style="237" customWidth="1"/>
    <col min="55" max="57" width="4.125" style="237" customWidth="1"/>
    <col min="58" max="58" width="3.25" style="237" customWidth="1"/>
    <col min="59" max="59" width="4.125" style="237" customWidth="1"/>
    <col min="60" max="60" width="4.625" style="237" customWidth="1"/>
    <col min="61" max="61" width="4.125" style="237" customWidth="1"/>
    <col min="62" max="62" width="3.25" style="237" customWidth="1"/>
    <col min="63" max="63" width="3.25" style="228" customWidth="1"/>
    <col min="64" max="65" width="3.625" style="228" customWidth="1"/>
    <col min="66" max="66" width="4.625" style="228" customWidth="1"/>
    <col min="67" max="68" width="4.625" style="5" customWidth="1"/>
    <col min="69" max="69" width="4.625" style="5" bestFit="1" customWidth="1"/>
    <col min="70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70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70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70" s="1" customFormat="1" ht="30.75" customHeight="1" x14ac:dyDescent="0.45">
      <c r="A3" s="745" t="s">
        <v>119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70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385"/>
      <c r="AU4" s="385"/>
      <c r="AV4" s="385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70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388"/>
    </row>
    <row r="6" spans="1:70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226"/>
    </row>
    <row r="7" spans="1:70" ht="70.5" customHeight="1" x14ac:dyDescent="0.4">
      <c r="A7" s="747"/>
      <c r="B7" s="748"/>
      <c r="C7" s="748"/>
      <c r="D7" s="387" t="s">
        <v>27</v>
      </c>
      <c r="E7" s="387" t="s">
        <v>28</v>
      </c>
      <c r="F7" s="387" t="s">
        <v>29</v>
      </c>
      <c r="G7" s="387" t="s">
        <v>30</v>
      </c>
      <c r="H7" s="748"/>
      <c r="I7" s="387" t="s">
        <v>27</v>
      </c>
      <c r="J7" s="387" t="s">
        <v>28</v>
      </c>
      <c r="K7" s="387" t="s">
        <v>29</v>
      </c>
      <c r="L7" s="387" t="s">
        <v>30</v>
      </c>
      <c r="M7" s="748"/>
      <c r="N7" s="387" t="s">
        <v>31</v>
      </c>
      <c r="O7" s="387" t="s">
        <v>32</v>
      </c>
      <c r="P7" s="387" t="s">
        <v>33</v>
      </c>
      <c r="Q7" s="387" t="s">
        <v>34</v>
      </c>
      <c r="R7" s="387" t="s">
        <v>31</v>
      </c>
      <c r="S7" s="387" t="s">
        <v>32</v>
      </c>
      <c r="T7" s="387" t="s">
        <v>33</v>
      </c>
      <c r="U7" s="387" t="s">
        <v>34</v>
      </c>
      <c r="V7" s="748"/>
      <c r="W7" s="748"/>
      <c r="X7" s="387" t="s">
        <v>27</v>
      </c>
      <c r="Y7" s="387" t="s">
        <v>28</v>
      </c>
      <c r="Z7" s="387" t="s">
        <v>29</v>
      </c>
      <c r="AA7" s="387" t="s">
        <v>30</v>
      </c>
      <c r="AB7" s="755"/>
      <c r="AC7" s="389" t="s">
        <v>27</v>
      </c>
      <c r="AD7" s="389" t="s">
        <v>71</v>
      </c>
      <c r="AE7" s="389" t="s">
        <v>29</v>
      </c>
      <c r="AF7" s="389" t="s">
        <v>68</v>
      </c>
      <c r="AG7" s="748"/>
      <c r="AH7" s="387" t="s">
        <v>31</v>
      </c>
      <c r="AI7" s="387" t="s">
        <v>32</v>
      </c>
      <c r="AJ7" s="387" t="s">
        <v>33</v>
      </c>
      <c r="AK7" s="387" t="s">
        <v>34</v>
      </c>
      <c r="AL7" s="387" t="s">
        <v>31</v>
      </c>
      <c r="AM7" s="387" t="s">
        <v>32</v>
      </c>
      <c r="AN7" s="387" t="s">
        <v>33</v>
      </c>
      <c r="AO7" s="387" t="s">
        <v>34</v>
      </c>
      <c r="AP7" s="748"/>
      <c r="AQ7" s="758"/>
      <c r="AR7" s="760"/>
      <c r="AS7" s="758"/>
      <c r="AT7" s="758"/>
      <c r="AU7" s="760"/>
      <c r="AV7" s="758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70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 t="s">
        <v>112</v>
      </c>
      <c r="BO8" s="299" t="s">
        <v>114</v>
      </c>
      <c r="BP8" s="299" t="s">
        <v>116</v>
      </c>
      <c r="BQ8" s="299" t="s">
        <v>117</v>
      </c>
      <c r="BR8" s="299" t="s">
        <v>122</v>
      </c>
    </row>
    <row r="9" spans="1:70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O9" s="228"/>
      <c r="BP9" s="228"/>
      <c r="BQ9" s="228"/>
      <c r="BR9" s="228"/>
    </row>
    <row r="10" spans="1:70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53">
        <v>1</v>
      </c>
      <c r="O10" s="153">
        <v>5.38</v>
      </c>
      <c r="P10" s="153">
        <v>2.48</v>
      </c>
      <c r="Q10" s="153">
        <v>3.28</v>
      </c>
      <c r="R10" s="153">
        <v>0.54</v>
      </c>
      <c r="S10" s="153">
        <v>23.22</v>
      </c>
      <c r="T10" s="153">
        <v>2.36</v>
      </c>
      <c r="U10" s="153">
        <v>19.11</v>
      </c>
      <c r="V10" s="189">
        <v>10271</v>
      </c>
      <c r="W10" s="292">
        <f t="shared" ref="W10:W23" si="1">SUM(X10:AA10)</f>
        <v>35.386999999999993</v>
      </c>
      <c r="X10" s="127">
        <v>0.19400000000000001</v>
      </c>
      <c r="Y10" s="127">
        <v>4.3760000000000003</v>
      </c>
      <c r="Z10" s="127">
        <v>26.298999999999996</v>
      </c>
      <c r="AA10" s="127">
        <v>4.5179999999999998</v>
      </c>
      <c r="AB10" s="292">
        <f>SUM(AC10:AE10)</f>
        <v>4.1080000000000005</v>
      </c>
      <c r="AC10" s="125">
        <v>0</v>
      </c>
      <c r="AD10" s="125">
        <v>3.2080000000000002</v>
      </c>
      <c r="AE10" s="125">
        <v>0.9</v>
      </c>
      <c r="AF10" s="139">
        <v>0</v>
      </c>
      <c r="AG10" s="293">
        <f>+SUM(AH10:AO10)</f>
        <v>25.003</v>
      </c>
      <c r="AH10" s="127">
        <v>0</v>
      </c>
      <c r="AI10" s="127">
        <v>0</v>
      </c>
      <c r="AJ10" s="127">
        <v>0.185</v>
      </c>
      <c r="AK10" s="127">
        <v>1.55</v>
      </c>
      <c r="AL10" s="127">
        <v>0</v>
      </c>
      <c r="AM10" s="127">
        <v>16.150000000000002</v>
      </c>
      <c r="AN10" s="127">
        <v>2</v>
      </c>
      <c r="AO10" s="127">
        <v>5.1180000000000003</v>
      </c>
      <c r="AP10" s="294">
        <v>6011</v>
      </c>
      <c r="AQ10" s="128">
        <f>$W10/C10</f>
        <v>0.60583804143126163</v>
      </c>
      <c r="AR10" s="129">
        <f>IF(H10=0,"-",AB10/H10)</f>
        <v>0.66258064516129034</v>
      </c>
      <c r="AS10" s="129">
        <f>AG10/M10</f>
        <v>0.43582011504270529</v>
      </c>
      <c r="AT10" s="153">
        <f>W10-'12.8'!W10</f>
        <v>0.99999999999999289</v>
      </c>
      <c r="AU10" s="153">
        <f>AB10-'19.8'!AB10</f>
        <v>2.2080000000000006</v>
      </c>
      <c r="AV10" s="153">
        <f>AG10-'19.8'!AG10</f>
        <v>0.81400000000000006</v>
      </c>
      <c r="AW10" s="239"/>
      <c r="AX10" s="249">
        <f>+SUM(AY10:CL10)</f>
        <v>11</v>
      </c>
      <c r="AY10" s="248">
        <v>1</v>
      </c>
      <c r="AZ10" s="248">
        <v>1</v>
      </c>
      <c r="BA10" s="248"/>
      <c r="BB10" s="248"/>
      <c r="BC10" s="248"/>
      <c r="BD10" s="248"/>
      <c r="BE10" s="248">
        <v>1</v>
      </c>
      <c r="BF10" s="248">
        <v>1</v>
      </c>
      <c r="BG10" s="248"/>
      <c r="BH10" s="248"/>
      <c r="BI10" s="248">
        <v>1</v>
      </c>
      <c r="BJ10" s="248">
        <v>1</v>
      </c>
      <c r="BK10" s="248"/>
      <c r="BL10" s="271"/>
      <c r="BM10" s="271">
        <v>1</v>
      </c>
      <c r="BN10" s="271">
        <v>1</v>
      </c>
      <c r="BO10" s="271"/>
      <c r="BP10" s="271">
        <v>1</v>
      </c>
      <c r="BQ10" s="271">
        <v>1</v>
      </c>
      <c r="BR10" s="271">
        <v>1</v>
      </c>
    </row>
    <row r="11" spans="1:70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26.249999999999996</v>
      </c>
      <c r="X11" s="194">
        <v>0.7</v>
      </c>
      <c r="Y11" s="194">
        <v>3.15</v>
      </c>
      <c r="Z11" s="194">
        <v>20.599999999999994</v>
      </c>
      <c r="AA11" s="194">
        <v>1.8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14.44</v>
      </c>
      <c r="AH11" s="127">
        <v>14.44</v>
      </c>
      <c r="AI11" s="127"/>
      <c r="AJ11" s="127"/>
      <c r="AK11" s="127"/>
      <c r="AL11" s="127"/>
      <c r="AM11" s="127"/>
      <c r="AN11" s="127"/>
      <c r="AO11" s="127"/>
      <c r="AP11" s="294">
        <v>4136</v>
      </c>
      <c r="AQ11" s="128">
        <f>$W11/C11</f>
        <v>0.91463414634146334</v>
      </c>
      <c r="AR11" s="129">
        <f>IF(H11=0,"-",AB11/H11)</f>
        <v>1</v>
      </c>
      <c r="AS11" s="129">
        <f>AG11/M11</f>
        <v>1.0358680057388807</v>
      </c>
      <c r="AT11" s="153">
        <f>W11-'12.8'!W11</f>
        <v>2.4499999999999993</v>
      </c>
      <c r="AU11" s="153">
        <f>AB11-'19.8'!AB11</f>
        <v>0</v>
      </c>
      <c r="AV11" s="153">
        <f>AG11-'19.8'!AG11</f>
        <v>0</v>
      </c>
      <c r="AW11" s="239"/>
      <c r="AX11" s="249">
        <f t="shared" ref="AX11:AX23" si="4">+SUM(AY11:CL11)</f>
        <v>10</v>
      </c>
      <c r="AY11" s="248"/>
      <c r="AZ11" s="248">
        <v>1</v>
      </c>
      <c r="BA11" s="248"/>
      <c r="BB11" s="248"/>
      <c r="BC11" s="248"/>
      <c r="BD11" s="248">
        <v>1</v>
      </c>
      <c r="BE11" s="248"/>
      <c r="BF11" s="248">
        <v>1</v>
      </c>
      <c r="BG11" s="248"/>
      <c r="BH11" s="248"/>
      <c r="BI11" s="248">
        <v>1</v>
      </c>
      <c r="BJ11" s="248">
        <v>1</v>
      </c>
      <c r="BK11" s="248"/>
      <c r="BL11" s="271"/>
      <c r="BM11" s="271">
        <v>1</v>
      </c>
      <c r="BN11" s="271"/>
      <c r="BO11" s="271">
        <v>1</v>
      </c>
      <c r="BP11" s="271">
        <v>1</v>
      </c>
      <c r="BQ11" s="271">
        <v>1</v>
      </c>
      <c r="BR11" s="271">
        <v>1</v>
      </c>
    </row>
    <row r="12" spans="1:70" s="134" customFormat="1" ht="13.15" x14ac:dyDescent="0.4">
      <c r="A12" s="119">
        <v>3</v>
      </c>
      <c r="B12" s="120" t="s">
        <v>53</v>
      </c>
      <c r="C12" s="121">
        <f t="shared" ref="C12:C23" si="5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6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55.375</v>
      </c>
      <c r="X12" s="167">
        <v>1.86</v>
      </c>
      <c r="Y12" s="167">
        <v>4.8440000000000003</v>
      </c>
      <c r="Z12" s="167">
        <v>42.975000000000001</v>
      </c>
      <c r="AA12" s="167">
        <v>5.6959999999999997</v>
      </c>
      <c r="AB12" s="292">
        <f>SUM(AC12:AE12)</f>
        <v>0</v>
      </c>
      <c r="AC12" s="146"/>
      <c r="AD12" s="146"/>
      <c r="AE12" s="146"/>
      <c r="AF12" s="139">
        <f t="shared" ref="AF12:AF23" si="7">(AC12*5+AD12*3.5+AE12*3)*1000</f>
        <v>0</v>
      </c>
      <c r="AG12" s="293">
        <f t="shared" si="3"/>
        <v>10.394</v>
      </c>
      <c r="AH12" s="127">
        <v>0</v>
      </c>
      <c r="AI12" s="127">
        <v>0.61499999999999999</v>
      </c>
      <c r="AJ12" s="127">
        <v>0</v>
      </c>
      <c r="AK12" s="127">
        <v>0</v>
      </c>
      <c r="AL12" s="127">
        <v>0.1</v>
      </c>
      <c r="AM12" s="127">
        <v>7.6790000000000003</v>
      </c>
      <c r="AN12" s="127">
        <v>0</v>
      </c>
      <c r="AO12" s="127">
        <v>2</v>
      </c>
      <c r="AP12" s="294">
        <v>7187</v>
      </c>
      <c r="AQ12" s="128">
        <f>$W12/C12</f>
        <v>0.66150997491339136</v>
      </c>
      <c r="AR12" s="129">
        <f>IF(H12=0,"-",AB12/H12)</f>
        <v>0</v>
      </c>
      <c r="AS12" s="129">
        <f>AG12/M12</f>
        <v>0.60748100526008186</v>
      </c>
      <c r="AT12" s="153">
        <f>W12-'12.8'!W12</f>
        <v>4.2739999999999938</v>
      </c>
      <c r="AU12" s="153">
        <f>AB12-'19.8'!AB12</f>
        <v>0</v>
      </c>
      <c r="AV12" s="153">
        <f>AG12-'19.8'!AG12</f>
        <v>0.25</v>
      </c>
      <c r="AW12" s="239"/>
      <c r="AX12" s="249">
        <f t="shared" si="4"/>
        <v>17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</row>
    <row r="13" spans="1:70" s="134" customFormat="1" ht="13.15" x14ac:dyDescent="0.4">
      <c r="A13" s="119">
        <v>4</v>
      </c>
      <c r="B13" s="120" t="s">
        <v>54</v>
      </c>
      <c r="C13" s="121">
        <f t="shared" si="5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6"/>
        <v>1.18</v>
      </c>
      <c r="N13" s="291">
        <v>0</v>
      </c>
      <c r="O13" s="291">
        <v>0</v>
      </c>
      <c r="P13" s="291">
        <v>0</v>
      </c>
      <c r="Q13" s="291">
        <v>0</v>
      </c>
      <c r="R13" s="291">
        <v>0.32</v>
      </c>
      <c r="S13" s="291">
        <v>0.86</v>
      </c>
      <c r="T13" s="291">
        <v>0</v>
      </c>
      <c r="U13" s="291">
        <v>0</v>
      </c>
      <c r="V13" s="122">
        <v>1727</v>
      </c>
      <c r="W13" s="292">
        <f t="shared" si="1"/>
        <v>9.1409999999999982</v>
      </c>
      <c r="X13" s="168">
        <v>0.26</v>
      </c>
      <c r="Y13" s="168">
        <v>0.72</v>
      </c>
      <c r="Z13" s="168">
        <v>7.2009999999999996</v>
      </c>
      <c r="AA13" s="168">
        <v>0.96</v>
      </c>
      <c r="AB13" s="292">
        <f>SUM(AC13:AE13)</f>
        <v>0.33</v>
      </c>
      <c r="AC13" s="146"/>
      <c r="AD13" s="146">
        <v>0.33</v>
      </c>
      <c r="AE13" s="146"/>
      <c r="AF13" s="139"/>
      <c r="AG13" s="293">
        <f t="shared" si="3"/>
        <v>0.68</v>
      </c>
      <c r="AH13" s="127">
        <v>0.68</v>
      </c>
      <c r="AI13" s="127"/>
      <c r="AJ13" s="127"/>
      <c r="AK13" s="127"/>
      <c r="AL13" s="127"/>
      <c r="AM13" s="127"/>
      <c r="AN13" s="127"/>
      <c r="AO13" s="127"/>
      <c r="AP13" s="294">
        <v>1085</v>
      </c>
      <c r="AQ13" s="128">
        <f>$W13/C13</f>
        <v>0.66383442265795201</v>
      </c>
      <c r="AR13" s="129">
        <f>IF(H13=0,"-",AB13/H13)</f>
        <v>0.3666666666666667</v>
      </c>
      <c r="AS13" s="129">
        <f>AG13/M13</f>
        <v>0.57627118644067798</v>
      </c>
      <c r="AT13" s="153">
        <f>W13-'12.8'!W13</f>
        <v>2.1879999999999988</v>
      </c>
      <c r="AU13" s="153">
        <f>AB13-'19.8'!AB13</f>
        <v>0</v>
      </c>
      <c r="AV13" s="153">
        <f>AG13-'19.8'!AG13</f>
        <v>0</v>
      </c>
      <c r="AW13" s="239"/>
      <c r="AX13" s="249">
        <f t="shared" si="4"/>
        <v>11</v>
      </c>
      <c r="AY13" s="248">
        <v>1</v>
      </c>
      <c r="AZ13" s="248">
        <v>1</v>
      </c>
      <c r="BA13" s="248"/>
      <c r="BB13" s="248">
        <v>1</v>
      </c>
      <c r="BC13" s="248"/>
      <c r="BD13" s="248"/>
      <c r="BE13" s="248"/>
      <c r="BF13" s="248">
        <v>1</v>
      </c>
      <c r="BG13" s="248"/>
      <c r="BH13" s="248"/>
      <c r="BI13" s="248">
        <v>1</v>
      </c>
      <c r="BJ13" s="248">
        <v>1</v>
      </c>
      <c r="BK13" s="248">
        <v>1</v>
      </c>
      <c r="BL13" s="271"/>
      <c r="BM13" s="271">
        <v>1</v>
      </c>
      <c r="BN13" s="271"/>
      <c r="BO13" s="271">
        <v>1</v>
      </c>
      <c r="BP13" s="271"/>
      <c r="BQ13" s="271">
        <v>1</v>
      </c>
      <c r="BR13" s="271">
        <v>1</v>
      </c>
    </row>
    <row r="14" spans="1:70" s="43" customFormat="1" ht="13.15" x14ac:dyDescent="0.35">
      <c r="A14" s="386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7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/>
      <c r="AU14" s="17"/>
      <c r="AV14" s="17"/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72"/>
      <c r="BO14" s="272"/>
      <c r="BP14" s="272"/>
      <c r="BQ14" s="272"/>
      <c r="BR14" s="272"/>
    </row>
    <row r="15" spans="1:70" s="334" customFormat="1" ht="13.15" x14ac:dyDescent="0.4">
      <c r="A15" s="314">
        <v>1</v>
      </c>
      <c r="B15" s="315" t="s">
        <v>52</v>
      </c>
      <c r="C15" s="316">
        <f t="shared" si="5"/>
        <v>16.11</v>
      </c>
      <c r="D15" s="317" t="s">
        <v>63</v>
      </c>
      <c r="E15" s="317">
        <v>5.31</v>
      </c>
      <c r="F15" s="317">
        <v>10.8</v>
      </c>
      <c r="G15" s="317" t="s">
        <v>63</v>
      </c>
      <c r="H15" s="316">
        <f t="shared" si="2"/>
        <v>0.42</v>
      </c>
      <c r="I15" s="317" t="s">
        <v>64</v>
      </c>
      <c r="J15" s="317">
        <v>0.12</v>
      </c>
      <c r="K15" s="317">
        <v>0.3</v>
      </c>
      <c r="L15" s="317"/>
      <c r="M15" s="316">
        <f t="shared" si="6"/>
        <v>8.8699999999999992</v>
      </c>
      <c r="N15" s="318">
        <v>0</v>
      </c>
      <c r="O15" s="318">
        <v>0</v>
      </c>
      <c r="P15" s="318">
        <v>0</v>
      </c>
      <c r="Q15" s="318">
        <v>0</v>
      </c>
      <c r="R15" s="318">
        <v>1.56</v>
      </c>
      <c r="S15" s="318">
        <v>5.86</v>
      </c>
      <c r="T15" s="318">
        <v>1.45</v>
      </c>
      <c r="U15" s="318" t="s">
        <v>63</v>
      </c>
      <c r="V15" s="317">
        <v>2541</v>
      </c>
      <c r="W15" s="319">
        <f t="shared" si="1"/>
        <v>11.584</v>
      </c>
      <c r="X15" s="324">
        <v>0.26</v>
      </c>
      <c r="Y15" s="324">
        <v>3.6709999999999998</v>
      </c>
      <c r="Z15" s="324">
        <v>7.6529999999999996</v>
      </c>
      <c r="AA15" s="324">
        <v>0</v>
      </c>
      <c r="AB15" s="319">
        <f t="shared" ref="AB15:AB20" si="8">SUM(AC15:AE15)</f>
        <v>0</v>
      </c>
      <c r="AC15" s="355"/>
      <c r="AD15" s="355"/>
      <c r="AE15" s="355"/>
      <c r="AF15" s="322">
        <f t="shared" si="7"/>
        <v>0</v>
      </c>
      <c r="AG15" s="323">
        <f t="shared" si="3"/>
        <v>6.1229999999999993</v>
      </c>
      <c r="AH15" s="324"/>
      <c r="AI15" s="324"/>
      <c r="AJ15" s="324"/>
      <c r="AK15" s="324"/>
      <c r="AL15" s="324">
        <v>0.68</v>
      </c>
      <c r="AM15" s="324">
        <v>4.6269999999999998</v>
      </c>
      <c r="AN15" s="324">
        <v>0.81599999999999995</v>
      </c>
      <c r="AO15" s="324">
        <v>0</v>
      </c>
      <c r="AP15" s="325">
        <v>2277</v>
      </c>
      <c r="AQ15" s="326">
        <f t="shared" ref="AQ15:AQ24" si="9">$W15/C15</f>
        <v>0.71905648665425204</v>
      </c>
      <c r="AR15" s="327">
        <f>IF(H15=0,"-",AB15/H15)</f>
        <v>0</v>
      </c>
      <c r="AS15" s="327">
        <f t="shared" ref="AS15:AS24" si="10">AG15/M15</f>
        <v>0.69030439684329203</v>
      </c>
      <c r="AT15" s="328">
        <f>W15-'12.8'!W15</f>
        <v>1.968</v>
      </c>
      <c r="AU15" s="328">
        <f>AB15-'19.8'!AB15</f>
        <v>0</v>
      </c>
      <c r="AV15" s="328">
        <f>AG15-'19.8'!AG15</f>
        <v>0</v>
      </c>
      <c r="AW15" s="329"/>
      <c r="AX15" s="330">
        <f t="shared" si="4"/>
        <v>7</v>
      </c>
      <c r="AY15" s="331"/>
      <c r="AZ15" s="331"/>
      <c r="BA15" s="331"/>
      <c r="BB15" s="331"/>
      <c r="BC15" s="331">
        <v>1</v>
      </c>
      <c r="BD15" s="331">
        <v>1</v>
      </c>
      <c r="BE15" s="331"/>
      <c r="BF15" s="331"/>
      <c r="BG15" s="331"/>
      <c r="BH15" s="331">
        <v>1</v>
      </c>
      <c r="BI15" s="331">
        <v>1</v>
      </c>
      <c r="BJ15" s="331"/>
      <c r="BK15" s="331"/>
      <c r="BL15" s="332"/>
      <c r="BM15" s="332">
        <v>1</v>
      </c>
      <c r="BN15" s="332">
        <v>1</v>
      </c>
      <c r="BO15" s="332"/>
      <c r="BP15" s="332"/>
      <c r="BQ15" s="332"/>
      <c r="BR15" s="332">
        <v>1</v>
      </c>
    </row>
    <row r="16" spans="1:70" s="134" customFormat="1" ht="13.15" x14ac:dyDescent="0.4">
      <c r="A16" s="119">
        <v>2</v>
      </c>
      <c r="B16" s="120" t="s">
        <v>42</v>
      </c>
      <c r="C16" s="121">
        <f t="shared" si="5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6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54.246000000000002</v>
      </c>
      <c r="X16" s="124">
        <v>1.6500000000000001</v>
      </c>
      <c r="Y16" s="124">
        <v>10.266999999999999</v>
      </c>
      <c r="Z16" s="124">
        <v>31.801000000000002</v>
      </c>
      <c r="AA16" s="124">
        <v>10.527999999999999</v>
      </c>
      <c r="AB16" s="292">
        <f t="shared" si="8"/>
        <v>2.2000000000000002</v>
      </c>
      <c r="AC16" s="125">
        <v>2.2000000000000002</v>
      </c>
      <c r="AD16" s="125"/>
      <c r="AE16" s="125"/>
      <c r="AF16" s="139">
        <f t="shared" si="7"/>
        <v>11000</v>
      </c>
      <c r="AG16" s="293">
        <f t="shared" si="3"/>
        <v>4.58</v>
      </c>
      <c r="AH16" s="127">
        <v>2.1</v>
      </c>
      <c r="AI16" s="127">
        <v>0</v>
      </c>
      <c r="AJ16" s="127">
        <v>0</v>
      </c>
      <c r="AK16" s="127">
        <v>0</v>
      </c>
      <c r="AL16" s="127">
        <v>1.23</v>
      </c>
      <c r="AM16" s="127">
        <v>0.85000000000000009</v>
      </c>
      <c r="AN16" s="127">
        <v>0</v>
      </c>
      <c r="AO16" s="127">
        <v>0.4</v>
      </c>
      <c r="AP16" s="294">
        <v>6869</v>
      </c>
      <c r="AQ16" s="128">
        <f t="shared" si="9"/>
        <v>0.67799025121859768</v>
      </c>
      <c r="AR16" s="129">
        <f>IF(H16=0,"-",AB16/H16)</f>
        <v>0.17741935483870969</v>
      </c>
      <c r="AS16" s="129">
        <f t="shared" si="10"/>
        <v>0.60662251655629151</v>
      </c>
      <c r="AT16" s="153">
        <f>W16-'12.8'!W16</f>
        <v>13.235999999999997</v>
      </c>
      <c r="AU16" s="153">
        <f>AB16-'19.8'!AB16</f>
        <v>2.2000000000000002</v>
      </c>
      <c r="AV16" s="153">
        <f>AG16-'19.8'!AG16</f>
        <v>8.9999999999999858E-2</v>
      </c>
      <c r="AW16" s="239"/>
      <c r="AX16" s="249">
        <f t="shared" si="4"/>
        <v>9</v>
      </c>
      <c r="AY16" s="248">
        <v>1</v>
      </c>
      <c r="AZ16" s="248"/>
      <c r="BA16" s="248"/>
      <c r="BB16" s="248"/>
      <c r="BC16" s="248">
        <v>1</v>
      </c>
      <c r="BD16" s="248"/>
      <c r="BE16" s="248"/>
      <c r="BF16" s="248"/>
      <c r="BG16" s="248"/>
      <c r="BH16" s="248">
        <v>1</v>
      </c>
      <c r="BI16" s="248">
        <v>1</v>
      </c>
      <c r="BJ16" s="248"/>
      <c r="BK16" s="248"/>
      <c r="BL16" s="271">
        <v>1</v>
      </c>
      <c r="BM16" s="271">
        <v>1</v>
      </c>
      <c r="BN16" s="271"/>
      <c r="BO16" s="271">
        <v>1</v>
      </c>
      <c r="BP16" s="271"/>
      <c r="BQ16" s="271">
        <v>1</v>
      </c>
      <c r="BR16" s="271">
        <v>1</v>
      </c>
    </row>
    <row r="17" spans="1:70" s="134" customFormat="1" ht="13.15" x14ac:dyDescent="0.4">
      <c r="A17" s="119">
        <v>3</v>
      </c>
      <c r="B17" s="120" t="s">
        <v>56</v>
      </c>
      <c r="C17" s="121">
        <f t="shared" si="5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6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13.14</v>
      </c>
      <c r="X17" s="124"/>
      <c r="Y17" s="175">
        <v>4.21</v>
      </c>
      <c r="Z17" s="175">
        <v>7.46</v>
      </c>
      <c r="AA17" s="175">
        <v>1.47</v>
      </c>
      <c r="AB17" s="292">
        <f t="shared" si="8"/>
        <v>13.33</v>
      </c>
      <c r="AC17" s="125"/>
      <c r="AD17" s="125">
        <v>13.33</v>
      </c>
      <c r="AE17" s="125"/>
      <c r="AF17" s="139">
        <v>13370</v>
      </c>
      <c r="AG17" s="293">
        <f t="shared" si="3"/>
        <v>5.0599999999999996</v>
      </c>
      <c r="AH17" s="127">
        <v>0</v>
      </c>
      <c r="AI17" s="127"/>
      <c r="AJ17" s="127"/>
      <c r="AK17" s="127"/>
      <c r="AL17" s="127">
        <v>5.0599999999999996</v>
      </c>
      <c r="AM17" s="127"/>
      <c r="AN17" s="127"/>
      <c r="AO17" s="127"/>
      <c r="AP17" s="294">
        <v>2802</v>
      </c>
      <c r="AQ17" s="128">
        <f t="shared" si="9"/>
        <v>0.85938521909744936</v>
      </c>
      <c r="AR17" s="129">
        <f>IF(H17=0,"-",AB17/H17)</f>
        <v>1.0496062992125985</v>
      </c>
      <c r="AS17" s="129">
        <f t="shared" si="10"/>
        <v>0.72805755395683447</v>
      </c>
      <c r="AT17" s="153">
        <f>W17-'12.8'!W17</f>
        <v>2.2200000000000006</v>
      </c>
      <c r="AU17" s="153">
        <f>AB17-'19.8'!AB17</f>
        <v>0.46000000000000085</v>
      </c>
      <c r="AV17" s="153">
        <f>AG17-'19.8'!AG17</f>
        <v>-0.22000000000000064</v>
      </c>
      <c r="AW17" s="239"/>
      <c r="AX17" s="249">
        <f t="shared" si="4"/>
        <v>14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8"/>
      <c r="BI17" s="248">
        <v>1</v>
      </c>
      <c r="BJ17" s="248">
        <v>1</v>
      </c>
      <c r="BK17" s="248">
        <v>1</v>
      </c>
      <c r="BL17" s="271">
        <v>1</v>
      </c>
      <c r="BM17" s="271">
        <v>1</v>
      </c>
      <c r="BN17" s="271">
        <v>1</v>
      </c>
      <c r="BO17" s="271"/>
      <c r="BP17" s="271">
        <v>1</v>
      </c>
      <c r="BQ17" s="271">
        <v>1</v>
      </c>
      <c r="BR17" s="271">
        <v>1</v>
      </c>
    </row>
    <row r="18" spans="1:70" s="134" customFormat="1" ht="13.15" x14ac:dyDescent="0.4">
      <c r="A18" s="119">
        <v>4</v>
      </c>
      <c r="B18" s="120" t="s">
        <v>45</v>
      </c>
      <c r="C18" s="121">
        <f t="shared" si="5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6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66.605999999999995</v>
      </c>
      <c r="X18" s="124">
        <v>3.7330000000000001</v>
      </c>
      <c r="Y18" s="124">
        <v>5.2460000000000004</v>
      </c>
      <c r="Z18" s="124">
        <v>38.931000000000004</v>
      </c>
      <c r="AA18" s="124">
        <v>18.695999999999998</v>
      </c>
      <c r="AB18" s="292">
        <f>SUM(AC18:AE18)</f>
        <v>26.507000000000001</v>
      </c>
      <c r="AC18" s="125">
        <v>7.9819999999999993</v>
      </c>
      <c r="AD18" s="125">
        <v>14.38</v>
      </c>
      <c r="AE18" s="125">
        <v>4.1449999999999996</v>
      </c>
      <c r="AF18" s="139">
        <v>0</v>
      </c>
      <c r="AG18" s="293">
        <f t="shared" si="3"/>
        <v>3.4600000000000004</v>
      </c>
      <c r="AH18" s="127">
        <v>0</v>
      </c>
      <c r="AI18" s="127">
        <v>0.19</v>
      </c>
      <c r="AJ18" s="127">
        <v>0</v>
      </c>
      <c r="AK18" s="127">
        <v>0</v>
      </c>
      <c r="AL18" s="127">
        <v>0.91</v>
      </c>
      <c r="AM18" s="127">
        <v>2.0400000000000005</v>
      </c>
      <c r="AN18" s="127">
        <v>0.32</v>
      </c>
      <c r="AO18" s="127">
        <v>0</v>
      </c>
      <c r="AP18" s="294">
        <v>8767</v>
      </c>
      <c r="AQ18" s="128">
        <f t="shared" si="9"/>
        <v>0.68250845373501379</v>
      </c>
      <c r="AR18" s="129">
        <f>IF(H18=0,"-",AB18/H18)</f>
        <v>0.87510729613733906</v>
      </c>
      <c r="AS18" s="129">
        <f t="shared" si="10"/>
        <v>0.46442953020134237</v>
      </c>
      <c r="AT18" s="153">
        <f>W18-'12.8'!W18</f>
        <v>6.9299999999999926</v>
      </c>
      <c r="AU18" s="153">
        <f>AB18-'19.8'!AB18</f>
        <v>1.1900000000000048</v>
      </c>
      <c r="AV18" s="153">
        <f>AG18-'19.8'!AG18</f>
        <v>0.10000000000000053</v>
      </c>
      <c r="AW18" s="239"/>
      <c r="AX18" s="249">
        <f t="shared" si="4"/>
        <v>19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71">
        <v>1</v>
      </c>
      <c r="BN18" s="271">
        <v>1</v>
      </c>
      <c r="BO18" s="271"/>
      <c r="BP18" s="271">
        <v>1</v>
      </c>
      <c r="BQ18" s="271">
        <v>1</v>
      </c>
      <c r="BR18" s="271">
        <v>1</v>
      </c>
    </row>
    <row r="19" spans="1:70" s="134" customFormat="1" ht="13.15" x14ac:dyDescent="0.4">
      <c r="A19" s="119">
        <v>5</v>
      </c>
      <c r="B19" s="120" t="s">
        <v>47</v>
      </c>
      <c r="C19" s="121">
        <f t="shared" si="5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6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56.310999999999993</v>
      </c>
      <c r="X19" s="124">
        <v>0.38800000000000001</v>
      </c>
      <c r="Y19" s="124">
        <v>12.524999999999999</v>
      </c>
      <c r="Z19" s="124">
        <v>40.255999999999993</v>
      </c>
      <c r="AA19" s="124">
        <v>3.1419999999999999</v>
      </c>
      <c r="AB19" s="292">
        <f>SUM(AC19:AE19)</f>
        <v>11.088000000000003</v>
      </c>
      <c r="AC19" s="125">
        <v>5.9440000000000008</v>
      </c>
      <c r="AD19" s="125">
        <v>4.7</v>
      </c>
      <c r="AE19" s="125">
        <v>0.44400000000000001</v>
      </c>
      <c r="AF19" s="139">
        <f t="shared" si="7"/>
        <v>47502</v>
      </c>
      <c r="AG19" s="293">
        <f t="shared" si="3"/>
        <v>23.040000000000003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3.6670000000000003</v>
      </c>
      <c r="AM19" s="127">
        <v>0</v>
      </c>
      <c r="AN19" s="127">
        <v>18.372</v>
      </c>
      <c r="AO19" s="127">
        <v>0.6</v>
      </c>
      <c r="AP19" s="294">
        <v>9413</v>
      </c>
      <c r="AQ19" s="128">
        <f t="shared" si="9"/>
        <v>0.65016741715737203</v>
      </c>
      <c r="AR19" s="129">
        <f t="shared" ref="AR19:AR24" si="11">IF(H19=0,"-",AB19/H19)</f>
        <v>0.38393351800554026</v>
      </c>
      <c r="AS19" s="129">
        <f t="shared" si="10"/>
        <v>0.80644032201610094</v>
      </c>
      <c r="AT19" s="153">
        <f>W19-'12.8'!W19</f>
        <v>5.1109999999999971</v>
      </c>
      <c r="AU19" s="153">
        <f>AB19-'19.8'!AB19</f>
        <v>0</v>
      </c>
      <c r="AV19" s="153">
        <f>AG19-'19.8'!AG19</f>
        <v>0.98000000000000043</v>
      </c>
      <c r="AW19" s="239"/>
      <c r="AX19" s="249">
        <f t="shared" si="4"/>
        <v>18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</row>
    <row r="20" spans="1:70" s="134" customFormat="1" ht="13.15" x14ac:dyDescent="0.4">
      <c r="A20" s="119">
        <v>6</v>
      </c>
      <c r="B20" s="120" t="s">
        <v>49</v>
      </c>
      <c r="C20" s="121">
        <f t="shared" si="5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6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16.760000000000005</v>
      </c>
      <c r="X20" s="171">
        <v>0.76</v>
      </c>
      <c r="Y20" s="171">
        <v>0</v>
      </c>
      <c r="Z20" s="171">
        <v>16.000000000000004</v>
      </c>
      <c r="AA20" s="171">
        <v>0</v>
      </c>
      <c r="AB20" s="292">
        <f t="shared" si="8"/>
        <v>5.0999999999999996</v>
      </c>
      <c r="AC20" s="125">
        <v>0.7</v>
      </c>
      <c r="AD20" s="125">
        <v>2.1</v>
      </c>
      <c r="AE20" s="125">
        <v>2.2999999999999998</v>
      </c>
      <c r="AF20" s="139">
        <f t="shared" si="7"/>
        <v>17750</v>
      </c>
      <c r="AG20" s="293">
        <f t="shared" si="3"/>
        <v>0.1</v>
      </c>
      <c r="AH20" s="172">
        <v>0.1</v>
      </c>
      <c r="AI20" s="127"/>
      <c r="AJ20" s="127"/>
      <c r="AK20" s="127"/>
      <c r="AL20" s="172"/>
      <c r="AM20" s="172"/>
      <c r="AN20" s="172"/>
      <c r="AO20" s="172"/>
      <c r="AP20" s="294">
        <v>1928</v>
      </c>
      <c r="AQ20" s="128">
        <f t="shared" si="9"/>
        <v>0.59014084507042275</v>
      </c>
      <c r="AR20" s="129">
        <f t="shared" si="11"/>
        <v>0.50595238095238093</v>
      </c>
      <c r="AS20" s="129">
        <f t="shared" si="10"/>
        <v>3.2258064516129031E-2</v>
      </c>
      <c r="AT20" s="153">
        <f>W20-'12.8'!W20</f>
        <v>1.9900000000000038</v>
      </c>
      <c r="AU20" s="153">
        <f>AB20-'19.8'!AB20</f>
        <v>0</v>
      </c>
      <c r="AV20" s="153">
        <f>AG20-'19.8'!AG20</f>
        <v>0</v>
      </c>
      <c r="AW20" s="239"/>
      <c r="AX20" s="249">
        <f t="shared" si="4"/>
        <v>7</v>
      </c>
      <c r="AY20" s="248">
        <v>1</v>
      </c>
      <c r="AZ20" s="248"/>
      <c r="BA20" s="248"/>
      <c r="BB20" s="248">
        <v>1</v>
      </c>
      <c r="BC20" s="248">
        <v>1</v>
      </c>
      <c r="BD20" s="248"/>
      <c r="BE20" s="248"/>
      <c r="BF20" s="248"/>
      <c r="BG20" s="248"/>
      <c r="BH20" s="248"/>
      <c r="BI20" s="248"/>
      <c r="BJ20" s="248">
        <v>1</v>
      </c>
      <c r="BK20" s="248"/>
      <c r="BL20" s="271"/>
      <c r="BM20" s="271">
        <v>1</v>
      </c>
      <c r="BN20" s="271"/>
      <c r="BO20" s="271"/>
      <c r="BP20" s="271"/>
      <c r="BQ20" s="271">
        <v>1</v>
      </c>
      <c r="BR20" s="271">
        <v>1</v>
      </c>
    </row>
    <row r="21" spans="1:70" s="334" customFormat="1" ht="13.15" x14ac:dyDescent="0.4">
      <c r="A21" s="314">
        <v>7</v>
      </c>
      <c r="B21" s="315" t="s">
        <v>48</v>
      </c>
      <c r="C21" s="316">
        <f t="shared" si="5"/>
        <v>17</v>
      </c>
      <c r="D21" s="317">
        <v>0.28999999999999998</v>
      </c>
      <c r="E21" s="317">
        <v>4.2699999999999996</v>
      </c>
      <c r="F21" s="317">
        <v>6.57</v>
      </c>
      <c r="G21" s="317">
        <v>5.87</v>
      </c>
      <c r="H21" s="316">
        <f t="shared" si="2"/>
        <v>3.0300000000000002</v>
      </c>
      <c r="I21" s="317">
        <v>1.8</v>
      </c>
      <c r="J21" s="317">
        <v>1.03</v>
      </c>
      <c r="K21" s="317">
        <v>0.2</v>
      </c>
      <c r="L21" s="317"/>
      <c r="M21" s="316">
        <f t="shared" si="6"/>
        <v>5.28</v>
      </c>
      <c r="N21" s="318">
        <v>0</v>
      </c>
      <c r="O21" s="318">
        <v>0</v>
      </c>
      <c r="P21" s="318">
        <v>0.85</v>
      </c>
      <c r="Q21" s="318">
        <v>0</v>
      </c>
      <c r="R21" s="318">
        <v>0</v>
      </c>
      <c r="S21" s="318">
        <v>1.55</v>
      </c>
      <c r="T21" s="318">
        <v>2</v>
      </c>
      <c r="U21" s="318">
        <v>0.88</v>
      </c>
      <c r="V21" s="317">
        <v>2421</v>
      </c>
      <c r="W21" s="319">
        <f t="shared" si="1"/>
        <v>10.929079999999999</v>
      </c>
      <c r="X21" s="324">
        <v>0.40500000000000003</v>
      </c>
      <c r="Y21" s="324">
        <v>1.8939999999999997</v>
      </c>
      <c r="Z21" s="324">
        <v>4.7295800000000003</v>
      </c>
      <c r="AA21" s="324">
        <v>3.9005000000000001</v>
      </c>
      <c r="AB21" s="319">
        <f>SUM(AC21:AE21)</f>
        <v>2.0730599999999999</v>
      </c>
      <c r="AC21" s="321">
        <v>0.80577999999999994</v>
      </c>
      <c r="AD21" s="321">
        <v>1.26728</v>
      </c>
      <c r="AE21" s="321">
        <v>0</v>
      </c>
      <c r="AF21" s="322">
        <f t="shared" si="7"/>
        <v>8464.380000000001</v>
      </c>
      <c r="AG21" s="323">
        <f t="shared" si="3"/>
        <v>3.0375000000000001</v>
      </c>
      <c r="AH21" s="324"/>
      <c r="AI21" s="324"/>
      <c r="AJ21" s="324"/>
      <c r="AK21" s="324"/>
      <c r="AL21" s="324">
        <v>0</v>
      </c>
      <c r="AM21" s="324">
        <v>1.25</v>
      </c>
      <c r="AN21" s="324">
        <v>1.1625000000000001</v>
      </c>
      <c r="AO21" s="324">
        <v>0.625</v>
      </c>
      <c r="AP21" s="325">
        <v>1560</v>
      </c>
      <c r="AQ21" s="326">
        <f t="shared" si="9"/>
        <v>0.64288705882352937</v>
      </c>
      <c r="AR21" s="327">
        <f t="shared" si="11"/>
        <v>0.68417821782178212</v>
      </c>
      <c r="AS21" s="327">
        <f t="shared" si="10"/>
        <v>0.57528409090909094</v>
      </c>
      <c r="AT21" s="328">
        <f>W21-'12.8'!W21</f>
        <v>0.72438000000000002</v>
      </c>
      <c r="AU21" s="328">
        <f>AB21-'19.8'!AB21</f>
        <v>0</v>
      </c>
      <c r="AV21" s="328">
        <f>AG21-'19.8'!AG21</f>
        <v>0</v>
      </c>
      <c r="AW21" s="329"/>
      <c r="AX21" s="330">
        <f t="shared" si="4"/>
        <v>13</v>
      </c>
      <c r="AY21" s="331">
        <v>1</v>
      </c>
      <c r="AZ21" s="331">
        <v>1</v>
      </c>
      <c r="BA21" s="331"/>
      <c r="BB21" s="331">
        <v>1</v>
      </c>
      <c r="BC21" s="331">
        <v>1</v>
      </c>
      <c r="BD21" s="331"/>
      <c r="BE21" s="331">
        <v>1</v>
      </c>
      <c r="BF21" s="331"/>
      <c r="BG21" s="331"/>
      <c r="BH21" s="331"/>
      <c r="BI21" s="331">
        <v>1</v>
      </c>
      <c r="BJ21" s="331">
        <v>1</v>
      </c>
      <c r="BK21" s="331">
        <v>1</v>
      </c>
      <c r="BL21" s="332"/>
      <c r="BM21" s="332">
        <v>1</v>
      </c>
      <c r="BN21" s="332">
        <v>1</v>
      </c>
      <c r="BO21" s="332"/>
      <c r="BP21" s="332">
        <v>1</v>
      </c>
      <c r="BQ21" s="332">
        <v>1</v>
      </c>
      <c r="BR21" s="332">
        <v>1</v>
      </c>
    </row>
    <row r="22" spans="1:70" s="334" customFormat="1" ht="13.15" x14ac:dyDescent="0.4">
      <c r="A22" s="314">
        <v>8</v>
      </c>
      <c r="B22" s="315" t="s">
        <v>62</v>
      </c>
      <c r="C22" s="316">
        <f t="shared" si="5"/>
        <v>9.42</v>
      </c>
      <c r="D22" s="317" t="s">
        <v>63</v>
      </c>
      <c r="E22" s="317">
        <v>8.58</v>
      </c>
      <c r="F22" s="317">
        <v>0.34</v>
      </c>
      <c r="G22" s="317">
        <v>0.5</v>
      </c>
      <c r="H22" s="316">
        <f t="shared" si="2"/>
        <v>6</v>
      </c>
      <c r="I22" s="317">
        <v>0.7</v>
      </c>
      <c r="J22" s="317">
        <v>5.3</v>
      </c>
      <c r="K22" s="317" t="s">
        <v>64</v>
      </c>
      <c r="L22" s="317"/>
      <c r="M22" s="316">
        <f t="shared" si="6"/>
        <v>16.369999999999997</v>
      </c>
      <c r="N22" s="318">
        <v>0</v>
      </c>
      <c r="O22" s="318">
        <v>0</v>
      </c>
      <c r="P22" s="318">
        <v>0</v>
      </c>
      <c r="Q22" s="318">
        <v>0</v>
      </c>
      <c r="R22" s="318">
        <v>7.93</v>
      </c>
      <c r="S22" s="318">
        <v>0</v>
      </c>
      <c r="T22" s="318">
        <v>8.44</v>
      </c>
      <c r="U22" s="318">
        <v>0</v>
      </c>
      <c r="V22" s="317">
        <v>2622</v>
      </c>
      <c r="W22" s="319">
        <f t="shared" si="1"/>
        <v>5.77</v>
      </c>
      <c r="X22" s="324"/>
      <c r="Y22" s="324">
        <v>5.77</v>
      </c>
      <c r="Z22" s="324"/>
      <c r="AA22" s="324"/>
      <c r="AB22" s="319">
        <f>SUM(AC22:AE22)</f>
        <v>4.88</v>
      </c>
      <c r="AC22" s="355"/>
      <c r="AD22" s="355">
        <v>4.88</v>
      </c>
      <c r="AE22" s="355"/>
      <c r="AF22" s="322">
        <f t="shared" si="7"/>
        <v>17080</v>
      </c>
      <c r="AG22" s="323">
        <f t="shared" si="3"/>
        <v>7.61</v>
      </c>
      <c r="AH22" s="324"/>
      <c r="AI22" s="324"/>
      <c r="AJ22" s="324">
        <v>7.61</v>
      </c>
      <c r="AK22" s="324"/>
      <c r="AL22" s="324"/>
      <c r="AM22" s="324"/>
      <c r="AN22" s="324"/>
      <c r="AO22" s="324"/>
      <c r="AP22" s="325">
        <v>1052</v>
      </c>
      <c r="AQ22" s="326">
        <f t="shared" si="9"/>
        <v>0.61252653927813161</v>
      </c>
      <c r="AR22" s="327">
        <f t="shared" si="11"/>
        <v>0.81333333333333335</v>
      </c>
      <c r="AS22" s="327">
        <f t="shared" si="10"/>
        <v>0.46487477092241913</v>
      </c>
      <c r="AT22" s="328">
        <f>W22-'12.8'!W22</f>
        <v>0.11999999999999922</v>
      </c>
      <c r="AU22" s="328">
        <f>AB22-'19.8'!AB22</f>
        <v>0</v>
      </c>
      <c r="AV22" s="328">
        <f>AG22-'19.8'!AG22</f>
        <v>0</v>
      </c>
      <c r="AW22" s="329"/>
      <c r="AX22" s="330">
        <f t="shared" si="4"/>
        <v>8</v>
      </c>
      <c r="AY22" s="331">
        <v>1</v>
      </c>
      <c r="AZ22" s="331"/>
      <c r="BA22" s="331"/>
      <c r="BB22" s="331"/>
      <c r="BC22" s="331"/>
      <c r="BD22" s="331"/>
      <c r="BE22" s="331"/>
      <c r="BF22" s="331"/>
      <c r="BG22" s="331"/>
      <c r="BH22" s="331"/>
      <c r="BI22" s="331"/>
      <c r="BJ22" s="331"/>
      <c r="BK22" s="331"/>
      <c r="BL22" s="332">
        <v>1</v>
      </c>
      <c r="BM22" s="332">
        <v>1</v>
      </c>
      <c r="BN22" s="332">
        <v>1</v>
      </c>
      <c r="BO22" s="332">
        <v>1</v>
      </c>
      <c r="BP22" s="332">
        <v>1</v>
      </c>
      <c r="BQ22" s="332">
        <v>1</v>
      </c>
      <c r="BR22" s="332">
        <v>1</v>
      </c>
    </row>
    <row r="23" spans="1:70" s="134" customFormat="1" ht="13.15" x14ac:dyDescent="0.4">
      <c r="A23" s="119">
        <v>9</v>
      </c>
      <c r="B23" s="120" t="s">
        <v>51</v>
      </c>
      <c r="C23" s="121">
        <f t="shared" si="5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6"/>
        <v>9.32</v>
      </c>
      <c r="N23" s="291">
        <v>0.37</v>
      </c>
      <c r="O23" s="291">
        <v>0</v>
      </c>
      <c r="P23" s="291">
        <v>0</v>
      </c>
      <c r="Q23" s="291">
        <v>0</v>
      </c>
      <c r="R23" s="291">
        <v>6.25</v>
      </c>
      <c r="S23" s="291">
        <v>0</v>
      </c>
      <c r="T23" s="291">
        <v>2.7</v>
      </c>
      <c r="U23" s="291">
        <v>0</v>
      </c>
      <c r="V23" s="122">
        <v>3432</v>
      </c>
      <c r="W23" s="292">
        <f t="shared" si="1"/>
        <v>9.4659999999999993</v>
      </c>
      <c r="X23" s="127">
        <v>0</v>
      </c>
      <c r="Y23" s="127">
        <v>0.5</v>
      </c>
      <c r="Z23" s="127">
        <v>5.2759999999999998</v>
      </c>
      <c r="AA23" s="127">
        <v>3.69</v>
      </c>
      <c r="AB23" s="292">
        <f>SUM(AC23:AE23)</f>
        <v>10.53</v>
      </c>
      <c r="AC23" s="125">
        <v>3.8220000000000001</v>
      </c>
      <c r="AD23" s="125">
        <v>5.3079999999999998</v>
      </c>
      <c r="AE23" s="125">
        <v>1.4</v>
      </c>
      <c r="AF23" s="139">
        <f t="shared" si="7"/>
        <v>41888.000000000007</v>
      </c>
      <c r="AG23" s="293">
        <f t="shared" si="3"/>
        <v>3.04</v>
      </c>
      <c r="AH23" s="127">
        <v>0.49</v>
      </c>
      <c r="AI23" s="127">
        <v>0</v>
      </c>
      <c r="AJ23" s="127">
        <v>0</v>
      </c>
      <c r="AK23" s="127">
        <v>0</v>
      </c>
      <c r="AL23" s="127">
        <v>1.7</v>
      </c>
      <c r="AM23" s="127">
        <v>0</v>
      </c>
      <c r="AN23" s="127">
        <v>0.85000000000000009</v>
      </c>
      <c r="AO23" s="127">
        <v>0</v>
      </c>
      <c r="AP23" s="294">
        <v>1327</v>
      </c>
      <c r="AQ23" s="128">
        <f t="shared" si="9"/>
        <v>0.3710701685613485</v>
      </c>
      <c r="AR23" s="129">
        <f t="shared" si="11"/>
        <v>0.32803738317757014</v>
      </c>
      <c r="AS23" s="129">
        <f t="shared" si="10"/>
        <v>0.3261802575107296</v>
      </c>
      <c r="AT23" s="153">
        <f>W23-'12.8'!W23</f>
        <v>0</v>
      </c>
      <c r="AU23" s="153">
        <f>AB23-'19.8'!AB23</f>
        <v>3.3929999999999989</v>
      </c>
      <c r="AV23" s="153">
        <f>AG23-'19.8'!AG23</f>
        <v>0.29999999999999982</v>
      </c>
      <c r="AW23" s="239"/>
      <c r="AX23" s="249">
        <f t="shared" si="4"/>
        <v>9</v>
      </c>
      <c r="AY23" s="248">
        <v>1</v>
      </c>
      <c r="AZ23" s="248">
        <v>1</v>
      </c>
      <c r="BA23" s="248"/>
      <c r="BB23" s="248"/>
      <c r="BC23" s="248">
        <v>1</v>
      </c>
      <c r="BD23" s="248"/>
      <c r="BE23" s="248">
        <v>1</v>
      </c>
      <c r="BF23" s="248"/>
      <c r="BG23" s="248"/>
      <c r="BH23" s="248"/>
      <c r="BI23" s="248"/>
      <c r="BJ23" s="248">
        <v>1</v>
      </c>
      <c r="BK23" s="248"/>
      <c r="BL23" s="271"/>
      <c r="BM23" s="271"/>
      <c r="BN23" s="271"/>
      <c r="BO23" s="271">
        <v>1</v>
      </c>
      <c r="BP23" s="271">
        <v>1</v>
      </c>
      <c r="BQ23" s="271">
        <v>1</v>
      </c>
      <c r="BR23" s="271">
        <v>1</v>
      </c>
    </row>
    <row r="24" spans="1:70" s="34" customFormat="1" ht="16.149999999999999" x14ac:dyDescent="0.35">
      <c r="A24" s="390"/>
      <c r="B24" s="390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370.96507999999994</v>
      </c>
      <c r="X24" s="32">
        <f>SUM(X10:X23)</f>
        <v>10.209999999999999</v>
      </c>
      <c r="Y24" s="32">
        <f>SUM(Y10:Y23)</f>
        <v>57.173000000000002</v>
      </c>
      <c r="Z24" s="32">
        <f>SUM(Z10:Z23)</f>
        <v>249.18158000000003</v>
      </c>
      <c r="AA24" s="32">
        <f t="shared" si="12"/>
        <v>54.400499999999994</v>
      </c>
      <c r="AB24" s="286">
        <f>SUM(AB10:AB23)</f>
        <v>85.646060000000006</v>
      </c>
      <c r="AC24" s="77">
        <f>SUM(AC10:AC23)</f>
        <v>26.953779999999995</v>
      </c>
      <c r="AD24" s="77">
        <f t="shared" si="12"/>
        <v>49.503280000000011</v>
      </c>
      <c r="AE24" s="77">
        <f t="shared" si="12"/>
        <v>9.1890000000000001</v>
      </c>
      <c r="AF24" s="140">
        <f t="shared" si="12"/>
        <v>184554.38</v>
      </c>
      <c r="AG24" s="285">
        <f>SUM(AG10:AG23)</f>
        <v>106.56749999999998</v>
      </c>
      <c r="AH24" s="32">
        <f t="shared" si="12"/>
        <v>17.809999999999999</v>
      </c>
      <c r="AI24" s="32">
        <f t="shared" si="12"/>
        <v>0.80499999999999994</v>
      </c>
      <c r="AJ24" s="32">
        <f t="shared" si="12"/>
        <v>8.1959999999999997</v>
      </c>
      <c r="AK24" s="32">
        <f t="shared" si="12"/>
        <v>1.55</v>
      </c>
      <c r="AL24" s="32">
        <f t="shared" si="12"/>
        <v>13.347</v>
      </c>
      <c r="AM24" s="32">
        <f t="shared" si="12"/>
        <v>32.596000000000004</v>
      </c>
      <c r="AN24" s="32">
        <f t="shared" si="12"/>
        <v>23.520500000000002</v>
      </c>
      <c r="AO24" s="32">
        <f t="shared" si="12"/>
        <v>8.7430000000000003</v>
      </c>
      <c r="AP24" s="287">
        <f t="shared" si="12"/>
        <v>54414</v>
      </c>
      <c r="AQ24" s="160">
        <f t="shared" si="9"/>
        <v>0.66181128574741754</v>
      </c>
      <c r="AR24" s="160">
        <f t="shared" si="11"/>
        <v>0.57097373333333334</v>
      </c>
      <c r="AS24" s="160">
        <f t="shared" si="10"/>
        <v>0.58214519829564071</v>
      </c>
      <c r="AT24" s="161">
        <f t="shared" ref="AT24:AV24" si="13">SUM(AT10:AT23)</f>
        <v>42.21137999999997</v>
      </c>
      <c r="AU24" s="161">
        <f t="shared" si="13"/>
        <v>9.4510000000000058</v>
      </c>
      <c r="AV24" s="161">
        <f t="shared" si="13"/>
        <v>2.3140000000000001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70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70" ht="15" customHeight="1" x14ac:dyDescent="0.4">
      <c r="AB26" s="5" t="s">
        <v>70</v>
      </c>
      <c r="AP26" s="288">
        <f>+AP24/V24</f>
        <v>0.69145434906919123</v>
      </c>
    </row>
    <row r="27" spans="1:70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70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W7:BK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0"/>
  <sheetViews>
    <sheetView topLeftCell="A3" zoomScaleNormal="100" zoomScaleSheetLayoutView="100" workbookViewId="0">
      <pane xSplit="2" ySplit="6" topLeftCell="AR15" activePane="bottomRight" state="frozen"/>
      <selection activeCell="BR8" sqref="BR8:BR23"/>
      <selection pane="topRight" activeCell="BR8" sqref="BR8:BR23"/>
      <selection pane="bottomLeft" activeCell="BR8" sqref="BR8:BR23"/>
      <selection pane="bottomRight" activeCell="BR8" sqref="BR8:BR23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8.5" style="5" hidden="1" customWidth="1"/>
    <col min="28" max="28" width="6.875" style="78" customWidth="1"/>
    <col min="29" max="32" width="8.5" style="78" hidden="1" customWidth="1"/>
    <col min="33" max="33" width="6.875" style="5" customWidth="1"/>
    <col min="34" max="41" width="8.375" style="5" hidden="1" customWidth="1"/>
    <col min="42" max="42" width="6.875" style="290" customWidth="1"/>
    <col min="43" max="45" width="6.875" style="5" customWidth="1"/>
    <col min="46" max="47" width="6.5" style="5" customWidth="1"/>
    <col min="48" max="48" width="6.25" style="5" customWidth="1"/>
    <col min="49" max="49" width="5.75" style="237" customWidth="1"/>
    <col min="50" max="50" width="4.625" style="237" customWidth="1"/>
    <col min="51" max="53" width="4.125" style="237" customWidth="1"/>
    <col min="54" max="54" width="3.25" style="237" customWidth="1"/>
    <col min="55" max="57" width="4.125" style="237" customWidth="1"/>
    <col min="58" max="58" width="3.25" style="237" customWidth="1"/>
    <col min="59" max="59" width="4.125" style="237" customWidth="1"/>
    <col min="60" max="60" width="4.625" style="237" customWidth="1"/>
    <col min="61" max="61" width="4.125" style="237" customWidth="1"/>
    <col min="62" max="62" width="3.25" style="237" customWidth="1"/>
    <col min="63" max="63" width="3.25" style="228" customWidth="1"/>
    <col min="64" max="65" width="3.625" style="228" customWidth="1"/>
    <col min="66" max="66" width="4.625" style="228" customWidth="1"/>
    <col min="67" max="69" width="4.625" style="5" customWidth="1"/>
    <col min="70" max="70" width="9" style="5" customWidth="1"/>
    <col min="71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71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71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71" s="1" customFormat="1" ht="30.75" customHeight="1" x14ac:dyDescent="0.45">
      <c r="A3" s="745" t="s">
        <v>120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71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391"/>
      <c r="AU4" s="391"/>
      <c r="AV4" s="391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71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394"/>
    </row>
    <row r="6" spans="1:71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226"/>
    </row>
    <row r="7" spans="1:71" ht="70.5" customHeight="1" x14ac:dyDescent="0.4">
      <c r="A7" s="747"/>
      <c r="B7" s="748"/>
      <c r="C7" s="748"/>
      <c r="D7" s="393" t="s">
        <v>27</v>
      </c>
      <c r="E7" s="393" t="s">
        <v>28</v>
      </c>
      <c r="F7" s="393" t="s">
        <v>29</v>
      </c>
      <c r="G7" s="393" t="s">
        <v>30</v>
      </c>
      <c r="H7" s="748"/>
      <c r="I7" s="393" t="s">
        <v>27</v>
      </c>
      <c r="J7" s="393" t="s">
        <v>28</v>
      </c>
      <c r="K7" s="393" t="s">
        <v>29</v>
      </c>
      <c r="L7" s="393" t="s">
        <v>30</v>
      </c>
      <c r="M7" s="748"/>
      <c r="N7" s="393" t="s">
        <v>31</v>
      </c>
      <c r="O7" s="393" t="s">
        <v>32</v>
      </c>
      <c r="P7" s="393" t="s">
        <v>33</v>
      </c>
      <c r="Q7" s="393" t="s">
        <v>34</v>
      </c>
      <c r="R7" s="393" t="s">
        <v>31</v>
      </c>
      <c r="S7" s="393" t="s">
        <v>32</v>
      </c>
      <c r="T7" s="393" t="s">
        <v>33</v>
      </c>
      <c r="U7" s="393" t="s">
        <v>34</v>
      </c>
      <c r="V7" s="748"/>
      <c r="W7" s="748"/>
      <c r="X7" s="393" t="s">
        <v>27</v>
      </c>
      <c r="Y7" s="393" t="s">
        <v>28</v>
      </c>
      <c r="Z7" s="393" t="s">
        <v>29</v>
      </c>
      <c r="AA7" s="393" t="s">
        <v>30</v>
      </c>
      <c r="AB7" s="755"/>
      <c r="AC7" s="395" t="s">
        <v>27</v>
      </c>
      <c r="AD7" s="395" t="s">
        <v>71</v>
      </c>
      <c r="AE7" s="395" t="s">
        <v>29</v>
      </c>
      <c r="AF7" s="395" t="s">
        <v>68</v>
      </c>
      <c r="AG7" s="748"/>
      <c r="AH7" s="393" t="s">
        <v>31</v>
      </c>
      <c r="AI7" s="393" t="s">
        <v>32</v>
      </c>
      <c r="AJ7" s="393" t="s">
        <v>33</v>
      </c>
      <c r="AK7" s="393" t="s">
        <v>34</v>
      </c>
      <c r="AL7" s="393" t="s">
        <v>31</v>
      </c>
      <c r="AM7" s="393" t="s">
        <v>32</v>
      </c>
      <c r="AN7" s="393" t="s">
        <v>33</v>
      </c>
      <c r="AO7" s="393" t="s">
        <v>34</v>
      </c>
      <c r="AP7" s="748"/>
      <c r="AQ7" s="758"/>
      <c r="AR7" s="760"/>
      <c r="AS7" s="758"/>
      <c r="AT7" s="758"/>
      <c r="AU7" s="760"/>
      <c r="AV7" s="758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71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 t="s">
        <v>112</v>
      </c>
      <c r="BO8" s="299" t="s">
        <v>114</v>
      </c>
      <c r="BP8" s="299" t="s">
        <v>116</v>
      </c>
      <c r="BQ8" s="299" t="s">
        <v>117</v>
      </c>
      <c r="BR8" s="299" t="s">
        <v>122</v>
      </c>
    </row>
    <row r="9" spans="1:71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O9" s="228"/>
      <c r="BP9" s="228"/>
      <c r="BQ9" s="228"/>
      <c r="BR9" s="228"/>
    </row>
    <row r="10" spans="1:71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17">
        <v>1</v>
      </c>
      <c r="O10" s="17">
        <v>5.38</v>
      </c>
      <c r="P10" s="17">
        <v>2.48</v>
      </c>
      <c r="Q10" s="17">
        <v>3.28</v>
      </c>
      <c r="R10" s="17">
        <v>0.54</v>
      </c>
      <c r="S10" s="17">
        <v>23.22</v>
      </c>
      <c r="T10" s="17">
        <v>2.36</v>
      </c>
      <c r="U10" s="17">
        <v>19.11</v>
      </c>
      <c r="V10" s="62">
        <v>10271</v>
      </c>
      <c r="W10" s="279">
        <f t="shared" ref="W10:W23" si="1">SUM(X10:AA10)</f>
        <v>35.386999999999993</v>
      </c>
      <c r="X10" s="22">
        <v>0.19400000000000001</v>
      </c>
      <c r="Y10" s="22">
        <v>4.3760000000000003</v>
      </c>
      <c r="Z10" s="22">
        <v>26.298999999999996</v>
      </c>
      <c r="AA10" s="22">
        <v>4.5179999999999998</v>
      </c>
      <c r="AB10" s="279">
        <f>SUM(AC10:AE10)</f>
        <v>4.1080000000000005</v>
      </c>
      <c r="AC10" s="75">
        <v>0</v>
      </c>
      <c r="AD10" s="75">
        <v>3.2080000000000002</v>
      </c>
      <c r="AE10" s="75">
        <v>0.9</v>
      </c>
      <c r="AF10" s="138">
        <v>0</v>
      </c>
      <c r="AG10" s="280">
        <f>+SUM(AH10:AO10)</f>
        <v>25.003</v>
      </c>
      <c r="AH10" s="22">
        <v>0</v>
      </c>
      <c r="AI10" s="22">
        <v>0</v>
      </c>
      <c r="AJ10" s="22">
        <v>0.185</v>
      </c>
      <c r="AK10" s="22">
        <v>1.55</v>
      </c>
      <c r="AL10" s="22">
        <v>0</v>
      </c>
      <c r="AM10" s="22">
        <v>16.150000000000002</v>
      </c>
      <c r="AN10" s="22">
        <v>2</v>
      </c>
      <c r="AO10" s="22">
        <v>5.1180000000000003</v>
      </c>
      <c r="AP10" s="281">
        <v>6011</v>
      </c>
      <c r="AQ10" s="18">
        <f>$W10/C10</f>
        <v>0.60583804143126163</v>
      </c>
      <c r="AR10" s="19">
        <f>IF(H10=0,"-",AB10/H10)</f>
        <v>0.66258064516129034</v>
      </c>
      <c r="AS10" s="397">
        <f>AG10/M10</f>
        <v>0.43582011504270529</v>
      </c>
      <c r="AT10" s="17">
        <f>W10-'30.8'!W10</f>
        <v>0</v>
      </c>
      <c r="AU10" s="17">
        <f>AB10-'30.8'!AB10</f>
        <v>0</v>
      </c>
      <c r="AV10" s="17">
        <f>AG10-'30.8'!AG10</f>
        <v>0</v>
      </c>
      <c r="AW10" s="226"/>
      <c r="AX10" s="246">
        <f>+SUM(AY10:CL10)</f>
        <v>11.568079600545087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7"/>
      <c r="BI10" s="247">
        <v>1</v>
      </c>
      <c r="BJ10" s="247">
        <v>1</v>
      </c>
      <c r="BK10" s="247"/>
      <c r="BL10" s="270"/>
      <c r="BM10" s="270">
        <v>1</v>
      </c>
      <c r="BN10" s="270">
        <v>1</v>
      </c>
      <c r="BO10" s="270"/>
      <c r="BP10" s="270">
        <v>1</v>
      </c>
      <c r="BQ10" s="270">
        <v>1</v>
      </c>
      <c r="BR10" s="271">
        <v>1</v>
      </c>
      <c r="BS10" s="406">
        <f>+AVERAGE(AQ10:AS10)</f>
        <v>0.56807960054508577</v>
      </c>
    </row>
    <row r="11" spans="1:71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282">
        <v>0.6</v>
      </c>
      <c r="O11" s="282">
        <v>0.5</v>
      </c>
      <c r="P11" s="282">
        <v>0.12</v>
      </c>
      <c r="Q11" s="282">
        <v>0.1</v>
      </c>
      <c r="R11" s="282">
        <v>1.6</v>
      </c>
      <c r="S11" s="282">
        <v>3.92</v>
      </c>
      <c r="T11" s="282">
        <v>1.71</v>
      </c>
      <c r="U11" s="282">
        <v>5.39</v>
      </c>
      <c r="V11" s="63">
        <v>4122</v>
      </c>
      <c r="W11" s="279">
        <f t="shared" si="1"/>
        <v>26.249999999999996</v>
      </c>
      <c r="X11" s="166">
        <v>0.7</v>
      </c>
      <c r="Y11" s="166">
        <v>3.15</v>
      </c>
      <c r="Z11" s="166">
        <v>20.599999999999994</v>
      </c>
      <c r="AA11" s="166">
        <v>1.8</v>
      </c>
      <c r="AB11" s="279">
        <f>SUM(AC11:AE11)</f>
        <v>5.5</v>
      </c>
      <c r="AC11" s="71">
        <v>5.5</v>
      </c>
      <c r="AD11" s="71"/>
      <c r="AE11" s="71"/>
      <c r="AF11" s="138">
        <f>(AC11*5+AD11*3.5+AE11*3)*1000</f>
        <v>27500</v>
      </c>
      <c r="AG11" s="280">
        <f t="shared" ref="AG11:AG23" si="3">+SUM(AH11:AO11)</f>
        <v>14.44</v>
      </c>
      <c r="AH11" s="22">
        <v>14.44</v>
      </c>
      <c r="AI11" s="22"/>
      <c r="AJ11" s="22"/>
      <c r="AK11" s="22"/>
      <c r="AL11" s="22"/>
      <c r="AM11" s="22"/>
      <c r="AN11" s="22"/>
      <c r="AO11" s="22"/>
      <c r="AP11" s="281">
        <v>4136</v>
      </c>
      <c r="AQ11" s="404">
        <f>$W11/C11</f>
        <v>0.91463414634146334</v>
      </c>
      <c r="AR11" s="405">
        <f>IF(H11=0,"-",AB11/H11)</f>
        <v>1</v>
      </c>
      <c r="AS11" s="405">
        <f>AG11/M11</f>
        <v>1.0358680057388807</v>
      </c>
      <c r="AT11" s="17">
        <f>W11-'30.8'!W11</f>
        <v>0</v>
      </c>
      <c r="AU11" s="17">
        <f>AB11-'30.8'!AB11</f>
        <v>0</v>
      </c>
      <c r="AV11" s="17">
        <f>AG11-'30.8'!AG11</f>
        <v>0</v>
      </c>
      <c r="AW11" s="226"/>
      <c r="AX11" s="246">
        <f t="shared" ref="AX11:AX23" si="4">+SUM(AY11:CL11)</f>
        <v>10.983500717360116</v>
      </c>
      <c r="AY11" s="247"/>
      <c r="AZ11" s="247">
        <v>1</v>
      </c>
      <c r="BA11" s="247"/>
      <c r="BB11" s="247"/>
      <c r="BC11" s="247"/>
      <c r="BD11" s="247">
        <v>1</v>
      </c>
      <c r="BE11" s="247"/>
      <c r="BF11" s="247">
        <v>1</v>
      </c>
      <c r="BG11" s="247"/>
      <c r="BH11" s="247"/>
      <c r="BI11" s="247">
        <v>1</v>
      </c>
      <c r="BJ11" s="247">
        <v>1</v>
      </c>
      <c r="BK11" s="247"/>
      <c r="BL11" s="270"/>
      <c r="BM11" s="270">
        <v>1</v>
      </c>
      <c r="BN11" s="270"/>
      <c r="BO11" s="270">
        <v>1</v>
      </c>
      <c r="BP11" s="270">
        <v>1</v>
      </c>
      <c r="BQ11" s="270">
        <v>1</v>
      </c>
      <c r="BR11" s="271">
        <v>1</v>
      </c>
      <c r="BS11" s="407">
        <f t="shared" ref="BS11:BS24" si="5">+AVERAGE(AQ11:AS11)</f>
        <v>0.98350071736011468</v>
      </c>
    </row>
    <row r="12" spans="1:71" s="134" customFormat="1" ht="13.15" x14ac:dyDescent="0.4">
      <c r="A12" s="119">
        <v>3</v>
      </c>
      <c r="B12" s="120" t="s">
        <v>53</v>
      </c>
      <c r="C12" s="121">
        <f t="shared" ref="C12:C23" si="6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7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56.557999999999993</v>
      </c>
      <c r="X12" s="167">
        <v>2.16</v>
      </c>
      <c r="Y12" s="167">
        <v>5.0439999999999996</v>
      </c>
      <c r="Z12" s="167">
        <v>43.567999999999991</v>
      </c>
      <c r="AA12" s="167">
        <v>5.7859999999999996</v>
      </c>
      <c r="AB12" s="292">
        <f>SUM(AC12:AE12)</f>
        <v>0</v>
      </c>
      <c r="AC12" s="146"/>
      <c r="AD12" s="146"/>
      <c r="AE12" s="146"/>
      <c r="AF12" s="139">
        <f t="shared" ref="AF12:AF23" si="8">(AC12*5+AD12*3.5+AE12*3)*1000</f>
        <v>0</v>
      </c>
      <c r="AG12" s="293">
        <f t="shared" si="3"/>
        <v>11.268000000000001</v>
      </c>
      <c r="AH12" s="127">
        <v>0</v>
      </c>
      <c r="AI12" s="127">
        <v>0.88000000000000012</v>
      </c>
      <c r="AJ12" s="127">
        <v>0</v>
      </c>
      <c r="AK12" s="127">
        <v>0</v>
      </c>
      <c r="AL12" s="127">
        <v>0.1</v>
      </c>
      <c r="AM12" s="127">
        <v>8.2240000000000002</v>
      </c>
      <c r="AN12" s="127">
        <v>0</v>
      </c>
      <c r="AO12" s="127">
        <v>2.0640000000000001</v>
      </c>
      <c r="AP12" s="294">
        <v>7277</v>
      </c>
      <c r="AQ12" s="128">
        <f>$W12/C12</f>
        <v>0.67564209771831307</v>
      </c>
      <c r="AR12" s="414">
        <f>IF(H12=0,"-",AB12/H12)</f>
        <v>0</v>
      </c>
      <c r="AS12" s="129">
        <f>AG12/M12</f>
        <v>0.65856224430157806</v>
      </c>
      <c r="AT12" s="153">
        <f>W12-'30.8'!W12</f>
        <v>1.1829999999999927</v>
      </c>
      <c r="AU12" s="153">
        <f>AB12-'30.8'!AB12</f>
        <v>0</v>
      </c>
      <c r="AV12" s="153">
        <f>AG12-'30.8'!AG12</f>
        <v>0.87400000000000055</v>
      </c>
      <c r="AW12" s="239"/>
      <c r="AX12" s="249">
        <f t="shared" si="4"/>
        <v>17.444734780673297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  <c r="BS12" s="415">
        <f t="shared" si="5"/>
        <v>0.44473478067329708</v>
      </c>
    </row>
    <row r="13" spans="1:71" ht="13.15" x14ac:dyDescent="0.4">
      <c r="A13" s="14">
        <v>4</v>
      </c>
      <c r="B13" s="15" t="s">
        <v>54</v>
      </c>
      <c r="C13" s="61">
        <f t="shared" si="6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7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63">
        <v>1727</v>
      </c>
      <c r="W13" s="279">
        <f t="shared" si="1"/>
        <v>9.1409999999999982</v>
      </c>
      <c r="X13" s="174">
        <v>0.26</v>
      </c>
      <c r="Y13" s="174">
        <v>0.72</v>
      </c>
      <c r="Z13" s="174">
        <v>7.2009999999999996</v>
      </c>
      <c r="AA13" s="174">
        <v>0.96</v>
      </c>
      <c r="AB13" s="279">
        <f>SUM(AC13:AE13)</f>
        <v>0.33</v>
      </c>
      <c r="AC13" s="71"/>
      <c r="AD13" s="71">
        <v>0.33</v>
      </c>
      <c r="AE13" s="71"/>
      <c r="AF13" s="138"/>
      <c r="AG13" s="280">
        <f t="shared" si="3"/>
        <v>0.68</v>
      </c>
      <c r="AH13" s="22">
        <v>0.68</v>
      </c>
      <c r="AI13" s="22"/>
      <c r="AJ13" s="22"/>
      <c r="AK13" s="22"/>
      <c r="AL13" s="22"/>
      <c r="AM13" s="22"/>
      <c r="AN13" s="22"/>
      <c r="AO13" s="22"/>
      <c r="AP13" s="281">
        <v>1085</v>
      </c>
      <c r="AQ13" s="18">
        <f>$W13/C13</f>
        <v>0.66383442265795201</v>
      </c>
      <c r="AR13" s="397">
        <f>IF(H13=0,"-",AB13/H13)</f>
        <v>0.3666666666666667</v>
      </c>
      <c r="AS13" s="19">
        <f>AG13/M13</f>
        <v>0.57627118644067798</v>
      </c>
      <c r="AT13" s="17">
        <f>W13-'30.8'!W13</f>
        <v>0</v>
      </c>
      <c r="AU13" s="17">
        <f>AB13-'30.8'!AB13</f>
        <v>0</v>
      </c>
      <c r="AV13" s="17">
        <f>AG13-'30.8'!AG13</f>
        <v>0</v>
      </c>
      <c r="AW13" s="226"/>
      <c r="AX13" s="246">
        <f t="shared" si="4"/>
        <v>11.535590758588432</v>
      </c>
      <c r="AY13" s="247">
        <v>1</v>
      </c>
      <c r="AZ13" s="247">
        <v>1</v>
      </c>
      <c r="BA13" s="247"/>
      <c r="BB13" s="247">
        <v>1</v>
      </c>
      <c r="BC13" s="247"/>
      <c r="BD13" s="247"/>
      <c r="BE13" s="247"/>
      <c r="BF13" s="247">
        <v>1</v>
      </c>
      <c r="BG13" s="247"/>
      <c r="BH13" s="247"/>
      <c r="BI13" s="247">
        <v>1</v>
      </c>
      <c r="BJ13" s="247">
        <v>1</v>
      </c>
      <c r="BK13" s="247">
        <v>1</v>
      </c>
      <c r="BL13" s="270"/>
      <c r="BM13" s="270">
        <v>1</v>
      </c>
      <c r="BN13" s="270"/>
      <c r="BO13" s="270">
        <v>1</v>
      </c>
      <c r="BP13" s="270"/>
      <c r="BQ13" s="270">
        <v>1</v>
      </c>
      <c r="BR13" s="271">
        <v>1</v>
      </c>
      <c r="BS13" s="406">
        <f t="shared" si="5"/>
        <v>0.53559075858843219</v>
      </c>
    </row>
    <row r="14" spans="1:71" s="43" customFormat="1" ht="13.15" x14ac:dyDescent="0.4">
      <c r="A14" s="392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8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W14-'30.8'!W14</f>
        <v>0</v>
      </c>
      <c r="AU14" s="17">
        <f>AB14-'30.8'!AB14</f>
        <v>0</v>
      </c>
      <c r="AV14" s="17">
        <f>AG14-'30.8'!AG14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72"/>
      <c r="BO14" s="272"/>
      <c r="BP14" s="272"/>
      <c r="BQ14" s="272"/>
      <c r="BR14" s="272"/>
      <c r="BS14" s="406"/>
    </row>
    <row r="15" spans="1:71" ht="13.15" x14ac:dyDescent="0.4">
      <c r="A15" s="14">
        <v>1</v>
      </c>
      <c r="B15" s="15" t="s">
        <v>52</v>
      </c>
      <c r="C15" s="61">
        <f t="shared" si="6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7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11.584</v>
      </c>
      <c r="X15" s="22">
        <v>0.26</v>
      </c>
      <c r="Y15" s="22">
        <v>3.6709999999999998</v>
      </c>
      <c r="Z15" s="22">
        <v>7.6529999999999996</v>
      </c>
      <c r="AA15" s="22">
        <v>0</v>
      </c>
      <c r="AB15" s="279">
        <f t="shared" ref="AB15:AB20" si="9">SUM(AC15:AE15)</f>
        <v>0</v>
      </c>
      <c r="AC15" s="75"/>
      <c r="AD15" s="75"/>
      <c r="AE15" s="75"/>
      <c r="AF15" s="138">
        <f t="shared" si="8"/>
        <v>0</v>
      </c>
      <c r="AG15" s="280">
        <f t="shared" si="3"/>
        <v>6.1229999999999993</v>
      </c>
      <c r="AH15" s="22"/>
      <c r="AI15" s="22"/>
      <c r="AJ15" s="22"/>
      <c r="AK15" s="22"/>
      <c r="AL15" s="22">
        <v>0.68</v>
      </c>
      <c r="AM15" s="22">
        <v>4.6269999999999998</v>
      </c>
      <c r="AN15" s="22">
        <v>0.81599999999999995</v>
      </c>
      <c r="AO15" s="22">
        <v>0</v>
      </c>
      <c r="AP15" s="281">
        <v>2277</v>
      </c>
      <c r="AQ15" s="18">
        <f t="shared" ref="AQ15:AQ24" si="10">$W15/C15</f>
        <v>0.71905648665425204</v>
      </c>
      <c r="AR15" s="397">
        <f>IF(H15=0,"-",AB15/H15)</f>
        <v>0</v>
      </c>
      <c r="AS15" s="19">
        <f t="shared" ref="AS15:AS24" si="11">AG15/M15</f>
        <v>0.69030439684329203</v>
      </c>
      <c r="AT15" s="17">
        <f>W15-'30.8'!W15</f>
        <v>0</v>
      </c>
      <c r="AU15" s="17">
        <f>AB15-'30.8'!AB15</f>
        <v>0</v>
      </c>
      <c r="AV15" s="17">
        <f>AG15-'30.8'!AG15</f>
        <v>0</v>
      </c>
      <c r="AW15" s="226"/>
      <c r="AX15" s="246">
        <f t="shared" si="4"/>
        <v>7.4697869611658483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7">
        <v>1</v>
      </c>
      <c r="BI15" s="247">
        <v>1</v>
      </c>
      <c r="BJ15" s="247"/>
      <c r="BK15" s="247"/>
      <c r="BL15" s="270"/>
      <c r="BM15" s="270">
        <v>1</v>
      </c>
      <c r="BN15" s="270">
        <v>1</v>
      </c>
      <c r="BO15" s="270"/>
      <c r="BP15" s="270"/>
      <c r="BQ15" s="270"/>
      <c r="BR15" s="332">
        <v>1</v>
      </c>
      <c r="BS15" s="406">
        <f t="shared" si="5"/>
        <v>0.469786961165848</v>
      </c>
    </row>
    <row r="16" spans="1:71" s="134" customFormat="1" ht="13.15" x14ac:dyDescent="0.4">
      <c r="A16" s="119">
        <v>2</v>
      </c>
      <c r="B16" s="120" t="s">
        <v>42</v>
      </c>
      <c r="C16" s="121">
        <f t="shared" si="6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7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58.245999999999995</v>
      </c>
      <c r="X16" s="124">
        <v>1.6500000000000001</v>
      </c>
      <c r="Y16" s="124">
        <v>10.266999999999999</v>
      </c>
      <c r="Z16" s="124">
        <v>35.350999999999999</v>
      </c>
      <c r="AA16" s="124">
        <v>10.977999999999998</v>
      </c>
      <c r="AB16" s="292">
        <f t="shared" si="9"/>
        <v>2.8</v>
      </c>
      <c r="AC16" s="125">
        <v>2.8</v>
      </c>
      <c r="AD16" s="125"/>
      <c r="AE16" s="125"/>
      <c r="AF16" s="139">
        <f t="shared" si="8"/>
        <v>14000</v>
      </c>
      <c r="AG16" s="293">
        <f t="shared" si="3"/>
        <v>5.1900000000000013</v>
      </c>
      <c r="AH16" s="127">
        <v>2.1</v>
      </c>
      <c r="AI16" s="127">
        <v>0</v>
      </c>
      <c r="AJ16" s="127">
        <v>0</v>
      </c>
      <c r="AK16" s="127">
        <v>0</v>
      </c>
      <c r="AL16" s="127">
        <v>1.84</v>
      </c>
      <c r="AM16" s="127">
        <v>0.85000000000000009</v>
      </c>
      <c r="AN16" s="127">
        <v>0</v>
      </c>
      <c r="AO16" s="127">
        <v>0.4</v>
      </c>
      <c r="AP16" s="294">
        <v>7330</v>
      </c>
      <c r="AQ16" s="128">
        <f t="shared" si="10"/>
        <v>0.72798400199974989</v>
      </c>
      <c r="AR16" s="414">
        <f>IF(H16=0,"-",AB16/H16)</f>
        <v>0.22580645161290319</v>
      </c>
      <c r="AS16" s="129">
        <f t="shared" si="11"/>
        <v>0.6874172185430466</v>
      </c>
      <c r="AT16" s="153">
        <f>W16-'30.8'!W16</f>
        <v>3.9999999999999929</v>
      </c>
      <c r="AU16" s="153">
        <f>AB16-'30.8'!AB16</f>
        <v>0.59999999999999964</v>
      </c>
      <c r="AV16" s="153">
        <f>AG16-'30.8'!AG16</f>
        <v>0.61000000000000121</v>
      </c>
      <c r="AW16" s="239"/>
      <c r="AX16" s="249">
        <f t="shared" si="4"/>
        <v>9.5470692240518993</v>
      </c>
      <c r="AY16" s="248">
        <v>1</v>
      </c>
      <c r="AZ16" s="248"/>
      <c r="BA16" s="248"/>
      <c r="BB16" s="248"/>
      <c r="BC16" s="248">
        <v>1</v>
      </c>
      <c r="BD16" s="248"/>
      <c r="BE16" s="248"/>
      <c r="BF16" s="248"/>
      <c r="BG16" s="248"/>
      <c r="BH16" s="248">
        <v>1</v>
      </c>
      <c r="BI16" s="248">
        <v>1</v>
      </c>
      <c r="BJ16" s="248"/>
      <c r="BK16" s="248"/>
      <c r="BL16" s="271">
        <v>1</v>
      </c>
      <c r="BM16" s="271">
        <v>1</v>
      </c>
      <c r="BN16" s="271"/>
      <c r="BO16" s="271">
        <v>1</v>
      </c>
      <c r="BP16" s="271"/>
      <c r="BQ16" s="271">
        <v>1</v>
      </c>
      <c r="BR16" s="271">
        <v>1</v>
      </c>
      <c r="BS16" s="415">
        <f t="shared" si="5"/>
        <v>0.54706922405189984</v>
      </c>
    </row>
    <row r="17" spans="1:71" ht="13.15" x14ac:dyDescent="0.4">
      <c r="A17" s="14">
        <v>3</v>
      </c>
      <c r="B17" s="15" t="s">
        <v>56</v>
      </c>
      <c r="C17" s="61">
        <f t="shared" si="6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7"/>
        <v>6.95</v>
      </c>
      <c r="N17" s="282">
        <v>6.32</v>
      </c>
      <c r="O17" s="282">
        <v>0</v>
      </c>
      <c r="P17" s="282">
        <v>0</v>
      </c>
      <c r="Q17" s="282">
        <v>0</v>
      </c>
      <c r="R17" s="282">
        <v>0.63</v>
      </c>
      <c r="S17" s="282">
        <v>0</v>
      </c>
      <c r="T17" s="282">
        <v>0</v>
      </c>
      <c r="U17" s="282">
        <v>0</v>
      </c>
      <c r="V17" s="63">
        <v>2394</v>
      </c>
      <c r="W17" s="279">
        <f t="shared" si="1"/>
        <v>13.14</v>
      </c>
      <c r="X17" s="27"/>
      <c r="Y17" s="170">
        <v>4.21</v>
      </c>
      <c r="Z17" s="170">
        <v>7.46</v>
      </c>
      <c r="AA17" s="170">
        <v>1.47</v>
      </c>
      <c r="AB17" s="279">
        <f t="shared" si="9"/>
        <v>13.33</v>
      </c>
      <c r="AC17" s="75"/>
      <c r="AD17" s="75">
        <v>13.33</v>
      </c>
      <c r="AE17" s="75"/>
      <c r="AF17" s="138">
        <v>13370</v>
      </c>
      <c r="AG17" s="280">
        <f t="shared" si="3"/>
        <v>5.0599999999999996</v>
      </c>
      <c r="AH17" s="22">
        <v>0</v>
      </c>
      <c r="AI17" s="22"/>
      <c r="AJ17" s="22"/>
      <c r="AK17" s="22"/>
      <c r="AL17" s="22">
        <v>5.0599999999999996</v>
      </c>
      <c r="AM17" s="22"/>
      <c r="AN17" s="22"/>
      <c r="AO17" s="22"/>
      <c r="AP17" s="281">
        <v>2802</v>
      </c>
      <c r="AQ17" s="404">
        <f t="shared" si="10"/>
        <v>0.85938521909744936</v>
      </c>
      <c r="AR17" s="405">
        <f>IF(H17=0,"-",AB17/H17)</f>
        <v>1.0496062992125985</v>
      </c>
      <c r="AS17" s="405">
        <f t="shared" si="11"/>
        <v>0.72805755395683447</v>
      </c>
      <c r="AT17" s="17">
        <f>W17-'30.8'!W17</f>
        <v>0</v>
      </c>
      <c r="AU17" s="17">
        <f>AB17-'30.8'!AB17</f>
        <v>0</v>
      </c>
      <c r="AV17" s="17">
        <f>AG17-'30.8'!AG17</f>
        <v>0</v>
      </c>
      <c r="AW17" s="226"/>
      <c r="AX17" s="246">
        <f t="shared" si="4"/>
        <v>14.879016357422294</v>
      </c>
      <c r="AY17" s="247">
        <v>1</v>
      </c>
      <c r="AZ17" s="247">
        <v>1</v>
      </c>
      <c r="BA17" s="247">
        <v>1</v>
      </c>
      <c r="BB17" s="247"/>
      <c r="BC17" s="247">
        <v>1</v>
      </c>
      <c r="BD17" s="247">
        <v>1</v>
      </c>
      <c r="BE17" s="247"/>
      <c r="BF17" s="247"/>
      <c r="BG17" s="247"/>
      <c r="BH17" s="247"/>
      <c r="BI17" s="247">
        <v>1</v>
      </c>
      <c r="BJ17" s="247">
        <v>1</v>
      </c>
      <c r="BK17" s="247">
        <v>1</v>
      </c>
      <c r="BL17" s="270">
        <v>1</v>
      </c>
      <c r="BM17" s="270">
        <v>1</v>
      </c>
      <c r="BN17" s="270">
        <v>1</v>
      </c>
      <c r="BO17" s="270"/>
      <c r="BP17" s="270">
        <v>1</v>
      </c>
      <c r="BQ17" s="270">
        <v>1</v>
      </c>
      <c r="BR17" s="271">
        <v>1</v>
      </c>
      <c r="BS17" s="407">
        <f t="shared" si="5"/>
        <v>0.87901635742229411</v>
      </c>
    </row>
    <row r="18" spans="1:71" s="134" customFormat="1" ht="13.15" x14ac:dyDescent="0.4">
      <c r="A18" s="119">
        <v>4</v>
      </c>
      <c r="B18" s="120" t="s">
        <v>45</v>
      </c>
      <c r="C18" s="121">
        <f t="shared" si="6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7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66.605999999999995</v>
      </c>
      <c r="X18" s="124">
        <v>3.7330000000000001</v>
      </c>
      <c r="Y18" s="124">
        <v>5.2460000000000004</v>
      </c>
      <c r="Z18" s="124">
        <v>38.931000000000004</v>
      </c>
      <c r="AA18" s="124">
        <v>18.695999999999998</v>
      </c>
      <c r="AB18" s="292">
        <f>SUM(AC18:AE18)</f>
        <v>26.507000000000001</v>
      </c>
      <c r="AC18" s="125">
        <v>7.9819999999999993</v>
      </c>
      <c r="AD18" s="125">
        <v>14.38</v>
      </c>
      <c r="AE18" s="125">
        <v>4.1449999999999996</v>
      </c>
      <c r="AF18" s="139">
        <v>0</v>
      </c>
      <c r="AG18" s="293">
        <f t="shared" si="3"/>
        <v>3.4600000000000004</v>
      </c>
      <c r="AH18" s="127">
        <v>0</v>
      </c>
      <c r="AI18" s="127">
        <v>0.19</v>
      </c>
      <c r="AJ18" s="127">
        <v>0</v>
      </c>
      <c r="AK18" s="127">
        <v>0</v>
      </c>
      <c r="AL18" s="127">
        <v>0.91</v>
      </c>
      <c r="AM18" s="127">
        <v>2.0400000000000005</v>
      </c>
      <c r="AN18" s="127">
        <v>0.32</v>
      </c>
      <c r="AO18" s="127">
        <v>0</v>
      </c>
      <c r="AP18" s="294">
        <v>8767</v>
      </c>
      <c r="AQ18" s="128">
        <f t="shared" si="10"/>
        <v>0.68250845373501379</v>
      </c>
      <c r="AR18" s="129">
        <f>IF(H18=0,"-",AB18/H18)</f>
        <v>0.87510729613733906</v>
      </c>
      <c r="AS18" s="414">
        <f t="shared" si="11"/>
        <v>0.46442953020134237</v>
      </c>
      <c r="AT18" s="153">
        <f>W18-'30.8'!W18</f>
        <v>0</v>
      </c>
      <c r="AU18" s="153">
        <f>AB18-'30.8'!AB18</f>
        <v>0</v>
      </c>
      <c r="AV18" s="153">
        <f>AG18-'30.8'!AG18</f>
        <v>0</v>
      </c>
      <c r="AW18" s="239"/>
      <c r="AX18" s="249">
        <f t="shared" si="4"/>
        <v>19.674015093357898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71">
        <v>1</v>
      </c>
      <c r="BN18" s="271">
        <v>1</v>
      </c>
      <c r="BO18" s="271"/>
      <c r="BP18" s="271">
        <v>1</v>
      </c>
      <c r="BQ18" s="271">
        <v>1</v>
      </c>
      <c r="BR18" s="271">
        <v>1</v>
      </c>
      <c r="BS18" s="415">
        <f t="shared" si="5"/>
        <v>0.67401509335789844</v>
      </c>
    </row>
    <row r="19" spans="1:71" s="134" customFormat="1" ht="13.15" x14ac:dyDescent="0.4">
      <c r="A19" s="119">
        <v>5</v>
      </c>
      <c r="B19" s="120" t="s">
        <v>47</v>
      </c>
      <c r="C19" s="121">
        <f t="shared" si="6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7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58.280999999999999</v>
      </c>
      <c r="X19" s="124">
        <v>0.38800000000000001</v>
      </c>
      <c r="Y19" s="124">
        <v>12.524999999999999</v>
      </c>
      <c r="Z19" s="124">
        <v>42.225999999999999</v>
      </c>
      <c r="AA19" s="124">
        <v>3.1419999999999999</v>
      </c>
      <c r="AB19" s="292">
        <f>SUM(AC19:AE19)</f>
        <v>12.138000000000002</v>
      </c>
      <c r="AC19" s="125">
        <v>5.9440000000000008</v>
      </c>
      <c r="AD19" s="125">
        <v>5.75</v>
      </c>
      <c r="AE19" s="125">
        <v>0.44400000000000001</v>
      </c>
      <c r="AF19" s="139">
        <f t="shared" si="8"/>
        <v>51177.000000000007</v>
      </c>
      <c r="AG19" s="293">
        <f t="shared" si="3"/>
        <v>23.040000000000003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3.6670000000000003</v>
      </c>
      <c r="AM19" s="127">
        <v>0</v>
      </c>
      <c r="AN19" s="127">
        <v>18.372</v>
      </c>
      <c r="AO19" s="127">
        <v>0.6</v>
      </c>
      <c r="AP19" s="294">
        <v>9413</v>
      </c>
      <c r="AQ19" s="128">
        <f t="shared" si="10"/>
        <v>0.67291305853827499</v>
      </c>
      <c r="AR19" s="414">
        <f t="shared" ref="AR19:AR24" si="12">IF(H19=0,"-",AB19/H19)</f>
        <v>0.42029085872576183</v>
      </c>
      <c r="AS19" s="129">
        <f t="shared" si="11"/>
        <v>0.80644032201610094</v>
      </c>
      <c r="AT19" s="153">
        <f>W19-'30.8'!W19</f>
        <v>1.970000000000006</v>
      </c>
      <c r="AU19" s="153">
        <f>AB19-'30.8'!AB19</f>
        <v>1.0499999999999989</v>
      </c>
      <c r="AV19" s="153">
        <f>AG19-'30.8'!AG19</f>
        <v>0</v>
      </c>
      <c r="AW19" s="239"/>
      <c r="AX19" s="249">
        <f t="shared" si="4"/>
        <v>18.633214746426713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  <c r="BS19" s="415">
        <f t="shared" si="5"/>
        <v>0.6332147464267126</v>
      </c>
    </row>
    <row r="20" spans="1:71" ht="13.15" x14ac:dyDescent="0.4">
      <c r="A20" s="14">
        <v>6</v>
      </c>
      <c r="B20" s="15" t="s">
        <v>49</v>
      </c>
      <c r="C20" s="61">
        <f t="shared" si="6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7"/>
        <v>3.1</v>
      </c>
      <c r="N20" s="282">
        <v>0</v>
      </c>
      <c r="O20" s="282">
        <v>0</v>
      </c>
      <c r="P20" s="282">
        <v>0</v>
      </c>
      <c r="Q20" s="282">
        <v>0</v>
      </c>
      <c r="R20" s="282">
        <v>3.1</v>
      </c>
      <c r="S20" s="282">
        <v>0</v>
      </c>
      <c r="T20" s="282">
        <v>0</v>
      </c>
      <c r="U20" s="282">
        <v>0</v>
      </c>
      <c r="V20" s="63">
        <v>3330</v>
      </c>
      <c r="W20" s="279">
        <f t="shared" si="1"/>
        <v>16.760000000000005</v>
      </c>
      <c r="X20" s="192">
        <v>0.76</v>
      </c>
      <c r="Y20" s="192">
        <v>0</v>
      </c>
      <c r="Z20" s="192">
        <v>16.000000000000004</v>
      </c>
      <c r="AA20" s="192">
        <v>0</v>
      </c>
      <c r="AB20" s="279">
        <f t="shared" si="9"/>
        <v>5.0999999999999996</v>
      </c>
      <c r="AC20" s="75">
        <v>0.7</v>
      </c>
      <c r="AD20" s="75">
        <v>2.1</v>
      </c>
      <c r="AE20" s="75">
        <v>2.2999999999999998</v>
      </c>
      <c r="AF20" s="138">
        <f t="shared" si="8"/>
        <v>17750</v>
      </c>
      <c r="AG20" s="280">
        <f t="shared" si="3"/>
        <v>0.1</v>
      </c>
      <c r="AH20" s="193">
        <v>0.1</v>
      </c>
      <c r="AI20" s="22"/>
      <c r="AJ20" s="22"/>
      <c r="AK20" s="22"/>
      <c r="AL20" s="193"/>
      <c r="AM20" s="193"/>
      <c r="AN20" s="193"/>
      <c r="AO20" s="193"/>
      <c r="AP20" s="281">
        <v>1928</v>
      </c>
      <c r="AQ20" s="18">
        <f t="shared" si="10"/>
        <v>0.59014084507042275</v>
      </c>
      <c r="AR20" s="19">
        <f t="shared" si="12"/>
        <v>0.50595238095238093</v>
      </c>
      <c r="AS20" s="397">
        <f t="shared" si="11"/>
        <v>3.2258064516129031E-2</v>
      </c>
      <c r="AT20" s="17">
        <f>W20-'30.8'!W20</f>
        <v>0</v>
      </c>
      <c r="AU20" s="17">
        <f>AB20-'30.8'!AB20</f>
        <v>0</v>
      </c>
      <c r="AV20" s="17">
        <f>AG20-'30.8'!AG20</f>
        <v>0</v>
      </c>
      <c r="AW20" s="226"/>
      <c r="AX20" s="246">
        <f t="shared" si="4"/>
        <v>7.3761170968463112</v>
      </c>
      <c r="AY20" s="247">
        <v>1</v>
      </c>
      <c r="AZ20" s="247"/>
      <c r="BA20" s="247"/>
      <c r="BB20" s="247">
        <v>1</v>
      </c>
      <c r="BC20" s="247">
        <v>1</v>
      </c>
      <c r="BD20" s="247"/>
      <c r="BE20" s="247"/>
      <c r="BF20" s="247"/>
      <c r="BG20" s="247"/>
      <c r="BH20" s="247"/>
      <c r="BI20" s="247"/>
      <c r="BJ20" s="247">
        <v>1</v>
      </c>
      <c r="BK20" s="247"/>
      <c r="BL20" s="270"/>
      <c r="BM20" s="270">
        <v>1</v>
      </c>
      <c r="BN20" s="270"/>
      <c r="BO20" s="270"/>
      <c r="BP20" s="270"/>
      <c r="BQ20" s="270">
        <v>1</v>
      </c>
      <c r="BR20" s="271">
        <v>1</v>
      </c>
      <c r="BS20" s="406">
        <f t="shared" si="5"/>
        <v>0.37611709684631095</v>
      </c>
    </row>
    <row r="21" spans="1:71" ht="13.15" x14ac:dyDescent="0.4">
      <c r="A21" s="14">
        <v>7</v>
      </c>
      <c r="B21" s="15" t="s">
        <v>48</v>
      </c>
      <c r="C21" s="61">
        <f t="shared" si="6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7"/>
        <v>5.28</v>
      </c>
      <c r="N21" s="282">
        <v>0</v>
      </c>
      <c r="O21" s="282">
        <v>0</v>
      </c>
      <c r="P21" s="282">
        <v>0.85</v>
      </c>
      <c r="Q21" s="282">
        <v>0</v>
      </c>
      <c r="R21" s="282">
        <v>0</v>
      </c>
      <c r="S21" s="282">
        <v>1.55</v>
      </c>
      <c r="T21" s="282">
        <v>2</v>
      </c>
      <c r="U21" s="282">
        <v>0.88</v>
      </c>
      <c r="V21" s="63">
        <v>2421</v>
      </c>
      <c r="W21" s="279">
        <f t="shared" si="1"/>
        <v>10.929079999999999</v>
      </c>
      <c r="X21" s="22">
        <v>0.40500000000000003</v>
      </c>
      <c r="Y21" s="22">
        <v>1.8939999999999997</v>
      </c>
      <c r="Z21" s="22">
        <v>4.7295800000000003</v>
      </c>
      <c r="AA21" s="22">
        <v>3.9005000000000001</v>
      </c>
      <c r="AB21" s="279">
        <f>SUM(AC21:AE21)</f>
        <v>2.0730599999999999</v>
      </c>
      <c r="AC21" s="71">
        <v>0.80577999999999994</v>
      </c>
      <c r="AD21" s="71">
        <v>1.26728</v>
      </c>
      <c r="AE21" s="71">
        <v>0</v>
      </c>
      <c r="AF21" s="138">
        <f t="shared" si="8"/>
        <v>8464.380000000001</v>
      </c>
      <c r="AG21" s="280">
        <f t="shared" si="3"/>
        <v>3.0375000000000001</v>
      </c>
      <c r="AH21" s="22"/>
      <c r="AI21" s="22"/>
      <c r="AJ21" s="22"/>
      <c r="AK21" s="22"/>
      <c r="AL21" s="22">
        <v>0</v>
      </c>
      <c r="AM21" s="22">
        <v>1.25</v>
      </c>
      <c r="AN21" s="22">
        <v>1.1625000000000001</v>
      </c>
      <c r="AO21" s="22">
        <v>0.625</v>
      </c>
      <c r="AP21" s="281">
        <v>1560</v>
      </c>
      <c r="AQ21" s="18">
        <f t="shared" si="10"/>
        <v>0.64288705882352937</v>
      </c>
      <c r="AR21" s="19">
        <f t="shared" si="12"/>
        <v>0.68417821782178212</v>
      </c>
      <c r="AS21" s="19">
        <f t="shared" si="11"/>
        <v>0.57528409090909094</v>
      </c>
      <c r="AT21" s="17">
        <f>W21-'30.8'!W21</f>
        <v>0</v>
      </c>
      <c r="AU21" s="17">
        <f>AB21-'30.8'!AB21</f>
        <v>0</v>
      </c>
      <c r="AV21" s="17">
        <f>AG21-'30.8'!AG21</f>
        <v>0</v>
      </c>
      <c r="AW21" s="226"/>
      <c r="AX21" s="246">
        <f t="shared" si="4"/>
        <v>13.634116455851467</v>
      </c>
      <c r="AY21" s="247">
        <v>1</v>
      </c>
      <c r="AZ21" s="247">
        <v>1</v>
      </c>
      <c r="BA21" s="247"/>
      <c r="BB21" s="247">
        <v>1</v>
      </c>
      <c r="BC21" s="247">
        <v>1</v>
      </c>
      <c r="BD21" s="247"/>
      <c r="BE21" s="247">
        <v>1</v>
      </c>
      <c r="BF21" s="247"/>
      <c r="BG21" s="247"/>
      <c r="BH21" s="247"/>
      <c r="BI21" s="247">
        <v>1</v>
      </c>
      <c r="BJ21" s="247">
        <v>1</v>
      </c>
      <c r="BK21" s="247">
        <v>1</v>
      </c>
      <c r="BL21" s="270"/>
      <c r="BM21" s="270">
        <v>1</v>
      </c>
      <c r="BN21" s="270">
        <v>1</v>
      </c>
      <c r="BO21" s="270"/>
      <c r="BP21" s="270">
        <v>1</v>
      </c>
      <c r="BQ21" s="270">
        <v>1</v>
      </c>
      <c r="BR21" s="332">
        <v>1</v>
      </c>
      <c r="BS21" s="406">
        <f t="shared" si="5"/>
        <v>0.63411645585146748</v>
      </c>
    </row>
    <row r="22" spans="1:71" ht="13.15" x14ac:dyDescent="0.4">
      <c r="A22" s="14">
        <v>8</v>
      </c>
      <c r="B22" s="15" t="s">
        <v>62</v>
      </c>
      <c r="C22" s="61">
        <f t="shared" si="6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7"/>
        <v>16.369999999999997</v>
      </c>
      <c r="N22" s="282">
        <v>0</v>
      </c>
      <c r="O22" s="282">
        <v>0</v>
      </c>
      <c r="P22" s="282">
        <v>0</v>
      </c>
      <c r="Q22" s="282">
        <v>0</v>
      </c>
      <c r="R22" s="282">
        <v>7.93</v>
      </c>
      <c r="S22" s="282">
        <v>0</v>
      </c>
      <c r="T22" s="282">
        <v>8.44</v>
      </c>
      <c r="U22" s="282">
        <v>0</v>
      </c>
      <c r="V22" s="63">
        <v>2622</v>
      </c>
      <c r="W22" s="279">
        <f t="shared" si="1"/>
        <v>5.77</v>
      </c>
      <c r="X22" s="22"/>
      <c r="Y22" s="22">
        <v>5.77</v>
      </c>
      <c r="Z22" s="22"/>
      <c r="AA22" s="22"/>
      <c r="AB22" s="279">
        <f>SUM(AC22:AE22)</f>
        <v>4.88</v>
      </c>
      <c r="AC22" s="75"/>
      <c r="AD22" s="75">
        <v>4.88</v>
      </c>
      <c r="AE22" s="75"/>
      <c r="AF22" s="138">
        <f t="shared" si="8"/>
        <v>17080</v>
      </c>
      <c r="AG22" s="280">
        <f t="shared" si="3"/>
        <v>7.61</v>
      </c>
      <c r="AH22" s="22"/>
      <c r="AI22" s="22"/>
      <c r="AJ22" s="22">
        <v>7.61</v>
      </c>
      <c r="AK22" s="22"/>
      <c r="AL22" s="22"/>
      <c r="AM22" s="22"/>
      <c r="AN22" s="22"/>
      <c r="AO22" s="22"/>
      <c r="AP22" s="281">
        <v>1052</v>
      </c>
      <c r="AQ22" s="18">
        <f t="shared" si="10"/>
        <v>0.61252653927813161</v>
      </c>
      <c r="AR22" s="19">
        <f t="shared" si="12"/>
        <v>0.81333333333333335</v>
      </c>
      <c r="AS22" s="397">
        <f t="shared" si="11"/>
        <v>0.46487477092241913</v>
      </c>
      <c r="AT22" s="17">
        <f>W22-'30.8'!W22</f>
        <v>0</v>
      </c>
      <c r="AU22" s="17">
        <f>AB22-'30.8'!AB22</f>
        <v>0</v>
      </c>
      <c r="AV22" s="17">
        <f>AG22-'30.8'!AG22</f>
        <v>0</v>
      </c>
      <c r="AW22" s="226"/>
      <c r="AX22" s="246">
        <f t="shared" si="4"/>
        <v>8.630244881177962</v>
      </c>
      <c r="AY22" s="247">
        <v>1</v>
      </c>
      <c r="AZ22" s="247"/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  <c r="BK22" s="247"/>
      <c r="BL22" s="270">
        <v>1</v>
      </c>
      <c r="BM22" s="270">
        <v>1</v>
      </c>
      <c r="BN22" s="270">
        <v>1</v>
      </c>
      <c r="BO22" s="270">
        <v>1</v>
      </c>
      <c r="BP22" s="270">
        <v>1</v>
      </c>
      <c r="BQ22" s="270">
        <v>1</v>
      </c>
      <c r="BR22" s="332">
        <v>1</v>
      </c>
      <c r="BS22" s="406">
        <f t="shared" si="5"/>
        <v>0.6302448811779614</v>
      </c>
    </row>
    <row r="23" spans="1:71" ht="13.15" x14ac:dyDescent="0.4">
      <c r="A23" s="14">
        <v>9</v>
      </c>
      <c r="B23" s="15" t="s">
        <v>51</v>
      </c>
      <c r="C23" s="61">
        <f t="shared" si="6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7"/>
        <v>9.32</v>
      </c>
      <c r="N23" s="282">
        <v>0.37</v>
      </c>
      <c r="O23" s="282">
        <v>0</v>
      </c>
      <c r="P23" s="282">
        <v>0</v>
      </c>
      <c r="Q23" s="282">
        <v>0</v>
      </c>
      <c r="R23" s="282">
        <v>6.25</v>
      </c>
      <c r="S23" s="282">
        <v>0</v>
      </c>
      <c r="T23" s="282">
        <v>2.7</v>
      </c>
      <c r="U23" s="282">
        <v>0</v>
      </c>
      <c r="V23" s="63">
        <v>3432</v>
      </c>
      <c r="W23" s="279">
        <f t="shared" si="1"/>
        <v>9.4659999999999993</v>
      </c>
      <c r="X23" s="22">
        <v>0</v>
      </c>
      <c r="Y23" s="22">
        <v>0.5</v>
      </c>
      <c r="Z23" s="22">
        <v>5.2759999999999998</v>
      </c>
      <c r="AA23" s="22">
        <v>3.69</v>
      </c>
      <c r="AB23" s="279">
        <f>SUM(AC23:AE23)</f>
        <v>10.53</v>
      </c>
      <c r="AC23" s="75">
        <v>3.8220000000000001</v>
      </c>
      <c r="AD23" s="75">
        <v>5.3079999999999998</v>
      </c>
      <c r="AE23" s="75">
        <v>1.4</v>
      </c>
      <c r="AF23" s="138">
        <f t="shared" si="8"/>
        <v>41888.000000000007</v>
      </c>
      <c r="AG23" s="280">
        <f t="shared" si="3"/>
        <v>3.04</v>
      </c>
      <c r="AH23" s="22">
        <v>0.49</v>
      </c>
      <c r="AI23" s="22">
        <v>0</v>
      </c>
      <c r="AJ23" s="22">
        <v>0</v>
      </c>
      <c r="AK23" s="22">
        <v>0</v>
      </c>
      <c r="AL23" s="22">
        <v>1.7</v>
      </c>
      <c r="AM23" s="22">
        <v>0</v>
      </c>
      <c r="AN23" s="22">
        <v>0.85000000000000009</v>
      </c>
      <c r="AO23" s="22">
        <v>0</v>
      </c>
      <c r="AP23" s="281">
        <v>1327</v>
      </c>
      <c r="AQ23" s="18">
        <f t="shared" si="10"/>
        <v>0.3710701685613485</v>
      </c>
      <c r="AR23" s="397">
        <f t="shared" si="12"/>
        <v>0.32803738317757014</v>
      </c>
      <c r="AS23" s="397">
        <f t="shared" si="11"/>
        <v>0.3261802575107296</v>
      </c>
      <c r="AT23" s="17">
        <f>W23-'30.8'!W23</f>
        <v>0</v>
      </c>
      <c r="AU23" s="17">
        <f>AB23-'30.8'!AB23</f>
        <v>0</v>
      </c>
      <c r="AV23" s="17">
        <f>AG23-'30.8'!AG23</f>
        <v>0</v>
      </c>
      <c r="AW23" s="226"/>
      <c r="AX23" s="246">
        <f t="shared" si="4"/>
        <v>9.3417626030832164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7"/>
      <c r="BI23" s="247"/>
      <c r="BJ23" s="247">
        <v>1</v>
      </c>
      <c r="BK23" s="247"/>
      <c r="BL23" s="270"/>
      <c r="BM23" s="270"/>
      <c r="BN23" s="270"/>
      <c r="BO23" s="270">
        <v>1</v>
      </c>
      <c r="BP23" s="270">
        <v>1</v>
      </c>
      <c r="BQ23" s="270">
        <v>1</v>
      </c>
      <c r="BR23" s="271">
        <v>1</v>
      </c>
      <c r="BS23" s="406">
        <f t="shared" si="5"/>
        <v>0.3417626030832161</v>
      </c>
    </row>
    <row r="24" spans="1:71" s="34" customFormat="1" ht="16.149999999999999" x14ac:dyDescent="0.4">
      <c r="A24" s="396"/>
      <c r="B24" s="396" t="s">
        <v>55</v>
      </c>
      <c r="C24" s="156">
        <f t="shared" ref="C24:AP24" si="13">SUM(C10:C23)</f>
        <v>560.53</v>
      </c>
      <c r="D24" s="157">
        <f t="shared" si="13"/>
        <v>14.819999999999999</v>
      </c>
      <c r="E24" s="157">
        <f t="shared" si="13"/>
        <v>101.57000000000001</v>
      </c>
      <c r="F24" s="157">
        <f t="shared" si="13"/>
        <v>322.25</v>
      </c>
      <c r="G24" s="157">
        <f t="shared" si="13"/>
        <v>121.89</v>
      </c>
      <c r="H24" s="156">
        <f t="shared" si="13"/>
        <v>150</v>
      </c>
      <c r="I24" s="157">
        <f t="shared" si="13"/>
        <v>33.4</v>
      </c>
      <c r="J24" s="157">
        <f t="shared" si="13"/>
        <v>95.399999999999991</v>
      </c>
      <c r="K24" s="157">
        <f t="shared" si="13"/>
        <v>21.2</v>
      </c>
      <c r="L24" s="157">
        <f t="shared" si="13"/>
        <v>0</v>
      </c>
      <c r="M24" s="156">
        <f t="shared" si="13"/>
        <v>183.06</v>
      </c>
      <c r="N24" s="284">
        <f t="shared" si="13"/>
        <v>12.89</v>
      </c>
      <c r="O24" s="284">
        <f t="shared" si="13"/>
        <v>10.63</v>
      </c>
      <c r="P24" s="284">
        <f t="shared" si="13"/>
        <v>7.13</v>
      </c>
      <c r="Q24" s="284">
        <f t="shared" si="13"/>
        <v>4.08</v>
      </c>
      <c r="R24" s="284">
        <f t="shared" si="13"/>
        <v>33.6</v>
      </c>
      <c r="S24" s="284">
        <f t="shared" si="13"/>
        <v>50.779999999999994</v>
      </c>
      <c r="T24" s="284">
        <f t="shared" si="13"/>
        <v>36.910000000000004</v>
      </c>
      <c r="U24" s="284">
        <f t="shared" si="13"/>
        <v>27.04</v>
      </c>
      <c r="V24" s="158">
        <f t="shared" si="13"/>
        <v>78695</v>
      </c>
      <c r="W24" s="285">
        <f>SUM(W10:W23)</f>
        <v>378.11807999999996</v>
      </c>
      <c r="X24" s="32">
        <f>SUM(X10:X23)</f>
        <v>10.51</v>
      </c>
      <c r="Y24" s="32">
        <f>SUM(Y10:Y23)</f>
        <v>57.373000000000005</v>
      </c>
      <c r="Z24" s="32">
        <f>SUM(Z10:Z23)</f>
        <v>255.29458</v>
      </c>
      <c r="AA24" s="32">
        <f t="shared" si="13"/>
        <v>54.9405</v>
      </c>
      <c r="AB24" s="286">
        <f>SUM(AB10:AB23)</f>
        <v>87.296059999999997</v>
      </c>
      <c r="AC24" s="77">
        <f>SUM(AC10:AC23)</f>
        <v>27.553779999999996</v>
      </c>
      <c r="AD24" s="77">
        <f t="shared" si="13"/>
        <v>50.553280000000008</v>
      </c>
      <c r="AE24" s="77">
        <f t="shared" si="13"/>
        <v>9.1890000000000001</v>
      </c>
      <c r="AF24" s="140">
        <f t="shared" si="13"/>
        <v>191229.38</v>
      </c>
      <c r="AG24" s="285">
        <f>SUM(AG10:AG23)</f>
        <v>108.05149999999999</v>
      </c>
      <c r="AH24" s="32">
        <f t="shared" si="13"/>
        <v>17.809999999999999</v>
      </c>
      <c r="AI24" s="32">
        <f t="shared" si="13"/>
        <v>1.07</v>
      </c>
      <c r="AJ24" s="32">
        <f t="shared" si="13"/>
        <v>8.1959999999999997</v>
      </c>
      <c r="AK24" s="32">
        <f t="shared" si="13"/>
        <v>1.55</v>
      </c>
      <c r="AL24" s="32">
        <f t="shared" si="13"/>
        <v>13.956999999999999</v>
      </c>
      <c r="AM24" s="32">
        <f t="shared" si="13"/>
        <v>33.141000000000005</v>
      </c>
      <c r="AN24" s="32">
        <f t="shared" si="13"/>
        <v>23.520500000000002</v>
      </c>
      <c r="AO24" s="32">
        <f t="shared" si="13"/>
        <v>8.8070000000000004</v>
      </c>
      <c r="AP24" s="287">
        <f t="shared" si="13"/>
        <v>54965</v>
      </c>
      <c r="AQ24" s="160">
        <f t="shared" si="10"/>
        <v>0.67457242252867822</v>
      </c>
      <c r="AR24" s="160">
        <f t="shared" si="12"/>
        <v>0.58197373333333335</v>
      </c>
      <c r="AS24" s="160">
        <f t="shared" si="11"/>
        <v>0.59025183000109249</v>
      </c>
      <c r="AT24" s="161">
        <f t="shared" ref="AT24:AV24" si="14">SUM(AT10:AT23)</f>
        <v>7.1529999999999916</v>
      </c>
      <c r="AU24" s="161">
        <f t="shared" si="14"/>
        <v>1.6499999999999986</v>
      </c>
      <c r="AV24" s="161">
        <f t="shared" si="14"/>
        <v>1.4840000000000018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  <c r="BS24" s="406">
        <f t="shared" si="5"/>
        <v>0.61559932862103472</v>
      </c>
    </row>
    <row r="25" spans="1:71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71" ht="15" customHeight="1" x14ac:dyDescent="0.4">
      <c r="AB26" s="5" t="s">
        <v>70</v>
      </c>
      <c r="AP26" s="288">
        <f>+AP24/V24</f>
        <v>0.69845606455302112</v>
      </c>
    </row>
    <row r="27" spans="1:71" ht="15" customHeight="1" x14ac:dyDescent="0.4">
      <c r="N27" s="5">
        <f t="shared" ref="N27:U27" si="15">+N24*0.8</f>
        <v>10.312000000000001</v>
      </c>
      <c r="O27" s="5">
        <f t="shared" si="15"/>
        <v>8.5040000000000013</v>
      </c>
      <c r="P27" s="5">
        <f t="shared" si="15"/>
        <v>5.7040000000000006</v>
      </c>
      <c r="Q27" s="5">
        <f t="shared" si="15"/>
        <v>3.2640000000000002</v>
      </c>
      <c r="R27" s="5">
        <f t="shared" si="15"/>
        <v>26.880000000000003</v>
      </c>
      <c r="S27" s="5">
        <f t="shared" si="15"/>
        <v>40.623999999999995</v>
      </c>
      <c r="T27" s="5">
        <f t="shared" si="15"/>
        <v>29.528000000000006</v>
      </c>
      <c r="U27" s="5">
        <f t="shared" si="15"/>
        <v>21.632000000000001</v>
      </c>
      <c r="W27" s="289"/>
      <c r="AG27" s="289"/>
    </row>
    <row r="30" spans="1:71" ht="15" customHeight="1" x14ac:dyDescent="0.4">
      <c r="AR30" s="37"/>
      <c r="AS30" s="37"/>
    </row>
  </sheetData>
  <mergeCells count="34"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  <mergeCell ref="AW7:BK7"/>
    <mergeCell ref="H6:H7"/>
    <mergeCell ref="I6:L6"/>
    <mergeCell ref="C6:C7"/>
    <mergeCell ref="M6:M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0"/>
  <sheetViews>
    <sheetView topLeftCell="A3" zoomScaleNormal="100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W10" sqref="W10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7.125" style="5" hidden="1" customWidth="1"/>
    <col min="28" max="28" width="6.875" style="78" customWidth="1"/>
    <col min="29" max="31" width="6.75" style="78" hidden="1" customWidth="1"/>
    <col min="32" max="32" width="7.5" style="78" hidden="1" customWidth="1"/>
    <col min="33" max="33" width="6.875" style="5" customWidth="1"/>
    <col min="34" max="41" width="6.125" style="5" hidden="1" customWidth="1"/>
    <col min="42" max="42" width="6.875" style="290" customWidth="1"/>
    <col min="43" max="45" width="6.875" style="5" customWidth="1"/>
    <col min="46" max="47" width="6.5" style="5" customWidth="1"/>
    <col min="48" max="48" width="6.25" style="5" customWidth="1"/>
    <col min="49" max="49" width="5.75" style="237" customWidth="1"/>
    <col min="50" max="50" width="4.625" style="237" customWidth="1"/>
    <col min="51" max="53" width="4.125" style="237" customWidth="1"/>
    <col min="54" max="54" width="3.25" style="237" customWidth="1"/>
    <col min="55" max="57" width="4.125" style="237" customWidth="1"/>
    <col min="58" max="58" width="3.25" style="237" customWidth="1"/>
    <col min="59" max="59" width="4.125" style="237" customWidth="1"/>
    <col min="60" max="60" width="4.625" style="237" customWidth="1"/>
    <col min="61" max="61" width="4.125" style="237" customWidth="1"/>
    <col min="62" max="62" width="3.25" style="237" customWidth="1"/>
    <col min="63" max="63" width="3.25" style="228" customWidth="1"/>
    <col min="64" max="65" width="3.625" style="228" customWidth="1"/>
    <col min="66" max="66" width="4.625" style="228" customWidth="1"/>
    <col min="67" max="69" width="4.625" style="5" customWidth="1"/>
    <col min="70" max="71" width="4.5" style="5" bestFit="1" customWidth="1"/>
    <col min="72" max="209" width="9" style="5"/>
    <col min="210" max="210" width="4.25" style="5" customWidth="1"/>
    <col min="211" max="211" width="16.25" style="5" customWidth="1"/>
    <col min="212" max="219" width="6.75" style="5" customWidth="1"/>
    <col min="220" max="221" width="5.875" style="5" customWidth="1"/>
    <col min="222" max="222" width="8.5" style="5" customWidth="1"/>
    <col min="223" max="223" width="8" style="5" customWidth="1"/>
    <col min="224" max="224" width="9.125" style="5" customWidth="1"/>
    <col min="225" max="230" width="8" style="5" customWidth="1"/>
    <col min="231" max="231" width="11.75" style="5" customWidth="1"/>
    <col min="232" max="232" width="6.875" style="5" customWidth="1"/>
    <col min="233" max="233" width="8.375" style="5" customWidth="1"/>
    <col min="234" max="240" width="6.75" style="5" customWidth="1"/>
    <col min="241" max="242" width="5.875" style="5" customWidth="1"/>
    <col min="243" max="243" width="8.5" style="5" customWidth="1"/>
    <col min="244" max="244" width="8" style="5" customWidth="1"/>
    <col min="245" max="245" width="9.125" style="5" customWidth="1"/>
    <col min="246" max="251" width="8" style="5" customWidth="1"/>
    <col min="252" max="252" width="11.75" style="5" customWidth="1"/>
    <col min="253" max="253" width="6.875" style="5" customWidth="1"/>
    <col min="254" max="254" width="7.625" style="5" customWidth="1"/>
    <col min="255" max="258" width="6.75" style="5" customWidth="1"/>
    <col min="259" max="259" width="7.625" style="5" customWidth="1"/>
    <col min="260" max="264" width="6.75" style="5" customWidth="1"/>
    <col min="265" max="265" width="6.625" style="5" customWidth="1"/>
    <col min="266" max="266" width="6.25" style="5" customWidth="1"/>
    <col min="267" max="267" width="6.625" style="5" customWidth="1"/>
    <col min="268" max="268" width="6.25" style="5" customWidth="1"/>
    <col min="269" max="269" width="6.5" style="5" customWidth="1"/>
    <col min="270" max="270" width="6.625" style="5" customWidth="1"/>
    <col min="271" max="271" width="6.875" style="5" customWidth="1"/>
    <col min="272" max="272" width="7" style="5" customWidth="1"/>
    <col min="273" max="273" width="8.125" style="5" customWidth="1"/>
    <col min="274" max="274" width="7.875" style="5" customWidth="1"/>
    <col min="275" max="276" width="6.75" style="5" customWidth="1"/>
    <col min="277" max="277" width="6.625" style="5" customWidth="1"/>
    <col min="278" max="279" width="6.75" style="5" customWidth="1"/>
    <col min="280" max="280" width="6.625" style="5" customWidth="1"/>
    <col min="281" max="283" width="0" style="5" hidden="1" customWidth="1"/>
    <col min="284" max="465" width="9" style="5"/>
    <col min="466" max="466" width="4.25" style="5" customWidth="1"/>
    <col min="467" max="467" width="16.25" style="5" customWidth="1"/>
    <col min="468" max="475" width="6.75" style="5" customWidth="1"/>
    <col min="476" max="477" width="5.875" style="5" customWidth="1"/>
    <col min="478" max="478" width="8.5" style="5" customWidth="1"/>
    <col min="479" max="479" width="8" style="5" customWidth="1"/>
    <col min="480" max="480" width="9.125" style="5" customWidth="1"/>
    <col min="481" max="486" width="8" style="5" customWidth="1"/>
    <col min="487" max="487" width="11.75" style="5" customWidth="1"/>
    <col min="488" max="488" width="6.875" style="5" customWidth="1"/>
    <col min="489" max="489" width="8.375" style="5" customWidth="1"/>
    <col min="490" max="496" width="6.75" style="5" customWidth="1"/>
    <col min="497" max="498" width="5.875" style="5" customWidth="1"/>
    <col min="499" max="499" width="8.5" style="5" customWidth="1"/>
    <col min="500" max="500" width="8" style="5" customWidth="1"/>
    <col min="501" max="501" width="9.125" style="5" customWidth="1"/>
    <col min="502" max="507" width="8" style="5" customWidth="1"/>
    <col min="508" max="508" width="11.75" style="5" customWidth="1"/>
    <col min="509" max="509" width="6.875" style="5" customWidth="1"/>
    <col min="510" max="510" width="7.625" style="5" customWidth="1"/>
    <col min="511" max="514" width="6.75" style="5" customWidth="1"/>
    <col min="515" max="515" width="7.625" style="5" customWidth="1"/>
    <col min="516" max="520" width="6.75" style="5" customWidth="1"/>
    <col min="521" max="521" width="6.625" style="5" customWidth="1"/>
    <col min="522" max="522" width="6.25" style="5" customWidth="1"/>
    <col min="523" max="523" width="6.625" style="5" customWidth="1"/>
    <col min="524" max="524" width="6.25" style="5" customWidth="1"/>
    <col min="525" max="525" width="6.5" style="5" customWidth="1"/>
    <col min="526" max="526" width="6.625" style="5" customWidth="1"/>
    <col min="527" max="527" width="6.875" style="5" customWidth="1"/>
    <col min="528" max="528" width="7" style="5" customWidth="1"/>
    <col min="529" max="529" width="8.125" style="5" customWidth="1"/>
    <col min="530" max="530" width="7.875" style="5" customWidth="1"/>
    <col min="531" max="532" width="6.75" style="5" customWidth="1"/>
    <col min="533" max="533" width="6.625" style="5" customWidth="1"/>
    <col min="534" max="535" width="6.75" style="5" customWidth="1"/>
    <col min="536" max="536" width="6.625" style="5" customWidth="1"/>
    <col min="537" max="539" width="0" style="5" hidden="1" customWidth="1"/>
    <col min="540" max="721" width="9" style="5"/>
    <col min="722" max="722" width="4.25" style="5" customWidth="1"/>
    <col min="723" max="723" width="16.25" style="5" customWidth="1"/>
    <col min="724" max="731" width="6.75" style="5" customWidth="1"/>
    <col min="732" max="733" width="5.875" style="5" customWidth="1"/>
    <col min="734" max="734" width="8.5" style="5" customWidth="1"/>
    <col min="735" max="735" width="8" style="5" customWidth="1"/>
    <col min="736" max="736" width="9.125" style="5" customWidth="1"/>
    <col min="737" max="742" width="8" style="5" customWidth="1"/>
    <col min="743" max="743" width="11.75" style="5" customWidth="1"/>
    <col min="744" max="744" width="6.875" style="5" customWidth="1"/>
    <col min="745" max="745" width="8.375" style="5" customWidth="1"/>
    <col min="746" max="752" width="6.75" style="5" customWidth="1"/>
    <col min="753" max="754" width="5.875" style="5" customWidth="1"/>
    <col min="755" max="755" width="8.5" style="5" customWidth="1"/>
    <col min="756" max="756" width="8" style="5" customWidth="1"/>
    <col min="757" max="757" width="9.125" style="5" customWidth="1"/>
    <col min="758" max="763" width="8" style="5" customWidth="1"/>
    <col min="764" max="764" width="11.75" style="5" customWidth="1"/>
    <col min="765" max="765" width="6.875" style="5" customWidth="1"/>
    <col min="766" max="766" width="7.625" style="5" customWidth="1"/>
    <col min="767" max="770" width="6.75" style="5" customWidth="1"/>
    <col min="771" max="771" width="7.625" style="5" customWidth="1"/>
    <col min="772" max="776" width="6.75" style="5" customWidth="1"/>
    <col min="777" max="777" width="6.625" style="5" customWidth="1"/>
    <col min="778" max="778" width="6.25" style="5" customWidth="1"/>
    <col min="779" max="779" width="6.625" style="5" customWidth="1"/>
    <col min="780" max="780" width="6.25" style="5" customWidth="1"/>
    <col min="781" max="781" width="6.5" style="5" customWidth="1"/>
    <col min="782" max="782" width="6.625" style="5" customWidth="1"/>
    <col min="783" max="783" width="6.875" style="5" customWidth="1"/>
    <col min="784" max="784" width="7" style="5" customWidth="1"/>
    <col min="785" max="785" width="8.125" style="5" customWidth="1"/>
    <col min="786" max="786" width="7.875" style="5" customWidth="1"/>
    <col min="787" max="788" width="6.75" style="5" customWidth="1"/>
    <col min="789" max="789" width="6.625" style="5" customWidth="1"/>
    <col min="790" max="791" width="6.75" style="5" customWidth="1"/>
    <col min="792" max="792" width="6.625" style="5" customWidth="1"/>
    <col min="793" max="795" width="0" style="5" hidden="1" customWidth="1"/>
    <col min="796" max="977" width="9" style="5"/>
    <col min="978" max="978" width="4.25" style="5" customWidth="1"/>
    <col min="979" max="979" width="16.25" style="5" customWidth="1"/>
    <col min="980" max="987" width="6.75" style="5" customWidth="1"/>
    <col min="988" max="989" width="5.875" style="5" customWidth="1"/>
    <col min="990" max="990" width="8.5" style="5" customWidth="1"/>
    <col min="991" max="991" width="8" style="5" customWidth="1"/>
    <col min="992" max="992" width="9.125" style="5" customWidth="1"/>
    <col min="993" max="998" width="8" style="5" customWidth="1"/>
    <col min="999" max="999" width="11.75" style="5" customWidth="1"/>
    <col min="1000" max="1000" width="6.875" style="5" customWidth="1"/>
    <col min="1001" max="1001" width="8.375" style="5" customWidth="1"/>
    <col min="1002" max="1008" width="6.75" style="5" customWidth="1"/>
    <col min="1009" max="1010" width="5.875" style="5" customWidth="1"/>
    <col min="1011" max="1011" width="8.5" style="5" customWidth="1"/>
    <col min="1012" max="1012" width="8" style="5" customWidth="1"/>
    <col min="1013" max="1013" width="9.125" style="5" customWidth="1"/>
    <col min="1014" max="1019" width="8" style="5" customWidth="1"/>
    <col min="1020" max="1020" width="11.75" style="5" customWidth="1"/>
    <col min="1021" max="1021" width="6.875" style="5" customWidth="1"/>
    <col min="1022" max="1022" width="7.625" style="5" customWidth="1"/>
    <col min="1023" max="1026" width="6.75" style="5" customWidth="1"/>
    <col min="1027" max="1027" width="7.625" style="5" customWidth="1"/>
    <col min="1028" max="1032" width="6.75" style="5" customWidth="1"/>
    <col min="1033" max="1033" width="6.625" style="5" customWidth="1"/>
    <col min="1034" max="1034" width="6.25" style="5" customWidth="1"/>
    <col min="1035" max="1035" width="6.625" style="5" customWidth="1"/>
    <col min="1036" max="1036" width="6.25" style="5" customWidth="1"/>
    <col min="1037" max="1037" width="6.5" style="5" customWidth="1"/>
    <col min="1038" max="1038" width="6.625" style="5" customWidth="1"/>
    <col min="1039" max="1039" width="6.875" style="5" customWidth="1"/>
    <col min="1040" max="1040" width="7" style="5" customWidth="1"/>
    <col min="1041" max="1041" width="8.125" style="5" customWidth="1"/>
    <col min="1042" max="1042" width="7.875" style="5" customWidth="1"/>
    <col min="1043" max="1044" width="6.75" style="5" customWidth="1"/>
    <col min="1045" max="1045" width="6.625" style="5" customWidth="1"/>
    <col min="1046" max="1047" width="6.75" style="5" customWidth="1"/>
    <col min="1048" max="1048" width="6.625" style="5" customWidth="1"/>
    <col min="1049" max="1051" width="0" style="5" hidden="1" customWidth="1"/>
    <col min="1052" max="1233" width="9" style="5"/>
    <col min="1234" max="1234" width="4.25" style="5" customWidth="1"/>
    <col min="1235" max="1235" width="16.25" style="5" customWidth="1"/>
    <col min="1236" max="1243" width="6.75" style="5" customWidth="1"/>
    <col min="1244" max="1245" width="5.875" style="5" customWidth="1"/>
    <col min="1246" max="1246" width="8.5" style="5" customWidth="1"/>
    <col min="1247" max="1247" width="8" style="5" customWidth="1"/>
    <col min="1248" max="1248" width="9.125" style="5" customWidth="1"/>
    <col min="1249" max="1254" width="8" style="5" customWidth="1"/>
    <col min="1255" max="1255" width="11.75" style="5" customWidth="1"/>
    <col min="1256" max="1256" width="6.875" style="5" customWidth="1"/>
    <col min="1257" max="1257" width="8.375" style="5" customWidth="1"/>
    <col min="1258" max="1264" width="6.75" style="5" customWidth="1"/>
    <col min="1265" max="1266" width="5.875" style="5" customWidth="1"/>
    <col min="1267" max="1267" width="8.5" style="5" customWidth="1"/>
    <col min="1268" max="1268" width="8" style="5" customWidth="1"/>
    <col min="1269" max="1269" width="9.125" style="5" customWidth="1"/>
    <col min="1270" max="1275" width="8" style="5" customWidth="1"/>
    <col min="1276" max="1276" width="11.75" style="5" customWidth="1"/>
    <col min="1277" max="1277" width="6.875" style="5" customWidth="1"/>
    <col min="1278" max="1278" width="7.625" style="5" customWidth="1"/>
    <col min="1279" max="1282" width="6.75" style="5" customWidth="1"/>
    <col min="1283" max="1283" width="7.625" style="5" customWidth="1"/>
    <col min="1284" max="1288" width="6.75" style="5" customWidth="1"/>
    <col min="1289" max="1289" width="6.625" style="5" customWidth="1"/>
    <col min="1290" max="1290" width="6.25" style="5" customWidth="1"/>
    <col min="1291" max="1291" width="6.625" style="5" customWidth="1"/>
    <col min="1292" max="1292" width="6.25" style="5" customWidth="1"/>
    <col min="1293" max="1293" width="6.5" style="5" customWidth="1"/>
    <col min="1294" max="1294" width="6.625" style="5" customWidth="1"/>
    <col min="1295" max="1295" width="6.875" style="5" customWidth="1"/>
    <col min="1296" max="1296" width="7" style="5" customWidth="1"/>
    <col min="1297" max="1297" width="8.125" style="5" customWidth="1"/>
    <col min="1298" max="1298" width="7.875" style="5" customWidth="1"/>
    <col min="1299" max="1300" width="6.75" style="5" customWidth="1"/>
    <col min="1301" max="1301" width="6.625" style="5" customWidth="1"/>
    <col min="1302" max="1303" width="6.75" style="5" customWidth="1"/>
    <col min="1304" max="1304" width="6.625" style="5" customWidth="1"/>
    <col min="1305" max="1307" width="0" style="5" hidden="1" customWidth="1"/>
    <col min="1308" max="1489" width="9" style="5"/>
    <col min="1490" max="1490" width="4.25" style="5" customWidth="1"/>
    <col min="1491" max="1491" width="16.25" style="5" customWidth="1"/>
    <col min="1492" max="1499" width="6.75" style="5" customWidth="1"/>
    <col min="1500" max="1501" width="5.875" style="5" customWidth="1"/>
    <col min="1502" max="1502" width="8.5" style="5" customWidth="1"/>
    <col min="1503" max="1503" width="8" style="5" customWidth="1"/>
    <col min="1504" max="1504" width="9.125" style="5" customWidth="1"/>
    <col min="1505" max="1510" width="8" style="5" customWidth="1"/>
    <col min="1511" max="1511" width="11.75" style="5" customWidth="1"/>
    <col min="1512" max="1512" width="6.875" style="5" customWidth="1"/>
    <col min="1513" max="1513" width="8.375" style="5" customWidth="1"/>
    <col min="1514" max="1520" width="6.75" style="5" customWidth="1"/>
    <col min="1521" max="1522" width="5.875" style="5" customWidth="1"/>
    <col min="1523" max="1523" width="8.5" style="5" customWidth="1"/>
    <col min="1524" max="1524" width="8" style="5" customWidth="1"/>
    <col min="1525" max="1525" width="9.125" style="5" customWidth="1"/>
    <col min="1526" max="1531" width="8" style="5" customWidth="1"/>
    <col min="1532" max="1532" width="11.75" style="5" customWidth="1"/>
    <col min="1533" max="1533" width="6.875" style="5" customWidth="1"/>
    <col min="1534" max="1534" width="7.625" style="5" customWidth="1"/>
    <col min="1535" max="1538" width="6.75" style="5" customWidth="1"/>
    <col min="1539" max="1539" width="7.625" style="5" customWidth="1"/>
    <col min="1540" max="1544" width="6.75" style="5" customWidth="1"/>
    <col min="1545" max="1545" width="6.625" style="5" customWidth="1"/>
    <col min="1546" max="1546" width="6.25" style="5" customWidth="1"/>
    <col min="1547" max="1547" width="6.625" style="5" customWidth="1"/>
    <col min="1548" max="1548" width="6.25" style="5" customWidth="1"/>
    <col min="1549" max="1549" width="6.5" style="5" customWidth="1"/>
    <col min="1550" max="1550" width="6.625" style="5" customWidth="1"/>
    <col min="1551" max="1551" width="6.875" style="5" customWidth="1"/>
    <col min="1552" max="1552" width="7" style="5" customWidth="1"/>
    <col min="1553" max="1553" width="8.125" style="5" customWidth="1"/>
    <col min="1554" max="1554" width="7.875" style="5" customWidth="1"/>
    <col min="1555" max="1556" width="6.75" style="5" customWidth="1"/>
    <col min="1557" max="1557" width="6.625" style="5" customWidth="1"/>
    <col min="1558" max="1559" width="6.75" style="5" customWidth="1"/>
    <col min="1560" max="1560" width="6.625" style="5" customWidth="1"/>
    <col min="1561" max="1563" width="0" style="5" hidden="1" customWidth="1"/>
    <col min="1564" max="1745" width="9" style="5"/>
    <col min="1746" max="1746" width="4.25" style="5" customWidth="1"/>
    <col min="1747" max="1747" width="16.25" style="5" customWidth="1"/>
    <col min="1748" max="1755" width="6.75" style="5" customWidth="1"/>
    <col min="1756" max="1757" width="5.875" style="5" customWidth="1"/>
    <col min="1758" max="1758" width="8.5" style="5" customWidth="1"/>
    <col min="1759" max="1759" width="8" style="5" customWidth="1"/>
    <col min="1760" max="1760" width="9.125" style="5" customWidth="1"/>
    <col min="1761" max="1766" width="8" style="5" customWidth="1"/>
    <col min="1767" max="1767" width="11.75" style="5" customWidth="1"/>
    <col min="1768" max="1768" width="6.875" style="5" customWidth="1"/>
    <col min="1769" max="1769" width="8.375" style="5" customWidth="1"/>
    <col min="1770" max="1776" width="6.75" style="5" customWidth="1"/>
    <col min="1777" max="1778" width="5.875" style="5" customWidth="1"/>
    <col min="1779" max="1779" width="8.5" style="5" customWidth="1"/>
    <col min="1780" max="1780" width="8" style="5" customWidth="1"/>
    <col min="1781" max="1781" width="9.125" style="5" customWidth="1"/>
    <col min="1782" max="1787" width="8" style="5" customWidth="1"/>
    <col min="1788" max="1788" width="11.75" style="5" customWidth="1"/>
    <col min="1789" max="1789" width="6.875" style="5" customWidth="1"/>
    <col min="1790" max="1790" width="7.625" style="5" customWidth="1"/>
    <col min="1791" max="1794" width="6.75" style="5" customWidth="1"/>
    <col min="1795" max="1795" width="7.625" style="5" customWidth="1"/>
    <col min="1796" max="1800" width="6.75" style="5" customWidth="1"/>
    <col min="1801" max="1801" width="6.625" style="5" customWidth="1"/>
    <col min="1802" max="1802" width="6.25" style="5" customWidth="1"/>
    <col min="1803" max="1803" width="6.625" style="5" customWidth="1"/>
    <col min="1804" max="1804" width="6.25" style="5" customWidth="1"/>
    <col min="1805" max="1805" width="6.5" style="5" customWidth="1"/>
    <col min="1806" max="1806" width="6.625" style="5" customWidth="1"/>
    <col min="1807" max="1807" width="6.875" style="5" customWidth="1"/>
    <col min="1808" max="1808" width="7" style="5" customWidth="1"/>
    <col min="1809" max="1809" width="8.125" style="5" customWidth="1"/>
    <col min="1810" max="1810" width="7.875" style="5" customWidth="1"/>
    <col min="1811" max="1812" width="6.75" style="5" customWidth="1"/>
    <col min="1813" max="1813" width="6.625" style="5" customWidth="1"/>
    <col min="1814" max="1815" width="6.75" style="5" customWidth="1"/>
    <col min="1816" max="1816" width="6.625" style="5" customWidth="1"/>
    <col min="1817" max="1819" width="0" style="5" hidden="1" customWidth="1"/>
    <col min="1820" max="2001" width="9" style="5"/>
    <col min="2002" max="2002" width="4.25" style="5" customWidth="1"/>
    <col min="2003" max="2003" width="16.25" style="5" customWidth="1"/>
    <col min="2004" max="2011" width="6.75" style="5" customWidth="1"/>
    <col min="2012" max="2013" width="5.875" style="5" customWidth="1"/>
    <col min="2014" max="2014" width="8.5" style="5" customWidth="1"/>
    <col min="2015" max="2015" width="8" style="5" customWidth="1"/>
    <col min="2016" max="2016" width="9.125" style="5" customWidth="1"/>
    <col min="2017" max="2022" width="8" style="5" customWidth="1"/>
    <col min="2023" max="2023" width="11.75" style="5" customWidth="1"/>
    <col min="2024" max="2024" width="6.875" style="5" customWidth="1"/>
    <col min="2025" max="2025" width="8.375" style="5" customWidth="1"/>
    <col min="2026" max="2032" width="6.75" style="5" customWidth="1"/>
    <col min="2033" max="2034" width="5.875" style="5" customWidth="1"/>
    <col min="2035" max="2035" width="8.5" style="5" customWidth="1"/>
    <col min="2036" max="2036" width="8" style="5" customWidth="1"/>
    <col min="2037" max="2037" width="9.125" style="5" customWidth="1"/>
    <col min="2038" max="2043" width="8" style="5" customWidth="1"/>
    <col min="2044" max="2044" width="11.75" style="5" customWidth="1"/>
    <col min="2045" max="2045" width="6.875" style="5" customWidth="1"/>
    <col min="2046" max="2046" width="7.625" style="5" customWidth="1"/>
    <col min="2047" max="2050" width="6.75" style="5" customWidth="1"/>
    <col min="2051" max="2051" width="7.625" style="5" customWidth="1"/>
    <col min="2052" max="2056" width="6.75" style="5" customWidth="1"/>
    <col min="2057" max="2057" width="6.625" style="5" customWidth="1"/>
    <col min="2058" max="2058" width="6.25" style="5" customWidth="1"/>
    <col min="2059" max="2059" width="6.625" style="5" customWidth="1"/>
    <col min="2060" max="2060" width="6.25" style="5" customWidth="1"/>
    <col min="2061" max="2061" width="6.5" style="5" customWidth="1"/>
    <col min="2062" max="2062" width="6.625" style="5" customWidth="1"/>
    <col min="2063" max="2063" width="6.875" style="5" customWidth="1"/>
    <col min="2064" max="2064" width="7" style="5" customWidth="1"/>
    <col min="2065" max="2065" width="8.125" style="5" customWidth="1"/>
    <col min="2066" max="2066" width="7.875" style="5" customWidth="1"/>
    <col min="2067" max="2068" width="6.75" style="5" customWidth="1"/>
    <col min="2069" max="2069" width="6.625" style="5" customWidth="1"/>
    <col min="2070" max="2071" width="6.75" style="5" customWidth="1"/>
    <col min="2072" max="2072" width="6.625" style="5" customWidth="1"/>
    <col min="2073" max="2075" width="0" style="5" hidden="1" customWidth="1"/>
    <col min="2076" max="2257" width="9" style="5"/>
    <col min="2258" max="2258" width="4.25" style="5" customWidth="1"/>
    <col min="2259" max="2259" width="16.25" style="5" customWidth="1"/>
    <col min="2260" max="2267" width="6.75" style="5" customWidth="1"/>
    <col min="2268" max="2269" width="5.875" style="5" customWidth="1"/>
    <col min="2270" max="2270" width="8.5" style="5" customWidth="1"/>
    <col min="2271" max="2271" width="8" style="5" customWidth="1"/>
    <col min="2272" max="2272" width="9.125" style="5" customWidth="1"/>
    <col min="2273" max="2278" width="8" style="5" customWidth="1"/>
    <col min="2279" max="2279" width="11.75" style="5" customWidth="1"/>
    <col min="2280" max="2280" width="6.875" style="5" customWidth="1"/>
    <col min="2281" max="2281" width="8.375" style="5" customWidth="1"/>
    <col min="2282" max="2288" width="6.75" style="5" customWidth="1"/>
    <col min="2289" max="2290" width="5.875" style="5" customWidth="1"/>
    <col min="2291" max="2291" width="8.5" style="5" customWidth="1"/>
    <col min="2292" max="2292" width="8" style="5" customWidth="1"/>
    <col min="2293" max="2293" width="9.125" style="5" customWidth="1"/>
    <col min="2294" max="2299" width="8" style="5" customWidth="1"/>
    <col min="2300" max="2300" width="11.75" style="5" customWidth="1"/>
    <col min="2301" max="2301" width="6.875" style="5" customWidth="1"/>
    <col min="2302" max="2302" width="7.625" style="5" customWidth="1"/>
    <col min="2303" max="2306" width="6.75" style="5" customWidth="1"/>
    <col min="2307" max="2307" width="7.625" style="5" customWidth="1"/>
    <col min="2308" max="2312" width="6.75" style="5" customWidth="1"/>
    <col min="2313" max="2313" width="6.625" style="5" customWidth="1"/>
    <col min="2314" max="2314" width="6.25" style="5" customWidth="1"/>
    <col min="2315" max="2315" width="6.625" style="5" customWidth="1"/>
    <col min="2316" max="2316" width="6.25" style="5" customWidth="1"/>
    <col min="2317" max="2317" width="6.5" style="5" customWidth="1"/>
    <col min="2318" max="2318" width="6.625" style="5" customWidth="1"/>
    <col min="2319" max="2319" width="6.875" style="5" customWidth="1"/>
    <col min="2320" max="2320" width="7" style="5" customWidth="1"/>
    <col min="2321" max="2321" width="8.125" style="5" customWidth="1"/>
    <col min="2322" max="2322" width="7.875" style="5" customWidth="1"/>
    <col min="2323" max="2324" width="6.75" style="5" customWidth="1"/>
    <col min="2325" max="2325" width="6.625" style="5" customWidth="1"/>
    <col min="2326" max="2327" width="6.75" style="5" customWidth="1"/>
    <col min="2328" max="2328" width="6.625" style="5" customWidth="1"/>
    <col min="2329" max="2331" width="0" style="5" hidden="1" customWidth="1"/>
    <col min="2332" max="2513" width="9" style="5"/>
    <col min="2514" max="2514" width="4.25" style="5" customWidth="1"/>
    <col min="2515" max="2515" width="16.25" style="5" customWidth="1"/>
    <col min="2516" max="2523" width="6.75" style="5" customWidth="1"/>
    <col min="2524" max="2525" width="5.875" style="5" customWidth="1"/>
    <col min="2526" max="2526" width="8.5" style="5" customWidth="1"/>
    <col min="2527" max="2527" width="8" style="5" customWidth="1"/>
    <col min="2528" max="2528" width="9.125" style="5" customWidth="1"/>
    <col min="2529" max="2534" width="8" style="5" customWidth="1"/>
    <col min="2535" max="2535" width="11.75" style="5" customWidth="1"/>
    <col min="2536" max="2536" width="6.875" style="5" customWidth="1"/>
    <col min="2537" max="2537" width="8.375" style="5" customWidth="1"/>
    <col min="2538" max="2544" width="6.75" style="5" customWidth="1"/>
    <col min="2545" max="2546" width="5.875" style="5" customWidth="1"/>
    <col min="2547" max="2547" width="8.5" style="5" customWidth="1"/>
    <col min="2548" max="2548" width="8" style="5" customWidth="1"/>
    <col min="2549" max="2549" width="9.125" style="5" customWidth="1"/>
    <col min="2550" max="2555" width="8" style="5" customWidth="1"/>
    <col min="2556" max="2556" width="11.75" style="5" customWidth="1"/>
    <col min="2557" max="2557" width="6.875" style="5" customWidth="1"/>
    <col min="2558" max="2558" width="7.625" style="5" customWidth="1"/>
    <col min="2559" max="2562" width="6.75" style="5" customWidth="1"/>
    <col min="2563" max="2563" width="7.625" style="5" customWidth="1"/>
    <col min="2564" max="2568" width="6.75" style="5" customWidth="1"/>
    <col min="2569" max="2569" width="6.625" style="5" customWidth="1"/>
    <col min="2570" max="2570" width="6.25" style="5" customWidth="1"/>
    <col min="2571" max="2571" width="6.625" style="5" customWidth="1"/>
    <col min="2572" max="2572" width="6.25" style="5" customWidth="1"/>
    <col min="2573" max="2573" width="6.5" style="5" customWidth="1"/>
    <col min="2574" max="2574" width="6.625" style="5" customWidth="1"/>
    <col min="2575" max="2575" width="6.875" style="5" customWidth="1"/>
    <col min="2576" max="2576" width="7" style="5" customWidth="1"/>
    <col min="2577" max="2577" width="8.125" style="5" customWidth="1"/>
    <col min="2578" max="2578" width="7.875" style="5" customWidth="1"/>
    <col min="2579" max="2580" width="6.75" style="5" customWidth="1"/>
    <col min="2581" max="2581" width="6.625" style="5" customWidth="1"/>
    <col min="2582" max="2583" width="6.75" style="5" customWidth="1"/>
    <col min="2584" max="2584" width="6.625" style="5" customWidth="1"/>
    <col min="2585" max="2587" width="0" style="5" hidden="1" customWidth="1"/>
    <col min="2588" max="2769" width="9" style="5"/>
    <col min="2770" max="2770" width="4.25" style="5" customWidth="1"/>
    <col min="2771" max="2771" width="16.25" style="5" customWidth="1"/>
    <col min="2772" max="2779" width="6.75" style="5" customWidth="1"/>
    <col min="2780" max="2781" width="5.875" style="5" customWidth="1"/>
    <col min="2782" max="2782" width="8.5" style="5" customWidth="1"/>
    <col min="2783" max="2783" width="8" style="5" customWidth="1"/>
    <col min="2784" max="2784" width="9.125" style="5" customWidth="1"/>
    <col min="2785" max="2790" width="8" style="5" customWidth="1"/>
    <col min="2791" max="2791" width="11.75" style="5" customWidth="1"/>
    <col min="2792" max="2792" width="6.875" style="5" customWidth="1"/>
    <col min="2793" max="2793" width="8.375" style="5" customWidth="1"/>
    <col min="2794" max="2800" width="6.75" style="5" customWidth="1"/>
    <col min="2801" max="2802" width="5.875" style="5" customWidth="1"/>
    <col min="2803" max="2803" width="8.5" style="5" customWidth="1"/>
    <col min="2804" max="2804" width="8" style="5" customWidth="1"/>
    <col min="2805" max="2805" width="9.125" style="5" customWidth="1"/>
    <col min="2806" max="2811" width="8" style="5" customWidth="1"/>
    <col min="2812" max="2812" width="11.75" style="5" customWidth="1"/>
    <col min="2813" max="2813" width="6.875" style="5" customWidth="1"/>
    <col min="2814" max="2814" width="7.625" style="5" customWidth="1"/>
    <col min="2815" max="2818" width="6.75" style="5" customWidth="1"/>
    <col min="2819" max="2819" width="7.625" style="5" customWidth="1"/>
    <col min="2820" max="2824" width="6.75" style="5" customWidth="1"/>
    <col min="2825" max="2825" width="6.625" style="5" customWidth="1"/>
    <col min="2826" max="2826" width="6.25" style="5" customWidth="1"/>
    <col min="2827" max="2827" width="6.625" style="5" customWidth="1"/>
    <col min="2828" max="2828" width="6.25" style="5" customWidth="1"/>
    <col min="2829" max="2829" width="6.5" style="5" customWidth="1"/>
    <col min="2830" max="2830" width="6.625" style="5" customWidth="1"/>
    <col min="2831" max="2831" width="6.875" style="5" customWidth="1"/>
    <col min="2832" max="2832" width="7" style="5" customWidth="1"/>
    <col min="2833" max="2833" width="8.125" style="5" customWidth="1"/>
    <col min="2834" max="2834" width="7.875" style="5" customWidth="1"/>
    <col min="2835" max="2836" width="6.75" style="5" customWidth="1"/>
    <col min="2837" max="2837" width="6.625" style="5" customWidth="1"/>
    <col min="2838" max="2839" width="6.75" style="5" customWidth="1"/>
    <col min="2840" max="2840" width="6.625" style="5" customWidth="1"/>
    <col min="2841" max="2843" width="0" style="5" hidden="1" customWidth="1"/>
    <col min="2844" max="3025" width="9" style="5"/>
    <col min="3026" max="3026" width="4.25" style="5" customWidth="1"/>
    <col min="3027" max="3027" width="16.25" style="5" customWidth="1"/>
    <col min="3028" max="3035" width="6.75" style="5" customWidth="1"/>
    <col min="3036" max="3037" width="5.875" style="5" customWidth="1"/>
    <col min="3038" max="3038" width="8.5" style="5" customWidth="1"/>
    <col min="3039" max="3039" width="8" style="5" customWidth="1"/>
    <col min="3040" max="3040" width="9.125" style="5" customWidth="1"/>
    <col min="3041" max="3046" width="8" style="5" customWidth="1"/>
    <col min="3047" max="3047" width="11.75" style="5" customWidth="1"/>
    <col min="3048" max="3048" width="6.875" style="5" customWidth="1"/>
    <col min="3049" max="3049" width="8.375" style="5" customWidth="1"/>
    <col min="3050" max="3056" width="6.75" style="5" customWidth="1"/>
    <col min="3057" max="3058" width="5.875" style="5" customWidth="1"/>
    <col min="3059" max="3059" width="8.5" style="5" customWidth="1"/>
    <col min="3060" max="3060" width="8" style="5" customWidth="1"/>
    <col min="3061" max="3061" width="9.125" style="5" customWidth="1"/>
    <col min="3062" max="3067" width="8" style="5" customWidth="1"/>
    <col min="3068" max="3068" width="11.75" style="5" customWidth="1"/>
    <col min="3069" max="3069" width="6.875" style="5" customWidth="1"/>
    <col min="3070" max="3070" width="7.625" style="5" customWidth="1"/>
    <col min="3071" max="3074" width="6.75" style="5" customWidth="1"/>
    <col min="3075" max="3075" width="7.625" style="5" customWidth="1"/>
    <col min="3076" max="3080" width="6.75" style="5" customWidth="1"/>
    <col min="3081" max="3081" width="6.625" style="5" customWidth="1"/>
    <col min="3082" max="3082" width="6.25" style="5" customWidth="1"/>
    <col min="3083" max="3083" width="6.625" style="5" customWidth="1"/>
    <col min="3084" max="3084" width="6.25" style="5" customWidth="1"/>
    <col min="3085" max="3085" width="6.5" style="5" customWidth="1"/>
    <col min="3086" max="3086" width="6.625" style="5" customWidth="1"/>
    <col min="3087" max="3087" width="6.875" style="5" customWidth="1"/>
    <col min="3088" max="3088" width="7" style="5" customWidth="1"/>
    <col min="3089" max="3089" width="8.125" style="5" customWidth="1"/>
    <col min="3090" max="3090" width="7.875" style="5" customWidth="1"/>
    <col min="3091" max="3092" width="6.75" style="5" customWidth="1"/>
    <col min="3093" max="3093" width="6.625" style="5" customWidth="1"/>
    <col min="3094" max="3095" width="6.75" style="5" customWidth="1"/>
    <col min="3096" max="3096" width="6.625" style="5" customWidth="1"/>
    <col min="3097" max="3099" width="0" style="5" hidden="1" customWidth="1"/>
    <col min="3100" max="3281" width="9" style="5"/>
    <col min="3282" max="3282" width="4.25" style="5" customWidth="1"/>
    <col min="3283" max="3283" width="16.25" style="5" customWidth="1"/>
    <col min="3284" max="3291" width="6.75" style="5" customWidth="1"/>
    <col min="3292" max="3293" width="5.875" style="5" customWidth="1"/>
    <col min="3294" max="3294" width="8.5" style="5" customWidth="1"/>
    <col min="3295" max="3295" width="8" style="5" customWidth="1"/>
    <col min="3296" max="3296" width="9.125" style="5" customWidth="1"/>
    <col min="3297" max="3302" width="8" style="5" customWidth="1"/>
    <col min="3303" max="3303" width="11.75" style="5" customWidth="1"/>
    <col min="3304" max="3304" width="6.875" style="5" customWidth="1"/>
    <col min="3305" max="3305" width="8.375" style="5" customWidth="1"/>
    <col min="3306" max="3312" width="6.75" style="5" customWidth="1"/>
    <col min="3313" max="3314" width="5.875" style="5" customWidth="1"/>
    <col min="3315" max="3315" width="8.5" style="5" customWidth="1"/>
    <col min="3316" max="3316" width="8" style="5" customWidth="1"/>
    <col min="3317" max="3317" width="9.125" style="5" customWidth="1"/>
    <col min="3318" max="3323" width="8" style="5" customWidth="1"/>
    <col min="3324" max="3324" width="11.75" style="5" customWidth="1"/>
    <col min="3325" max="3325" width="6.875" style="5" customWidth="1"/>
    <col min="3326" max="3326" width="7.625" style="5" customWidth="1"/>
    <col min="3327" max="3330" width="6.75" style="5" customWidth="1"/>
    <col min="3331" max="3331" width="7.625" style="5" customWidth="1"/>
    <col min="3332" max="3336" width="6.75" style="5" customWidth="1"/>
    <col min="3337" max="3337" width="6.625" style="5" customWidth="1"/>
    <col min="3338" max="3338" width="6.25" style="5" customWidth="1"/>
    <col min="3339" max="3339" width="6.625" style="5" customWidth="1"/>
    <col min="3340" max="3340" width="6.25" style="5" customWidth="1"/>
    <col min="3341" max="3341" width="6.5" style="5" customWidth="1"/>
    <col min="3342" max="3342" width="6.625" style="5" customWidth="1"/>
    <col min="3343" max="3343" width="6.875" style="5" customWidth="1"/>
    <col min="3344" max="3344" width="7" style="5" customWidth="1"/>
    <col min="3345" max="3345" width="8.125" style="5" customWidth="1"/>
    <col min="3346" max="3346" width="7.875" style="5" customWidth="1"/>
    <col min="3347" max="3348" width="6.75" style="5" customWidth="1"/>
    <col min="3349" max="3349" width="6.625" style="5" customWidth="1"/>
    <col min="3350" max="3351" width="6.75" style="5" customWidth="1"/>
    <col min="3352" max="3352" width="6.625" style="5" customWidth="1"/>
    <col min="3353" max="3355" width="0" style="5" hidden="1" customWidth="1"/>
    <col min="3356" max="3537" width="9" style="5"/>
    <col min="3538" max="3538" width="4.25" style="5" customWidth="1"/>
    <col min="3539" max="3539" width="16.25" style="5" customWidth="1"/>
    <col min="3540" max="3547" width="6.75" style="5" customWidth="1"/>
    <col min="3548" max="3549" width="5.875" style="5" customWidth="1"/>
    <col min="3550" max="3550" width="8.5" style="5" customWidth="1"/>
    <col min="3551" max="3551" width="8" style="5" customWidth="1"/>
    <col min="3552" max="3552" width="9.125" style="5" customWidth="1"/>
    <col min="3553" max="3558" width="8" style="5" customWidth="1"/>
    <col min="3559" max="3559" width="11.75" style="5" customWidth="1"/>
    <col min="3560" max="3560" width="6.875" style="5" customWidth="1"/>
    <col min="3561" max="3561" width="8.375" style="5" customWidth="1"/>
    <col min="3562" max="3568" width="6.75" style="5" customWidth="1"/>
    <col min="3569" max="3570" width="5.875" style="5" customWidth="1"/>
    <col min="3571" max="3571" width="8.5" style="5" customWidth="1"/>
    <col min="3572" max="3572" width="8" style="5" customWidth="1"/>
    <col min="3573" max="3573" width="9.125" style="5" customWidth="1"/>
    <col min="3574" max="3579" width="8" style="5" customWidth="1"/>
    <col min="3580" max="3580" width="11.75" style="5" customWidth="1"/>
    <col min="3581" max="3581" width="6.875" style="5" customWidth="1"/>
    <col min="3582" max="3582" width="7.625" style="5" customWidth="1"/>
    <col min="3583" max="3586" width="6.75" style="5" customWidth="1"/>
    <col min="3587" max="3587" width="7.625" style="5" customWidth="1"/>
    <col min="3588" max="3592" width="6.75" style="5" customWidth="1"/>
    <col min="3593" max="3593" width="6.625" style="5" customWidth="1"/>
    <col min="3594" max="3594" width="6.25" style="5" customWidth="1"/>
    <col min="3595" max="3595" width="6.625" style="5" customWidth="1"/>
    <col min="3596" max="3596" width="6.25" style="5" customWidth="1"/>
    <col min="3597" max="3597" width="6.5" style="5" customWidth="1"/>
    <col min="3598" max="3598" width="6.625" style="5" customWidth="1"/>
    <col min="3599" max="3599" width="6.875" style="5" customWidth="1"/>
    <col min="3600" max="3600" width="7" style="5" customWidth="1"/>
    <col min="3601" max="3601" width="8.125" style="5" customWidth="1"/>
    <col min="3602" max="3602" width="7.875" style="5" customWidth="1"/>
    <col min="3603" max="3604" width="6.75" style="5" customWidth="1"/>
    <col min="3605" max="3605" width="6.625" style="5" customWidth="1"/>
    <col min="3606" max="3607" width="6.75" style="5" customWidth="1"/>
    <col min="3608" max="3608" width="6.625" style="5" customWidth="1"/>
    <col min="3609" max="3611" width="0" style="5" hidden="1" customWidth="1"/>
    <col min="3612" max="3793" width="9" style="5"/>
    <col min="3794" max="3794" width="4.25" style="5" customWidth="1"/>
    <col min="3795" max="3795" width="16.25" style="5" customWidth="1"/>
    <col min="3796" max="3803" width="6.75" style="5" customWidth="1"/>
    <col min="3804" max="3805" width="5.875" style="5" customWidth="1"/>
    <col min="3806" max="3806" width="8.5" style="5" customWidth="1"/>
    <col min="3807" max="3807" width="8" style="5" customWidth="1"/>
    <col min="3808" max="3808" width="9.125" style="5" customWidth="1"/>
    <col min="3809" max="3814" width="8" style="5" customWidth="1"/>
    <col min="3815" max="3815" width="11.75" style="5" customWidth="1"/>
    <col min="3816" max="3816" width="6.875" style="5" customWidth="1"/>
    <col min="3817" max="3817" width="8.375" style="5" customWidth="1"/>
    <col min="3818" max="3824" width="6.75" style="5" customWidth="1"/>
    <col min="3825" max="3826" width="5.875" style="5" customWidth="1"/>
    <col min="3827" max="3827" width="8.5" style="5" customWidth="1"/>
    <col min="3828" max="3828" width="8" style="5" customWidth="1"/>
    <col min="3829" max="3829" width="9.125" style="5" customWidth="1"/>
    <col min="3830" max="3835" width="8" style="5" customWidth="1"/>
    <col min="3836" max="3836" width="11.75" style="5" customWidth="1"/>
    <col min="3837" max="3837" width="6.875" style="5" customWidth="1"/>
    <col min="3838" max="3838" width="7.625" style="5" customWidth="1"/>
    <col min="3839" max="3842" width="6.75" style="5" customWidth="1"/>
    <col min="3843" max="3843" width="7.625" style="5" customWidth="1"/>
    <col min="3844" max="3848" width="6.75" style="5" customWidth="1"/>
    <col min="3849" max="3849" width="6.625" style="5" customWidth="1"/>
    <col min="3850" max="3850" width="6.25" style="5" customWidth="1"/>
    <col min="3851" max="3851" width="6.625" style="5" customWidth="1"/>
    <col min="3852" max="3852" width="6.25" style="5" customWidth="1"/>
    <col min="3853" max="3853" width="6.5" style="5" customWidth="1"/>
    <col min="3854" max="3854" width="6.625" style="5" customWidth="1"/>
    <col min="3855" max="3855" width="6.875" style="5" customWidth="1"/>
    <col min="3856" max="3856" width="7" style="5" customWidth="1"/>
    <col min="3857" max="3857" width="8.125" style="5" customWidth="1"/>
    <col min="3858" max="3858" width="7.875" style="5" customWidth="1"/>
    <col min="3859" max="3860" width="6.75" style="5" customWidth="1"/>
    <col min="3861" max="3861" width="6.625" style="5" customWidth="1"/>
    <col min="3862" max="3863" width="6.75" style="5" customWidth="1"/>
    <col min="3864" max="3864" width="6.625" style="5" customWidth="1"/>
    <col min="3865" max="3867" width="0" style="5" hidden="1" customWidth="1"/>
    <col min="3868" max="4049" width="9" style="5"/>
    <col min="4050" max="4050" width="4.25" style="5" customWidth="1"/>
    <col min="4051" max="4051" width="16.25" style="5" customWidth="1"/>
    <col min="4052" max="4059" width="6.75" style="5" customWidth="1"/>
    <col min="4060" max="4061" width="5.875" style="5" customWidth="1"/>
    <col min="4062" max="4062" width="8.5" style="5" customWidth="1"/>
    <col min="4063" max="4063" width="8" style="5" customWidth="1"/>
    <col min="4064" max="4064" width="9.125" style="5" customWidth="1"/>
    <col min="4065" max="4070" width="8" style="5" customWidth="1"/>
    <col min="4071" max="4071" width="11.75" style="5" customWidth="1"/>
    <col min="4072" max="4072" width="6.875" style="5" customWidth="1"/>
    <col min="4073" max="4073" width="8.375" style="5" customWidth="1"/>
    <col min="4074" max="4080" width="6.75" style="5" customWidth="1"/>
    <col min="4081" max="4082" width="5.875" style="5" customWidth="1"/>
    <col min="4083" max="4083" width="8.5" style="5" customWidth="1"/>
    <col min="4084" max="4084" width="8" style="5" customWidth="1"/>
    <col min="4085" max="4085" width="9.125" style="5" customWidth="1"/>
    <col min="4086" max="4091" width="8" style="5" customWidth="1"/>
    <col min="4092" max="4092" width="11.75" style="5" customWidth="1"/>
    <col min="4093" max="4093" width="6.875" style="5" customWidth="1"/>
    <col min="4094" max="4094" width="7.625" style="5" customWidth="1"/>
    <col min="4095" max="4098" width="6.75" style="5" customWidth="1"/>
    <col min="4099" max="4099" width="7.625" style="5" customWidth="1"/>
    <col min="4100" max="4104" width="6.75" style="5" customWidth="1"/>
    <col min="4105" max="4105" width="6.625" style="5" customWidth="1"/>
    <col min="4106" max="4106" width="6.25" style="5" customWidth="1"/>
    <col min="4107" max="4107" width="6.625" style="5" customWidth="1"/>
    <col min="4108" max="4108" width="6.25" style="5" customWidth="1"/>
    <col min="4109" max="4109" width="6.5" style="5" customWidth="1"/>
    <col min="4110" max="4110" width="6.625" style="5" customWidth="1"/>
    <col min="4111" max="4111" width="6.875" style="5" customWidth="1"/>
    <col min="4112" max="4112" width="7" style="5" customWidth="1"/>
    <col min="4113" max="4113" width="8.125" style="5" customWidth="1"/>
    <col min="4114" max="4114" width="7.875" style="5" customWidth="1"/>
    <col min="4115" max="4116" width="6.75" style="5" customWidth="1"/>
    <col min="4117" max="4117" width="6.625" style="5" customWidth="1"/>
    <col min="4118" max="4119" width="6.75" style="5" customWidth="1"/>
    <col min="4120" max="4120" width="6.625" style="5" customWidth="1"/>
    <col min="4121" max="4123" width="0" style="5" hidden="1" customWidth="1"/>
    <col min="4124" max="4305" width="9" style="5"/>
    <col min="4306" max="4306" width="4.25" style="5" customWidth="1"/>
    <col min="4307" max="4307" width="16.25" style="5" customWidth="1"/>
    <col min="4308" max="4315" width="6.75" style="5" customWidth="1"/>
    <col min="4316" max="4317" width="5.875" style="5" customWidth="1"/>
    <col min="4318" max="4318" width="8.5" style="5" customWidth="1"/>
    <col min="4319" max="4319" width="8" style="5" customWidth="1"/>
    <col min="4320" max="4320" width="9.125" style="5" customWidth="1"/>
    <col min="4321" max="4326" width="8" style="5" customWidth="1"/>
    <col min="4327" max="4327" width="11.75" style="5" customWidth="1"/>
    <col min="4328" max="4328" width="6.875" style="5" customWidth="1"/>
    <col min="4329" max="4329" width="8.375" style="5" customWidth="1"/>
    <col min="4330" max="4336" width="6.75" style="5" customWidth="1"/>
    <col min="4337" max="4338" width="5.875" style="5" customWidth="1"/>
    <col min="4339" max="4339" width="8.5" style="5" customWidth="1"/>
    <col min="4340" max="4340" width="8" style="5" customWidth="1"/>
    <col min="4341" max="4341" width="9.125" style="5" customWidth="1"/>
    <col min="4342" max="4347" width="8" style="5" customWidth="1"/>
    <col min="4348" max="4348" width="11.75" style="5" customWidth="1"/>
    <col min="4349" max="4349" width="6.875" style="5" customWidth="1"/>
    <col min="4350" max="4350" width="7.625" style="5" customWidth="1"/>
    <col min="4351" max="4354" width="6.75" style="5" customWidth="1"/>
    <col min="4355" max="4355" width="7.625" style="5" customWidth="1"/>
    <col min="4356" max="4360" width="6.75" style="5" customWidth="1"/>
    <col min="4361" max="4361" width="6.625" style="5" customWidth="1"/>
    <col min="4362" max="4362" width="6.25" style="5" customWidth="1"/>
    <col min="4363" max="4363" width="6.625" style="5" customWidth="1"/>
    <col min="4364" max="4364" width="6.25" style="5" customWidth="1"/>
    <col min="4365" max="4365" width="6.5" style="5" customWidth="1"/>
    <col min="4366" max="4366" width="6.625" style="5" customWidth="1"/>
    <col min="4367" max="4367" width="6.875" style="5" customWidth="1"/>
    <col min="4368" max="4368" width="7" style="5" customWidth="1"/>
    <col min="4369" max="4369" width="8.125" style="5" customWidth="1"/>
    <col min="4370" max="4370" width="7.875" style="5" customWidth="1"/>
    <col min="4371" max="4372" width="6.75" style="5" customWidth="1"/>
    <col min="4373" max="4373" width="6.625" style="5" customWidth="1"/>
    <col min="4374" max="4375" width="6.75" style="5" customWidth="1"/>
    <col min="4376" max="4376" width="6.625" style="5" customWidth="1"/>
    <col min="4377" max="4379" width="0" style="5" hidden="1" customWidth="1"/>
    <col min="4380" max="4561" width="9" style="5"/>
    <col min="4562" max="4562" width="4.25" style="5" customWidth="1"/>
    <col min="4563" max="4563" width="16.25" style="5" customWidth="1"/>
    <col min="4564" max="4571" width="6.75" style="5" customWidth="1"/>
    <col min="4572" max="4573" width="5.875" style="5" customWidth="1"/>
    <col min="4574" max="4574" width="8.5" style="5" customWidth="1"/>
    <col min="4575" max="4575" width="8" style="5" customWidth="1"/>
    <col min="4576" max="4576" width="9.125" style="5" customWidth="1"/>
    <col min="4577" max="4582" width="8" style="5" customWidth="1"/>
    <col min="4583" max="4583" width="11.75" style="5" customWidth="1"/>
    <col min="4584" max="4584" width="6.875" style="5" customWidth="1"/>
    <col min="4585" max="4585" width="8.375" style="5" customWidth="1"/>
    <col min="4586" max="4592" width="6.75" style="5" customWidth="1"/>
    <col min="4593" max="4594" width="5.875" style="5" customWidth="1"/>
    <col min="4595" max="4595" width="8.5" style="5" customWidth="1"/>
    <col min="4596" max="4596" width="8" style="5" customWidth="1"/>
    <col min="4597" max="4597" width="9.125" style="5" customWidth="1"/>
    <col min="4598" max="4603" width="8" style="5" customWidth="1"/>
    <col min="4604" max="4604" width="11.75" style="5" customWidth="1"/>
    <col min="4605" max="4605" width="6.875" style="5" customWidth="1"/>
    <col min="4606" max="4606" width="7.625" style="5" customWidth="1"/>
    <col min="4607" max="4610" width="6.75" style="5" customWidth="1"/>
    <col min="4611" max="4611" width="7.625" style="5" customWidth="1"/>
    <col min="4612" max="4616" width="6.75" style="5" customWidth="1"/>
    <col min="4617" max="4617" width="6.625" style="5" customWidth="1"/>
    <col min="4618" max="4618" width="6.25" style="5" customWidth="1"/>
    <col min="4619" max="4619" width="6.625" style="5" customWidth="1"/>
    <col min="4620" max="4620" width="6.25" style="5" customWidth="1"/>
    <col min="4621" max="4621" width="6.5" style="5" customWidth="1"/>
    <col min="4622" max="4622" width="6.625" style="5" customWidth="1"/>
    <col min="4623" max="4623" width="6.875" style="5" customWidth="1"/>
    <col min="4624" max="4624" width="7" style="5" customWidth="1"/>
    <col min="4625" max="4625" width="8.125" style="5" customWidth="1"/>
    <col min="4626" max="4626" width="7.875" style="5" customWidth="1"/>
    <col min="4627" max="4628" width="6.75" style="5" customWidth="1"/>
    <col min="4629" max="4629" width="6.625" style="5" customWidth="1"/>
    <col min="4630" max="4631" width="6.75" style="5" customWidth="1"/>
    <col min="4632" max="4632" width="6.625" style="5" customWidth="1"/>
    <col min="4633" max="4635" width="0" style="5" hidden="1" customWidth="1"/>
    <col min="4636" max="4817" width="9" style="5"/>
    <col min="4818" max="4818" width="4.25" style="5" customWidth="1"/>
    <col min="4819" max="4819" width="16.25" style="5" customWidth="1"/>
    <col min="4820" max="4827" width="6.75" style="5" customWidth="1"/>
    <col min="4828" max="4829" width="5.875" style="5" customWidth="1"/>
    <col min="4830" max="4830" width="8.5" style="5" customWidth="1"/>
    <col min="4831" max="4831" width="8" style="5" customWidth="1"/>
    <col min="4832" max="4832" width="9.125" style="5" customWidth="1"/>
    <col min="4833" max="4838" width="8" style="5" customWidth="1"/>
    <col min="4839" max="4839" width="11.75" style="5" customWidth="1"/>
    <col min="4840" max="4840" width="6.875" style="5" customWidth="1"/>
    <col min="4841" max="4841" width="8.375" style="5" customWidth="1"/>
    <col min="4842" max="4848" width="6.75" style="5" customWidth="1"/>
    <col min="4849" max="4850" width="5.875" style="5" customWidth="1"/>
    <col min="4851" max="4851" width="8.5" style="5" customWidth="1"/>
    <col min="4852" max="4852" width="8" style="5" customWidth="1"/>
    <col min="4853" max="4853" width="9.125" style="5" customWidth="1"/>
    <col min="4854" max="4859" width="8" style="5" customWidth="1"/>
    <col min="4860" max="4860" width="11.75" style="5" customWidth="1"/>
    <col min="4861" max="4861" width="6.875" style="5" customWidth="1"/>
    <col min="4862" max="4862" width="7.625" style="5" customWidth="1"/>
    <col min="4863" max="4866" width="6.75" style="5" customWidth="1"/>
    <col min="4867" max="4867" width="7.625" style="5" customWidth="1"/>
    <col min="4868" max="4872" width="6.75" style="5" customWidth="1"/>
    <col min="4873" max="4873" width="6.625" style="5" customWidth="1"/>
    <col min="4874" max="4874" width="6.25" style="5" customWidth="1"/>
    <col min="4875" max="4875" width="6.625" style="5" customWidth="1"/>
    <col min="4876" max="4876" width="6.25" style="5" customWidth="1"/>
    <col min="4877" max="4877" width="6.5" style="5" customWidth="1"/>
    <col min="4878" max="4878" width="6.625" style="5" customWidth="1"/>
    <col min="4879" max="4879" width="6.875" style="5" customWidth="1"/>
    <col min="4880" max="4880" width="7" style="5" customWidth="1"/>
    <col min="4881" max="4881" width="8.125" style="5" customWidth="1"/>
    <col min="4882" max="4882" width="7.875" style="5" customWidth="1"/>
    <col min="4883" max="4884" width="6.75" style="5" customWidth="1"/>
    <col min="4885" max="4885" width="6.625" style="5" customWidth="1"/>
    <col min="4886" max="4887" width="6.75" style="5" customWidth="1"/>
    <col min="4888" max="4888" width="6.625" style="5" customWidth="1"/>
    <col min="4889" max="4891" width="0" style="5" hidden="1" customWidth="1"/>
    <col min="4892" max="5073" width="9" style="5"/>
    <col min="5074" max="5074" width="4.25" style="5" customWidth="1"/>
    <col min="5075" max="5075" width="16.25" style="5" customWidth="1"/>
    <col min="5076" max="5083" width="6.75" style="5" customWidth="1"/>
    <col min="5084" max="5085" width="5.875" style="5" customWidth="1"/>
    <col min="5086" max="5086" width="8.5" style="5" customWidth="1"/>
    <col min="5087" max="5087" width="8" style="5" customWidth="1"/>
    <col min="5088" max="5088" width="9.125" style="5" customWidth="1"/>
    <col min="5089" max="5094" width="8" style="5" customWidth="1"/>
    <col min="5095" max="5095" width="11.75" style="5" customWidth="1"/>
    <col min="5096" max="5096" width="6.875" style="5" customWidth="1"/>
    <col min="5097" max="5097" width="8.375" style="5" customWidth="1"/>
    <col min="5098" max="5104" width="6.75" style="5" customWidth="1"/>
    <col min="5105" max="5106" width="5.875" style="5" customWidth="1"/>
    <col min="5107" max="5107" width="8.5" style="5" customWidth="1"/>
    <col min="5108" max="5108" width="8" style="5" customWidth="1"/>
    <col min="5109" max="5109" width="9.125" style="5" customWidth="1"/>
    <col min="5110" max="5115" width="8" style="5" customWidth="1"/>
    <col min="5116" max="5116" width="11.75" style="5" customWidth="1"/>
    <col min="5117" max="5117" width="6.875" style="5" customWidth="1"/>
    <col min="5118" max="5118" width="7.625" style="5" customWidth="1"/>
    <col min="5119" max="5122" width="6.75" style="5" customWidth="1"/>
    <col min="5123" max="5123" width="7.625" style="5" customWidth="1"/>
    <col min="5124" max="5128" width="6.75" style="5" customWidth="1"/>
    <col min="5129" max="5129" width="6.625" style="5" customWidth="1"/>
    <col min="5130" max="5130" width="6.25" style="5" customWidth="1"/>
    <col min="5131" max="5131" width="6.625" style="5" customWidth="1"/>
    <col min="5132" max="5132" width="6.25" style="5" customWidth="1"/>
    <col min="5133" max="5133" width="6.5" style="5" customWidth="1"/>
    <col min="5134" max="5134" width="6.625" style="5" customWidth="1"/>
    <col min="5135" max="5135" width="6.875" style="5" customWidth="1"/>
    <col min="5136" max="5136" width="7" style="5" customWidth="1"/>
    <col min="5137" max="5137" width="8.125" style="5" customWidth="1"/>
    <col min="5138" max="5138" width="7.875" style="5" customWidth="1"/>
    <col min="5139" max="5140" width="6.75" style="5" customWidth="1"/>
    <col min="5141" max="5141" width="6.625" style="5" customWidth="1"/>
    <col min="5142" max="5143" width="6.75" style="5" customWidth="1"/>
    <col min="5144" max="5144" width="6.625" style="5" customWidth="1"/>
    <col min="5145" max="5147" width="0" style="5" hidden="1" customWidth="1"/>
    <col min="5148" max="5329" width="9" style="5"/>
    <col min="5330" max="5330" width="4.25" style="5" customWidth="1"/>
    <col min="5331" max="5331" width="16.25" style="5" customWidth="1"/>
    <col min="5332" max="5339" width="6.75" style="5" customWidth="1"/>
    <col min="5340" max="5341" width="5.875" style="5" customWidth="1"/>
    <col min="5342" max="5342" width="8.5" style="5" customWidth="1"/>
    <col min="5343" max="5343" width="8" style="5" customWidth="1"/>
    <col min="5344" max="5344" width="9.125" style="5" customWidth="1"/>
    <col min="5345" max="5350" width="8" style="5" customWidth="1"/>
    <col min="5351" max="5351" width="11.75" style="5" customWidth="1"/>
    <col min="5352" max="5352" width="6.875" style="5" customWidth="1"/>
    <col min="5353" max="5353" width="8.375" style="5" customWidth="1"/>
    <col min="5354" max="5360" width="6.75" style="5" customWidth="1"/>
    <col min="5361" max="5362" width="5.875" style="5" customWidth="1"/>
    <col min="5363" max="5363" width="8.5" style="5" customWidth="1"/>
    <col min="5364" max="5364" width="8" style="5" customWidth="1"/>
    <col min="5365" max="5365" width="9.125" style="5" customWidth="1"/>
    <col min="5366" max="5371" width="8" style="5" customWidth="1"/>
    <col min="5372" max="5372" width="11.75" style="5" customWidth="1"/>
    <col min="5373" max="5373" width="6.875" style="5" customWidth="1"/>
    <col min="5374" max="5374" width="7.625" style="5" customWidth="1"/>
    <col min="5375" max="5378" width="6.75" style="5" customWidth="1"/>
    <col min="5379" max="5379" width="7.625" style="5" customWidth="1"/>
    <col min="5380" max="5384" width="6.75" style="5" customWidth="1"/>
    <col min="5385" max="5385" width="6.625" style="5" customWidth="1"/>
    <col min="5386" max="5386" width="6.25" style="5" customWidth="1"/>
    <col min="5387" max="5387" width="6.625" style="5" customWidth="1"/>
    <col min="5388" max="5388" width="6.25" style="5" customWidth="1"/>
    <col min="5389" max="5389" width="6.5" style="5" customWidth="1"/>
    <col min="5390" max="5390" width="6.625" style="5" customWidth="1"/>
    <col min="5391" max="5391" width="6.875" style="5" customWidth="1"/>
    <col min="5392" max="5392" width="7" style="5" customWidth="1"/>
    <col min="5393" max="5393" width="8.125" style="5" customWidth="1"/>
    <col min="5394" max="5394" width="7.875" style="5" customWidth="1"/>
    <col min="5395" max="5396" width="6.75" style="5" customWidth="1"/>
    <col min="5397" max="5397" width="6.625" style="5" customWidth="1"/>
    <col min="5398" max="5399" width="6.75" style="5" customWidth="1"/>
    <col min="5400" max="5400" width="6.625" style="5" customWidth="1"/>
    <col min="5401" max="5403" width="0" style="5" hidden="1" customWidth="1"/>
    <col min="5404" max="5585" width="9" style="5"/>
    <col min="5586" max="5586" width="4.25" style="5" customWidth="1"/>
    <col min="5587" max="5587" width="16.25" style="5" customWidth="1"/>
    <col min="5588" max="5595" width="6.75" style="5" customWidth="1"/>
    <col min="5596" max="5597" width="5.875" style="5" customWidth="1"/>
    <col min="5598" max="5598" width="8.5" style="5" customWidth="1"/>
    <col min="5599" max="5599" width="8" style="5" customWidth="1"/>
    <col min="5600" max="5600" width="9.125" style="5" customWidth="1"/>
    <col min="5601" max="5606" width="8" style="5" customWidth="1"/>
    <col min="5607" max="5607" width="11.75" style="5" customWidth="1"/>
    <col min="5608" max="5608" width="6.875" style="5" customWidth="1"/>
    <col min="5609" max="5609" width="8.375" style="5" customWidth="1"/>
    <col min="5610" max="5616" width="6.75" style="5" customWidth="1"/>
    <col min="5617" max="5618" width="5.875" style="5" customWidth="1"/>
    <col min="5619" max="5619" width="8.5" style="5" customWidth="1"/>
    <col min="5620" max="5620" width="8" style="5" customWidth="1"/>
    <col min="5621" max="5621" width="9.125" style="5" customWidth="1"/>
    <col min="5622" max="5627" width="8" style="5" customWidth="1"/>
    <col min="5628" max="5628" width="11.75" style="5" customWidth="1"/>
    <col min="5629" max="5629" width="6.875" style="5" customWidth="1"/>
    <col min="5630" max="5630" width="7.625" style="5" customWidth="1"/>
    <col min="5631" max="5634" width="6.75" style="5" customWidth="1"/>
    <col min="5635" max="5635" width="7.625" style="5" customWidth="1"/>
    <col min="5636" max="5640" width="6.75" style="5" customWidth="1"/>
    <col min="5641" max="5641" width="6.625" style="5" customWidth="1"/>
    <col min="5642" max="5642" width="6.25" style="5" customWidth="1"/>
    <col min="5643" max="5643" width="6.625" style="5" customWidth="1"/>
    <col min="5644" max="5644" width="6.25" style="5" customWidth="1"/>
    <col min="5645" max="5645" width="6.5" style="5" customWidth="1"/>
    <col min="5646" max="5646" width="6.625" style="5" customWidth="1"/>
    <col min="5647" max="5647" width="6.875" style="5" customWidth="1"/>
    <col min="5648" max="5648" width="7" style="5" customWidth="1"/>
    <col min="5649" max="5649" width="8.125" style="5" customWidth="1"/>
    <col min="5650" max="5650" width="7.875" style="5" customWidth="1"/>
    <col min="5651" max="5652" width="6.75" style="5" customWidth="1"/>
    <col min="5653" max="5653" width="6.625" style="5" customWidth="1"/>
    <col min="5654" max="5655" width="6.75" style="5" customWidth="1"/>
    <col min="5656" max="5656" width="6.625" style="5" customWidth="1"/>
    <col min="5657" max="5659" width="0" style="5" hidden="1" customWidth="1"/>
    <col min="5660" max="5841" width="9" style="5"/>
    <col min="5842" max="5842" width="4.25" style="5" customWidth="1"/>
    <col min="5843" max="5843" width="16.25" style="5" customWidth="1"/>
    <col min="5844" max="5851" width="6.75" style="5" customWidth="1"/>
    <col min="5852" max="5853" width="5.875" style="5" customWidth="1"/>
    <col min="5854" max="5854" width="8.5" style="5" customWidth="1"/>
    <col min="5855" max="5855" width="8" style="5" customWidth="1"/>
    <col min="5856" max="5856" width="9.125" style="5" customWidth="1"/>
    <col min="5857" max="5862" width="8" style="5" customWidth="1"/>
    <col min="5863" max="5863" width="11.75" style="5" customWidth="1"/>
    <col min="5864" max="5864" width="6.875" style="5" customWidth="1"/>
    <col min="5865" max="5865" width="8.375" style="5" customWidth="1"/>
    <col min="5866" max="5872" width="6.75" style="5" customWidth="1"/>
    <col min="5873" max="5874" width="5.875" style="5" customWidth="1"/>
    <col min="5875" max="5875" width="8.5" style="5" customWidth="1"/>
    <col min="5876" max="5876" width="8" style="5" customWidth="1"/>
    <col min="5877" max="5877" width="9.125" style="5" customWidth="1"/>
    <col min="5878" max="5883" width="8" style="5" customWidth="1"/>
    <col min="5884" max="5884" width="11.75" style="5" customWidth="1"/>
    <col min="5885" max="5885" width="6.875" style="5" customWidth="1"/>
    <col min="5886" max="5886" width="7.625" style="5" customWidth="1"/>
    <col min="5887" max="5890" width="6.75" style="5" customWidth="1"/>
    <col min="5891" max="5891" width="7.625" style="5" customWidth="1"/>
    <col min="5892" max="5896" width="6.75" style="5" customWidth="1"/>
    <col min="5897" max="5897" width="6.625" style="5" customWidth="1"/>
    <col min="5898" max="5898" width="6.25" style="5" customWidth="1"/>
    <col min="5899" max="5899" width="6.625" style="5" customWidth="1"/>
    <col min="5900" max="5900" width="6.25" style="5" customWidth="1"/>
    <col min="5901" max="5901" width="6.5" style="5" customWidth="1"/>
    <col min="5902" max="5902" width="6.625" style="5" customWidth="1"/>
    <col min="5903" max="5903" width="6.875" style="5" customWidth="1"/>
    <col min="5904" max="5904" width="7" style="5" customWidth="1"/>
    <col min="5905" max="5905" width="8.125" style="5" customWidth="1"/>
    <col min="5906" max="5906" width="7.875" style="5" customWidth="1"/>
    <col min="5907" max="5908" width="6.75" style="5" customWidth="1"/>
    <col min="5909" max="5909" width="6.625" style="5" customWidth="1"/>
    <col min="5910" max="5911" width="6.75" style="5" customWidth="1"/>
    <col min="5912" max="5912" width="6.625" style="5" customWidth="1"/>
    <col min="5913" max="5915" width="0" style="5" hidden="1" customWidth="1"/>
    <col min="5916" max="6097" width="9" style="5"/>
    <col min="6098" max="6098" width="4.25" style="5" customWidth="1"/>
    <col min="6099" max="6099" width="16.25" style="5" customWidth="1"/>
    <col min="6100" max="6107" width="6.75" style="5" customWidth="1"/>
    <col min="6108" max="6109" width="5.875" style="5" customWidth="1"/>
    <col min="6110" max="6110" width="8.5" style="5" customWidth="1"/>
    <col min="6111" max="6111" width="8" style="5" customWidth="1"/>
    <col min="6112" max="6112" width="9.125" style="5" customWidth="1"/>
    <col min="6113" max="6118" width="8" style="5" customWidth="1"/>
    <col min="6119" max="6119" width="11.75" style="5" customWidth="1"/>
    <col min="6120" max="6120" width="6.875" style="5" customWidth="1"/>
    <col min="6121" max="6121" width="8.375" style="5" customWidth="1"/>
    <col min="6122" max="6128" width="6.75" style="5" customWidth="1"/>
    <col min="6129" max="6130" width="5.875" style="5" customWidth="1"/>
    <col min="6131" max="6131" width="8.5" style="5" customWidth="1"/>
    <col min="6132" max="6132" width="8" style="5" customWidth="1"/>
    <col min="6133" max="6133" width="9.125" style="5" customWidth="1"/>
    <col min="6134" max="6139" width="8" style="5" customWidth="1"/>
    <col min="6140" max="6140" width="11.75" style="5" customWidth="1"/>
    <col min="6141" max="6141" width="6.875" style="5" customWidth="1"/>
    <col min="6142" max="6142" width="7.625" style="5" customWidth="1"/>
    <col min="6143" max="6146" width="6.75" style="5" customWidth="1"/>
    <col min="6147" max="6147" width="7.625" style="5" customWidth="1"/>
    <col min="6148" max="6152" width="6.75" style="5" customWidth="1"/>
    <col min="6153" max="6153" width="6.625" style="5" customWidth="1"/>
    <col min="6154" max="6154" width="6.25" style="5" customWidth="1"/>
    <col min="6155" max="6155" width="6.625" style="5" customWidth="1"/>
    <col min="6156" max="6156" width="6.25" style="5" customWidth="1"/>
    <col min="6157" max="6157" width="6.5" style="5" customWidth="1"/>
    <col min="6158" max="6158" width="6.625" style="5" customWidth="1"/>
    <col min="6159" max="6159" width="6.875" style="5" customWidth="1"/>
    <col min="6160" max="6160" width="7" style="5" customWidth="1"/>
    <col min="6161" max="6161" width="8.125" style="5" customWidth="1"/>
    <col min="6162" max="6162" width="7.875" style="5" customWidth="1"/>
    <col min="6163" max="6164" width="6.75" style="5" customWidth="1"/>
    <col min="6165" max="6165" width="6.625" style="5" customWidth="1"/>
    <col min="6166" max="6167" width="6.75" style="5" customWidth="1"/>
    <col min="6168" max="6168" width="6.625" style="5" customWidth="1"/>
    <col min="6169" max="6171" width="0" style="5" hidden="1" customWidth="1"/>
    <col min="6172" max="6353" width="9" style="5"/>
    <col min="6354" max="6354" width="4.25" style="5" customWidth="1"/>
    <col min="6355" max="6355" width="16.25" style="5" customWidth="1"/>
    <col min="6356" max="6363" width="6.75" style="5" customWidth="1"/>
    <col min="6364" max="6365" width="5.875" style="5" customWidth="1"/>
    <col min="6366" max="6366" width="8.5" style="5" customWidth="1"/>
    <col min="6367" max="6367" width="8" style="5" customWidth="1"/>
    <col min="6368" max="6368" width="9.125" style="5" customWidth="1"/>
    <col min="6369" max="6374" width="8" style="5" customWidth="1"/>
    <col min="6375" max="6375" width="11.75" style="5" customWidth="1"/>
    <col min="6376" max="6376" width="6.875" style="5" customWidth="1"/>
    <col min="6377" max="6377" width="8.375" style="5" customWidth="1"/>
    <col min="6378" max="6384" width="6.75" style="5" customWidth="1"/>
    <col min="6385" max="6386" width="5.875" style="5" customWidth="1"/>
    <col min="6387" max="6387" width="8.5" style="5" customWidth="1"/>
    <col min="6388" max="6388" width="8" style="5" customWidth="1"/>
    <col min="6389" max="6389" width="9.125" style="5" customWidth="1"/>
    <col min="6390" max="6395" width="8" style="5" customWidth="1"/>
    <col min="6396" max="6396" width="11.75" style="5" customWidth="1"/>
    <col min="6397" max="6397" width="6.875" style="5" customWidth="1"/>
    <col min="6398" max="6398" width="7.625" style="5" customWidth="1"/>
    <col min="6399" max="6402" width="6.75" style="5" customWidth="1"/>
    <col min="6403" max="6403" width="7.625" style="5" customWidth="1"/>
    <col min="6404" max="6408" width="6.75" style="5" customWidth="1"/>
    <col min="6409" max="6409" width="6.625" style="5" customWidth="1"/>
    <col min="6410" max="6410" width="6.25" style="5" customWidth="1"/>
    <col min="6411" max="6411" width="6.625" style="5" customWidth="1"/>
    <col min="6412" max="6412" width="6.25" style="5" customWidth="1"/>
    <col min="6413" max="6413" width="6.5" style="5" customWidth="1"/>
    <col min="6414" max="6414" width="6.625" style="5" customWidth="1"/>
    <col min="6415" max="6415" width="6.875" style="5" customWidth="1"/>
    <col min="6416" max="6416" width="7" style="5" customWidth="1"/>
    <col min="6417" max="6417" width="8.125" style="5" customWidth="1"/>
    <col min="6418" max="6418" width="7.875" style="5" customWidth="1"/>
    <col min="6419" max="6420" width="6.75" style="5" customWidth="1"/>
    <col min="6421" max="6421" width="6.625" style="5" customWidth="1"/>
    <col min="6422" max="6423" width="6.75" style="5" customWidth="1"/>
    <col min="6424" max="6424" width="6.625" style="5" customWidth="1"/>
    <col min="6425" max="6427" width="0" style="5" hidden="1" customWidth="1"/>
    <col min="6428" max="6609" width="9" style="5"/>
    <col min="6610" max="6610" width="4.25" style="5" customWidth="1"/>
    <col min="6611" max="6611" width="16.25" style="5" customWidth="1"/>
    <col min="6612" max="6619" width="6.75" style="5" customWidth="1"/>
    <col min="6620" max="6621" width="5.875" style="5" customWidth="1"/>
    <col min="6622" max="6622" width="8.5" style="5" customWidth="1"/>
    <col min="6623" max="6623" width="8" style="5" customWidth="1"/>
    <col min="6624" max="6624" width="9.125" style="5" customWidth="1"/>
    <col min="6625" max="6630" width="8" style="5" customWidth="1"/>
    <col min="6631" max="6631" width="11.75" style="5" customWidth="1"/>
    <col min="6632" max="6632" width="6.875" style="5" customWidth="1"/>
    <col min="6633" max="6633" width="8.375" style="5" customWidth="1"/>
    <col min="6634" max="6640" width="6.75" style="5" customWidth="1"/>
    <col min="6641" max="6642" width="5.875" style="5" customWidth="1"/>
    <col min="6643" max="6643" width="8.5" style="5" customWidth="1"/>
    <col min="6644" max="6644" width="8" style="5" customWidth="1"/>
    <col min="6645" max="6645" width="9.125" style="5" customWidth="1"/>
    <col min="6646" max="6651" width="8" style="5" customWidth="1"/>
    <col min="6652" max="6652" width="11.75" style="5" customWidth="1"/>
    <col min="6653" max="6653" width="6.875" style="5" customWidth="1"/>
    <col min="6654" max="6654" width="7.625" style="5" customWidth="1"/>
    <col min="6655" max="6658" width="6.75" style="5" customWidth="1"/>
    <col min="6659" max="6659" width="7.625" style="5" customWidth="1"/>
    <col min="6660" max="6664" width="6.75" style="5" customWidth="1"/>
    <col min="6665" max="6665" width="6.625" style="5" customWidth="1"/>
    <col min="6666" max="6666" width="6.25" style="5" customWidth="1"/>
    <col min="6667" max="6667" width="6.625" style="5" customWidth="1"/>
    <col min="6668" max="6668" width="6.25" style="5" customWidth="1"/>
    <col min="6669" max="6669" width="6.5" style="5" customWidth="1"/>
    <col min="6670" max="6670" width="6.625" style="5" customWidth="1"/>
    <col min="6671" max="6671" width="6.875" style="5" customWidth="1"/>
    <col min="6672" max="6672" width="7" style="5" customWidth="1"/>
    <col min="6673" max="6673" width="8.125" style="5" customWidth="1"/>
    <col min="6674" max="6674" width="7.875" style="5" customWidth="1"/>
    <col min="6675" max="6676" width="6.75" style="5" customWidth="1"/>
    <col min="6677" max="6677" width="6.625" style="5" customWidth="1"/>
    <col min="6678" max="6679" width="6.75" style="5" customWidth="1"/>
    <col min="6680" max="6680" width="6.625" style="5" customWidth="1"/>
    <col min="6681" max="6683" width="0" style="5" hidden="1" customWidth="1"/>
    <col min="6684" max="6865" width="9" style="5"/>
    <col min="6866" max="6866" width="4.25" style="5" customWidth="1"/>
    <col min="6867" max="6867" width="16.25" style="5" customWidth="1"/>
    <col min="6868" max="6875" width="6.75" style="5" customWidth="1"/>
    <col min="6876" max="6877" width="5.875" style="5" customWidth="1"/>
    <col min="6878" max="6878" width="8.5" style="5" customWidth="1"/>
    <col min="6879" max="6879" width="8" style="5" customWidth="1"/>
    <col min="6880" max="6880" width="9.125" style="5" customWidth="1"/>
    <col min="6881" max="6886" width="8" style="5" customWidth="1"/>
    <col min="6887" max="6887" width="11.75" style="5" customWidth="1"/>
    <col min="6888" max="6888" width="6.875" style="5" customWidth="1"/>
    <col min="6889" max="6889" width="8.375" style="5" customWidth="1"/>
    <col min="6890" max="6896" width="6.75" style="5" customWidth="1"/>
    <col min="6897" max="6898" width="5.875" style="5" customWidth="1"/>
    <col min="6899" max="6899" width="8.5" style="5" customWidth="1"/>
    <col min="6900" max="6900" width="8" style="5" customWidth="1"/>
    <col min="6901" max="6901" width="9.125" style="5" customWidth="1"/>
    <col min="6902" max="6907" width="8" style="5" customWidth="1"/>
    <col min="6908" max="6908" width="11.75" style="5" customWidth="1"/>
    <col min="6909" max="6909" width="6.875" style="5" customWidth="1"/>
    <col min="6910" max="6910" width="7.625" style="5" customWidth="1"/>
    <col min="6911" max="6914" width="6.75" style="5" customWidth="1"/>
    <col min="6915" max="6915" width="7.625" style="5" customWidth="1"/>
    <col min="6916" max="6920" width="6.75" style="5" customWidth="1"/>
    <col min="6921" max="6921" width="6.625" style="5" customWidth="1"/>
    <col min="6922" max="6922" width="6.25" style="5" customWidth="1"/>
    <col min="6923" max="6923" width="6.625" style="5" customWidth="1"/>
    <col min="6924" max="6924" width="6.25" style="5" customWidth="1"/>
    <col min="6925" max="6925" width="6.5" style="5" customWidth="1"/>
    <col min="6926" max="6926" width="6.625" style="5" customWidth="1"/>
    <col min="6927" max="6927" width="6.875" style="5" customWidth="1"/>
    <col min="6928" max="6928" width="7" style="5" customWidth="1"/>
    <col min="6929" max="6929" width="8.125" style="5" customWidth="1"/>
    <col min="6930" max="6930" width="7.875" style="5" customWidth="1"/>
    <col min="6931" max="6932" width="6.75" style="5" customWidth="1"/>
    <col min="6933" max="6933" width="6.625" style="5" customWidth="1"/>
    <col min="6934" max="6935" width="6.75" style="5" customWidth="1"/>
    <col min="6936" max="6936" width="6.625" style="5" customWidth="1"/>
    <col min="6937" max="6939" width="0" style="5" hidden="1" customWidth="1"/>
    <col min="6940" max="7121" width="9" style="5"/>
    <col min="7122" max="7122" width="4.25" style="5" customWidth="1"/>
    <col min="7123" max="7123" width="16.25" style="5" customWidth="1"/>
    <col min="7124" max="7131" width="6.75" style="5" customWidth="1"/>
    <col min="7132" max="7133" width="5.875" style="5" customWidth="1"/>
    <col min="7134" max="7134" width="8.5" style="5" customWidth="1"/>
    <col min="7135" max="7135" width="8" style="5" customWidth="1"/>
    <col min="7136" max="7136" width="9.125" style="5" customWidth="1"/>
    <col min="7137" max="7142" width="8" style="5" customWidth="1"/>
    <col min="7143" max="7143" width="11.75" style="5" customWidth="1"/>
    <col min="7144" max="7144" width="6.875" style="5" customWidth="1"/>
    <col min="7145" max="7145" width="8.375" style="5" customWidth="1"/>
    <col min="7146" max="7152" width="6.75" style="5" customWidth="1"/>
    <col min="7153" max="7154" width="5.875" style="5" customWidth="1"/>
    <col min="7155" max="7155" width="8.5" style="5" customWidth="1"/>
    <col min="7156" max="7156" width="8" style="5" customWidth="1"/>
    <col min="7157" max="7157" width="9.125" style="5" customWidth="1"/>
    <col min="7158" max="7163" width="8" style="5" customWidth="1"/>
    <col min="7164" max="7164" width="11.75" style="5" customWidth="1"/>
    <col min="7165" max="7165" width="6.875" style="5" customWidth="1"/>
    <col min="7166" max="7166" width="7.625" style="5" customWidth="1"/>
    <col min="7167" max="7170" width="6.75" style="5" customWidth="1"/>
    <col min="7171" max="7171" width="7.625" style="5" customWidth="1"/>
    <col min="7172" max="7176" width="6.75" style="5" customWidth="1"/>
    <col min="7177" max="7177" width="6.625" style="5" customWidth="1"/>
    <col min="7178" max="7178" width="6.25" style="5" customWidth="1"/>
    <col min="7179" max="7179" width="6.625" style="5" customWidth="1"/>
    <col min="7180" max="7180" width="6.25" style="5" customWidth="1"/>
    <col min="7181" max="7181" width="6.5" style="5" customWidth="1"/>
    <col min="7182" max="7182" width="6.625" style="5" customWidth="1"/>
    <col min="7183" max="7183" width="6.875" style="5" customWidth="1"/>
    <col min="7184" max="7184" width="7" style="5" customWidth="1"/>
    <col min="7185" max="7185" width="8.125" style="5" customWidth="1"/>
    <col min="7186" max="7186" width="7.875" style="5" customWidth="1"/>
    <col min="7187" max="7188" width="6.75" style="5" customWidth="1"/>
    <col min="7189" max="7189" width="6.625" style="5" customWidth="1"/>
    <col min="7190" max="7191" width="6.75" style="5" customWidth="1"/>
    <col min="7192" max="7192" width="6.625" style="5" customWidth="1"/>
    <col min="7193" max="7195" width="0" style="5" hidden="1" customWidth="1"/>
    <col min="7196" max="7377" width="9" style="5"/>
    <col min="7378" max="7378" width="4.25" style="5" customWidth="1"/>
    <col min="7379" max="7379" width="16.25" style="5" customWidth="1"/>
    <col min="7380" max="7387" width="6.75" style="5" customWidth="1"/>
    <col min="7388" max="7389" width="5.875" style="5" customWidth="1"/>
    <col min="7390" max="7390" width="8.5" style="5" customWidth="1"/>
    <col min="7391" max="7391" width="8" style="5" customWidth="1"/>
    <col min="7392" max="7392" width="9.125" style="5" customWidth="1"/>
    <col min="7393" max="7398" width="8" style="5" customWidth="1"/>
    <col min="7399" max="7399" width="11.75" style="5" customWidth="1"/>
    <col min="7400" max="7400" width="6.875" style="5" customWidth="1"/>
    <col min="7401" max="7401" width="8.375" style="5" customWidth="1"/>
    <col min="7402" max="7408" width="6.75" style="5" customWidth="1"/>
    <col min="7409" max="7410" width="5.875" style="5" customWidth="1"/>
    <col min="7411" max="7411" width="8.5" style="5" customWidth="1"/>
    <col min="7412" max="7412" width="8" style="5" customWidth="1"/>
    <col min="7413" max="7413" width="9.125" style="5" customWidth="1"/>
    <col min="7414" max="7419" width="8" style="5" customWidth="1"/>
    <col min="7420" max="7420" width="11.75" style="5" customWidth="1"/>
    <col min="7421" max="7421" width="6.875" style="5" customWidth="1"/>
    <col min="7422" max="7422" width="7.625" style="5" customWidth="1"/>
    <col min="7423" max="7426" width="6.75" style="5" customWidth="1"/>
    <col min="7427" max="7427" width="7.625" style="5" customWidth="1"/>
    <col min="7428" max="7432" width="6.75" style="5" customWidth="1"/>
    <col min="7433" max="7433" width="6.625" style="5" customWidth="1"/>
    <col min="7434" max="7434" width="6.25" style="5" customWidth="1"/>
    <col min="7435" max="7435" width="6.625" style="5" customWidth="1"/>
    <col min="7436" max="7436" width="6.25" style="5" customWidth="1"/>
    <col min="7437" max="7437" width="6.5" style="5" customWidth="1"/>
    <col min="7438" max="7438" width="6.625" style="5" customWidth="1"/>
    <col min="7439" max="7439" width="6.875" style="5" customWidth="1"/>
    <col min="7440" max="7440" width="7" style="5" customWidth="1"/>
    <col min="7441" max="7441" width="8.125" style="5" customWidth="1"/>
    <col min="7442" max="7442" width="7.875" style="5" customWidth="1"/>
    <col min="7443" max="7444" width="6.75" style="5" customWidth="1"/>
    <col min="7445" max="7445" width="6.625" style="5" customWidth="1"/>
    <col min="7446" max="7447" width="6.75" style="5" customWidth="1"/>
    <col min="7448" max="7448" width="6.625" style="5" customWidth="1"/>
    <col min="7449" max="7451" width="0" style="5" hidden="1" customWidth="1"/>
    <col min="7452" max="7633" width="9" style="5"/>
    <col min="7634" max="7634" width="4.25" style="5" customWidth="1"/>
    <col min="7635" max="7635" width="16.25" style="5" customWidth="1"/>
    <col min="7636" max="7643" width="6.75" style="5" customWidth="1"/>
    <col min="7644" max="7645" width="5.875" style="5" customWidth="1"/>
    <col min="7646" max="7646" width="8.5" style="5" customWidth="1"/>
    <col min="7647" max="7647" width="8" style="5" customWidth="1"/>
    <col min="7648" max="7648" width="9.125" style="5" customWidth="1"/>
    <col min="7649" max="7654" width="8" style="5" customWidth="1"/>
    <col min="7655" max="7655" width="11.75" style="5" customWidth="1"/>
    <col min="7656" max="7656" width="6.875" style="5" customWidth="1"/>
    <col min="7657" max="7657" width="8.375" style="5" customWidth="1"/>
    <col min="7658" max="7664" width="6.75" style="5" customWidth="1"/>
    <col min="7665" max="7666" width="5.875" style="5" customWidth="1"/>
    <col min="7667" max="7667" width="8.5" style="5" customWidth="1"/>
    <col min="7668" max="7668" width="8" style="5" customWidth="1"/>
    <col min="7669" max="7669" width="9.125" style="5" customWidth="1"/>
    <col min="7670" max="7675" width="8" style="5" customWidth="1"/>
    <col min="7676" max="7676" width="11.75" style="5" customWidth="1"/>
    <col min="7677" max="7677" width="6.875" style="5" customWidth="1"/>
    <col min="7678" max="7678" width="7.625" style="5" customWidth="1"/>
    <col min="7679" max="7682" width="6.75" style="5" customWidth="1"/>
    <col min="7683" max="7683" width="7.625" style="5" customWidth="1"/>
    <col min="7684" max="7688" width="6.75" style="5" customWidth="1"/>
    <col min="7689" max="7689" width="6.625" style="5" customWidth="1"/>
    <col min="7690" max="7690" width="6.25" style="5" customWidth="1"/>
    <col min="7691" max="7691" width="6.625" style="5" customWidth="1"/>
    <col min="7692" max="7692" width="6.25" style="5" customWidth="1"/>
    <col min="7693" max="7693" width="6.5" style="5" customWidth="1"/>
    <col min="7694" max="7694" width="6.625" style="5" customWidth="1"/>
    <col min="7695" max="7695" width="6.875" style="5" customWidth="1"/>
    <col min="7696" max="7696" width="7" style="5" customWidth="1"/>
    <col min="7697" max="7697" width="8.125" style="5" customWidth="1"/>
    <col min="7698" max="7698" width="7.875" style="5" customWidth="1"/>
    <col min="7699" max="7700" width="6.75" style="5" customWidth="1"/>
    <col min="7701" max="7701" width="6.625" style="5" customWidth="1"/>
    <col min="7702" max="7703" width="6.75" style="5" customWidth="1"/>
    <col min="7704" max="7704" width="6.625" style="5" customWidth="1"/>
    <col min="7705" max="7707" width="0" style="5" hidden="1" customWidth="1"/>
    <col min="7708" max="7889" width="9" style="5"/>
    <col min="7890" max="7890" width="4.25" style="5" customWidth="1"/>
    <col min="7891" max="7891" width="16.25" style="5" customWidth="1"/>
    <col min="7892" max="7899" width="6.75" style="5" customWidth="1"/>
    <col min="7900" max="7901" width="5.875" style="5" customWidth="1"/>
    <col min="7902" max="7902" width="8.5" style="5" customWidth="1"/>
    <col min="7903" max="7903" width="8" style="5" customWidth="1"/>
    <col min="7904" max="7904" width="9.125" style="5" customWidth="1"/>
    <col min="7905" max="7910" width="8" style="5" customWidth="1"/>
    <col min="7911" max="7911" width="11.75" style="5" customWidth="1"/>
    <col min="7912" max="7912" width="6.875" style="5" customWidth="1"/>
    <col min="7913" max="7913" width="8.375" style="5" customWidth="1"/>
    <col min="7914" max="7920" width="6.75" style="5" customWidth="1"/>
    <col min="7921" max="7922" width="5.875" style="5" customWidth="1"/>
    <col min="7923" max="7923" width="8.5" style="5" customWidth="1"/>
    <col min="7924" max="7924" width="8" style="5" customWidth="1"/>
    <col min="7925" max="7925" width="9.125" style="5" customWidth="1"/>
    <col min="7926" max="7931" width="8" style="5" customWidth="1"/>
    <col min="7932" max="7932" width="11.75" style="5" customWidth="1"/>
    <col min="7933" max="7933" width="6.875" style="5" customWidth="1"/>
    <col min="7934" max="7934" width="7.625" style="5" customWidth="1"/>
    <col min="7935" max="7938" width="6.75" style="5" customWidth="1"/>
    <col min="7939" max="7939" width="7.625" style="5" customWidth="1"/>
    <col min="7940" max="7944" width="6.75" style="5" customWidth="1"/>
    <col min="7945" max="7945" width="6.625" style="5" customWidth="1"/>
    <col min="7946" max="7946" width="6.25" style="5" customWidth="1"/>
    <col min="7947" max="7947" width="6.625" style="5" customWidth="1"/>
    <col min="7948" max="7948" width="6.25" style="5" customWidth="1"/>
    <col min="7949" max="7949" width="6.5" style="5" customWidth="1"/>
    <col min="7950" max="7950" width="6.625" style="5" customWidth="1"/>
    <col min="7951" max="7951" width="6.875" style="5" customWidth="1"/>
    <col min="7952" max="7952" width="7" style="5" customWidth="1"/>
    <col min="7953" max="7953" width="8.125" style="5" customWidth="1"/>
    <col min="7954" max="7954" width="7.875" style="5" customWidth="1"/>
    <col min="7955" max="7956" width="6.75" style="5" customWidth="1"/>
    <col min="7957" max="7957" width="6.625" style="5" customWidth="1"/>
    <col min="7958" max="7959" width="6.75" style="5" customWidth="1"/>
    <col min="7960" max="7960" width="6.625" style="5" customWidth="1"/>
    <col min="7961" max="7963" width="0" style="5" hidden="1" customWidth="1"/>
    <col min="7964" max="8145" width="9" style="5"/>
    <col min="8146" max="8146" width="4.25" style="5" customWidth="1"/>
    <col min="8147" max="8147" width="16.25" style="5" customWidth="1"/>
    <col min="8148" max="8155" width="6.75" style="5" customWidth="1"/>
    <col min="8156" max="8157" width="5.875" style="5" customWidth="1"/>
    <col min="8158" max="8158" width="8.5" style="5" customWidth="1"/>
    <col min="8159" max="8159" width="8" style="5" customWidth="1"/>
    <col min="8160" max="8160" width="9.125" style="5" customWidth="1"/>
    <col min="8161" max="8166" width="8" style="5" customWidth="1"/>
    <col min="8167" max="8167" width="11.75" style="5" customWidth="1"/>
    <col min="8168" max="8168" width="6.875" style="5" customWidth="1"/>
    <col min="8169" max="8169" width="8.375" style="5" customWidth="1"/>
    <col min="8170" max="8176" width="6.75" style="5" customWidth="1"/>
    <col min="8177" max="8178" width="5.875" style="5" customWidth="1"/>
    <col min="8179" max="8179" width="8.5" style="5" customWidth="1"/>
    <col min="8180" max="8180" width="8" style="5" customWidth="1"/>
    <col min="8181" max="8181" width="9.125" style="5" customWidth="1"/>
    <col min="8182" max="8187" width="8" style="5" customWidth="1"/>
    <col min="8188" max="8188" width="11.75" style="5" customWidth="1"/>
    <col min="8189" max="8189" width="6.875" style="5" customWidth="1"/>
    <col min="8190" max="8190" width="7.625" style="5" customWidth="1"/>
    <col min="8191" max="8194" width="6.75" style="5" customWidth="1"/>
    <col min="8195" max="8195" width="7.625" style="5" customWidth="1"/>
    <col min="8196" max="8200" width="6.75" style="5" customWidth="1"/>
    <col min="8201" max="8201" width="6.625" style="5" customWidth="1"/>
    <col min="8202" max="8202" width="6.25" style="5" customWidth="1"/>
    <col min="8203" max="8203" width="6.625" style="5" customWidth="1"/>
    <col min="8204" max="8204" width="6.25" style="5" customWidth="1"/>
    <col min="8205" max="8205" width="6.5" style="5" customWidth="1"/>
    <col min="8206" max="8206" width="6.625" style="5" customWidth="1"/>
    <col min="8207" max="8207" width="6.875" style="5" customWidth="1"/>
    <col min="8208" max="8208" width="7" style="5" customWidth="1"/>
    <col min="8209" max="8209" width="8.125" style="5" customWidth="1"/>
    <col min="8210" max="8210" width="7.875" style="5" customWidth="1"/>
    <col min="8211" max="8212" width="6.75" style="5" customWidth="1"/>
    <col min="8213" max="8213" width="6.625" style="5" customWidth="1"/>
    <col min="8214" max="8215" width="6.75" style="5" customWidth="1"/>
    <col min="8216" max="8216" width="6.625" style="5" customWidth="1"/>
    <col min="8217" max="8219" width="0" style="5" hidden="1" customWidth="1"/>
    <col min="8220" max="8401" width="9" style="5"/>
    <col min="8402" max="8402" width="4.25" style="5" customWidth="1"/>
    <col min="8403" max="8403" width="16.25" style="5" customWidth="1"/>
    <col min="8404" max="8411" width="6.75" style="5" customWidth="1"/>
    <col min="8412" max="8413" width="5.875" style="5" customWidth="1"/>
    <col min="8414" max="8414" width="8.5" style="5" customWidth="1"/>
    <col min="8415" max="8415" width="8" style="5" customWidth="1"/>
    <col min="8416" max="8416" width="9.125" style="5" customWidth="1"/>
    <col min="8417" max="8422" width="8" style="5" customWidth="1"/>
    <col min="8423" max="8423" width="11.75" style="5" customWidth="1"/>
    <col min="8424" max="8424" width="6.875" style="5" customWidth="1"/>
    <col min="8425" max="8425" width="8.375" style="5" customWidth="1"/>
    <col min="8426" max="8432" width="6.75" style="5" customWidth="1"/>
    <col min="8433" max="8434" width="5.875" style="5" customWidth="1"/>
    <col min="8435" max="8435" width="8.5" style="5" customWidth="1"/>
    <col min="8436" max="8436" width="8" style="5" customWidth="1"/>
    <col min="8437" max="8437" width="9.125" style="5" customWidth="1"/>
    <col min="8438" max="8443" width="8" style="5" customWidth="1"/>
    <col min="8444" max="8444" width="11.75" style="5" customWidth="1"/>
    <col min="8445" max="8445" width="6.875" style="5" customWidth="1"/>
    <col min="8446" max="8446" width="7.625" style="5" customWidth="1"/>
    <col min="8447" max="8450" width="6.75" style="5" customWidth="1"/>
    <col min="8451" max="8451" width="7.625" style="5" customWidth="1"/>
    <col min="8452" max="8456" width="6.75" style="5" customWidth="1"/>
    <col min="8457" max="8457" width="6.625" style="5" customWidth="1"/>
    <col min="8458" max="8458" width="6.25" style="5" customWidth="1"/>
    <col min="8459" max="8459" width="6.625" style="5" customWidth="1"/>
    <col min="8460" max="8460" width="6.25" style="5" customWidth="1"/>
    <col min="8461" max="8461" width="6.5" style="5" customWidth="1"/>
    <col min="8462" max="8462" width="6.625" style="5" customWidth="1"/>
    <col min="8463" max="8463" width="6.875" style="5" customWidth="1"/>
    <col min="8464" max="8464" width="7" style="5" customWidth="1"/>
    <col min="8465" max="8465" width="8.125" style="5" customWidth="1"/>
    <col min="8466" max="8466" width="7.875" style="5" customWidth="1"/>
    <col min="8467" max="8468" width="6.75" style="5" customWidth="1"/>
    <col min="8469" max="8469" width="6.625" style="5" customWidth="1"/>
    <col min="8470" max="8471" width="6.75" style="5" customWidth="1"/>
    <col min="8472" max="8472" width="6.625" style="5" customWidth="1"/>
    <col min="8473" max="8475" width="0" style="5" hidden="1" customWidth="1"/>
    <col min="8476" max="8657" width="9" style="5"/>
    <col min="8658" max="8658" width="4.25" style="5" customWidth="1"/>
    <col min="8659" max="8659" width="16.25" style="5" customWidth="1"/>
    <col min="8660" max="8667" width="6.75" style="5" customWidth="1"/>
    <col min="8668" max="8669" width="5.875" style="5" customWidth="1"/>
    <col min="8670" max="8670" width="8.5" style="5" customWidth="1"/>
    <col min="8671" max="8671" width="8" style="5" customWidth="1"/>
    <col min="8672" max="8672" width="9.125" style="5" customWidth="1"/>
    <col min="8673" max="8678" width="8" style="5" customWidth="1"/>
    <col min="8679" max="8679" width="11.75" style="5" customWidth="1"/>
    <col min="8680" max="8680" width="6.875" style="5" customWidth="1"/>
    <col min="8681" max="8681" width="8.375" style="5" customWidth="1"/>
    <col min="8682" max="8688" width="6.75" style="5" customWidth="1"/>
    <col min="8689" max="8690" width="5.875" style="5" customWidth="1"/>
    <col min="8691" max="8691" width="8.5" style="5" customWidth="1"/>
    <col min="8692" max="8692" width="8" style="5" customWidth="1"/>
    <col min="8693" max="8693" width="9.125" style="5" customWidth="1"/>
    <col min="8694" max="8699" width="8" style="5" customWidth="1"/>
    <col min="8700" max="8700" width="11.75" style="5" customWidth="1"/>
    <col min="8701" max="8701" width="6.875" style="5" customWidth="1"/>
    <col min="8702" max="8702" width="7.625" style="5" customWidth="1"/>
    <col min="8703" max="8706" width="6.75" style="5" customWidth="1"/>
    <col min="8707" max="8707" width="7.625" style="5" customWidth="1"/>
    <col min="8708" max="8712" width="6.75" style="5" customWidth="1"/>
    <col min="8713" max="8713" width="6.625" style="5" customWidth="1"/>
    <col min="8714" max="8714" width="6.25" style="5" customWidth="1"/>
    <col min="8715" max="8715" width="6.625" style="5" customWidth="1"/>
    <col min="8716" max="8716" width="6.25" style="5" customWidth="1"/>
    <col min="8717" max="8717" width="6.5" style="5" customWidth="1"/>
    <col min="8718" max="8718" width="6.625" style="5" customWidth="1"/>
    <col min="8719" max="8719" width="6.875" style="5" customWidth="1"/>
    <col min="8720" max="8720" width="7" style="5" customWidth="1"/>
    <col min="8721" max="8721" width="8.125" style="5" customWidth="1"/>
    <col min="8722" max="8722" width="7.875" style="5" customWidth="1"/>
    <col min="8723" max="8724" width="6.75" style="5" customWidth="1"/>
    <col min="8725" max="8725" width="6.625" style="5" customWidth="1"/>
    <col min="8726" max="8727" width="6.75" style="5" customWidth="1"/>
    <col min="8728" max="8728" width="6.625" style="5" customWidth="1"/>
    <col min="8729" max="8731" width="0" style="5" hidden="1" customWidth="1"/>
    <col min="8732" max="8913" width="9" style="5"/>
    <col min="8914" max="8914" width="4.25" style="5" customWidth="1"/>
    <col min="8915" max="8915" width="16.25" style="5" customWidth="1"/>
    <col min="8916" max="8923" width="6.75" style="5" customWidth="1"/>
    <col min="8924" max="8925" width="5.875" style="5" customWidth="1"/>
    <col min="8926" max="8926" width="8.5" style="5" customWidth="1"/>
    <col min="8927" max="8927" width="8" style="5" customWidth="1"/>
    <col min="8928" max="8928" width="9.125" style="5" customWidth="1"/>
    <col min="8929" max="8934" width="8" style="5" customWidth="1"/>
    <col min="8935" max="8935" width="11.75" style="5" customWidth="1"/>
    <col min="8936" max="8936" width="6.875" style="5" customWidth="1"/>
    <col min="8937" max="8937" width="8.375" style="5" customWidth="1"/>
    <col min="8938" max="8944" width="6.75" style="5" customWidth="1"/>
    <col min="8945" max="8946" width="5.875" style="5" customWidth="1"/>
    <col min="8947" max="8947" width="8.5" style="5" customWidth="1"/>
    <col min="8948" max="8948" width="8" style="5" customWidth="1"/>
    <col min="8949" max="8949" width="9.125" style="5" customWidth="1"/>
    <col min="8950" max="8955" width="8" style="5" customWidth="1"/>
    <col min="8956" max="8956" width="11.75" style="5" customWidth="1"/>
    <col min="8957" max="8957" width="6.875" style="5" customWidth="1"/>
    <col min="8958" max="8958" width="7.625" style="5" customWidth="1"/>
    <col min="8959" max="8962" width="6.75" style="5" customWidth="1"/>
    <col min="8963" max="8963" width="7.625" style="5" customWidth="1"/>
    <col min="8964" max="8968" width="6.75" style="5" customWidth="1"/>
    <col min="8969" max="8969" width="6.625" style="5" customWidth="1"/>
    <col min="8970" max="8970" width="6.25" style="5" customWidth="1"/>
    <col min="8971" max="8971" width="6.625" style="5" customWidth="1"/>
    <col min="8972" max="8972" width="6.25" style="5" customWidth="1"/>
    <col min="8973" max="8973" width="6.5" style="5" customWidth="1"/>
    <col min="8974" max="8974" width="6.625" style="5" customWidth="1"/>
    <col min="8975" max="8975" width="6.875" style="5" customWidth="1"/>
    <col min="8976" max="8976" width="7" style="5" customWidth="1"/>
    <col min="8977" max="8977" width="8.125" style="5" customWidth="1"/>
    <col min="8978" max="8978" width="7.875" style="5" customWidth="1"/>
    <col min="8979" max="8980" width="6.75" style="5" customWidth="1"/>
    <col min="8981" max="8981" width="6.625" style="5" customWidth="1"/>
    <col min="8982" max="8983" width="6.75" style="5" customWidth="1"/>
    <col min="8984" max="8984" width="6.625" style="5" customWidth="1"/>
    <col min="8985" max="8987" width="0" style="5" hidden="1" customWidth="1"/>
    <col min="8988" max="9169" width="9" style="5"/>
    <col min="9170" max="9170" width="4.25" style="5" customWidth="1"/>
    <col min="9171" max="9171" width="16.25" style="5" customWidth="1"/>
    <col min="9172" max="9179" width="6.75" style="5" customWidth="1"/>
    <col min="9180" max="9181" width="5.875" style="5" customWidth="1"/>
    <col min="9182" max="9182" width="8.5" style="5" customWidth="1"/>
    <col min="9183" max="9183" width="8" style="5" customWidth="1"/>
    <col min="9184" max="9184" width="9.125" style="5" customWidth="1"/>
    <col min="9185" max="9190" width="8" style="5" customWidth="1"/>
    <col min="9191" max="9191" width="11.75" style="5" customWidth="1"/>
    <col min="9192" max="9192" width="6.875" style="5" customWidth="1"/>
    <col min="9193" max="9193" width="8.375" style="5" customWidth="1"/>
    <col min="9194" max="9200" width="6.75" style="5" customWidth="1"/>
    <col min="9201" max="9202" width="5.875" style="5" customWidth="1"/>
    <col min="9203" max="9203" width="8.5" style="5" customWidth="1"/>
    <col min="9204" max="9204" width="8" style="5" customWidth="1"/>
    <col min="9205" max="9205" width="9.125" style="5" customWidth="1"/>
    <col min="9206" max="9211" width="8" style="5" customWidth="1"/>
    <col min="9212" max="9212" width="11.75" style="5" customWidth="1"/>
    <col min="9213" max="9213" width="6.875" style="5" customWidth="1"/>
    <col min="9214" max="9214" width="7.625" style="5" customWidth="1"/>
    <col min="9215" max="9218" width="6.75" style="5" customWidth="1"/>
    <col min="9219" max="9219" width="7.625" style="5" customWidth="1"/>
    <col min="9220" max="9224" width="6.75" style="5" customWidth="1"/>
    <col min="9225" max="9225" width="6.625" style="5" customWidth="1"/>
    <col min="9226" max="9226" width="6.25" style="5" customWidth="1"/>
    <col min="9227" max="9227" width="6.625" style="5" customWidth="1"/>
    <col min="9228" max="9228" width="6.25" style="5" customWidth="1"/>
    <col min="9229" max="9229" width="6.5" style="5" customWidth="1"/>
    <col min="9230" max="9230" width="6.625" style="5" customWidth="1"/>
    <col min="9231" max="9231" width="6.875" style="5" customWidth="1"/>
    <col min="9232" max="9232" width="7" style="5" customWidth="1"/>
    <col min="9233" max="9233" width="8.125" style="5" customWidth="1"/>
    <col min="9234" max="9234" width="7.875" style="5" customWidth="1"/>
    <col min="9235" max="9236" width="6.75" style="5" customWidth="1"/>
    <col min="9237" max="9237" width="6.625" style="5" customWidth="1"/>
    <col min="9238" max="9239" width="6.75" style="5" customWidth="1"/>
    <col min="9240" max="9240" width="6.625" style="5" customWidth="1"/>
    <col min="9241" max="9243" width="0" style="5" hidden="1" customWidth="1"/>
    <col min="9244" max="9425" width="9" style="5"/>
    <col min="9426" max="9426" width="4.25" style="5" customWidth="1"/>
    <col min="9427" max="9427" width="16.25" style="5" customWidth="1"/>
    <col min="9428" max="9435" width="6.75" style="5" customWidth="1"/>
    <col min="9436" max="9437" width="5.875" style="5" customWidth="1"/>
    <col min="9438" max="9438" width="8.5" style="5" customWidth="1"/>
    <col min="9439" max="9439" width="8" style="5" customWidth="1"/>
    <col min="9440" max="9440" width="9.125" style="5" customWidth="1"/>
    <col min="9441" max="9446" width="8" style="5" customWidth="1"/>
    <col min="9447" max="9447" width="11.75" style="5" customWidth="1"/>
    <col min="9448" max="9448" width="6.875" style="5" customWidth="1"/>
    <col min="9449" max="9449" width="8.375" style="5" customWidth="1"/>
    <col min="9450" max="9456" width="6.75" style="5" customWidth="1"/>
    <col min="9457" max="9458" width="5.875" style="5" customWidth="1"/>
    <col min="9459" max="9459" width="8.5" style="5" customWidth="1"/>
    <col min="9460" max="9460" width="8" style="5" customWidth="1"/>
    <col min="9461" max="9461" width="9.125" style="5" customWidth="1"/>
    <col min="9462" max="9467" width="8" style="5" customWidth="1"/>
    <col min="9468" max="9468" width="11.75" style="5" customWidth="1"/>
    <col min="9469" max="9469" width="6.875" style="5" customWidth="1"/>
    <col min="9470" max="9470" width="7.625" style="5" customWidth="1"/>
    <col min="9471" max="9474" width="6.75" style="5" customWidth="1"/>
    <col min="9475" max="9475" width="7.625" style="5" customWidth="1"/>
    <col min="9476" max="9480" width="6.75" style="5" customWidth="1"/>
    <col min="9481" max="9481" width="6.625" style="5" customWidth="1"/>
    <col min="9482" max="9482" width="6.25" style="5" customWidth="1"/>
    <col min="9483" max="9483" width="6.625" style="5" customWidth="1"/>
    <col min="9484" max="9484" width="6.25" style="5" customWidth="1"/>
    <col min="9485" max="9485" width="6.5" style="5" customWidth="1"/>
    <col min="9486" max="9486" width="6.625" style="5" customWidth="1"/>
    <col min="9487" max="9487" width="6.875" style="5" customWidth="1"/>
    <col min="9488" max="9488" width="7" style="5" customWidth="1"/>
    <col min="9489" max="9489" width="8.125" style="5" customWidth="1"/>
    <col min="9490" max="9490" width="7.875" style="5" customWidth="1"/>
    <col min="9491" max="9492" width="6.75" style="5" customWidth="1"/>
    <col min="9493" max="9493" width="6.625" style="5" customWidth="1"/>
    <col min="9494" max="9495" width="6.75" style="5" customWidth="1"/>
    <col min="9496" max="9496" width="6.625" style="5" customWidth="1"/>
    <col min="9497" max="9499" width="0" style="5" hidden="1" customWidth="1"/>
    <col min="9500" max="9681" width="9" style="5"/>
    <col min="9682" max="9682" width="4.25" style="5" customWidth="1"/>
    <col min="9683" max="9683" width="16.25" style="5" customWidth="1"/>
    <col min="9684" max="9691" width="6.75" style="5" customWidth="1"/>
    <col min="9692" max="9693" width="5.875" style="5" customWidth="1"/>
    <col min="9694" max="9694" width="8.5" style="5" customWidth="1"/>
    <col min="9695" max="9695" width="8" style="5" customWidth="1"/>
    <col min="9696" max="9696" width="9.125" style="5" customWidth="1"/>
    <col min="9697" max="9702" width="8" style="5" customWidth="1"/>
    <col min="9703" max="9703" width="11.75" style="5" customWidth="1"/>
    <col min="9704" max="9704" width="6.875" style="5" customWidth="1"/>
    <col min="9705" max="9705" width="8.375" style="5" customWidth="1"/>
    <col min="9706" max="9712" width="6.75" style="5" customWidth="1"/>
    <col min="9713" max="9714" width="5.875" style="5" customWidth="1"/>
    <col min="9715" max="9715" width="8.5" style="5" customWidth="1"/>
    <col min="9716" max="9716" width="8" style="5" customWidth="1"/>
    <col min="9717" max="9717" width="9.125" style="5" customWidth="1"/>
    <col min="9718" max="9723" width="8" style="5" customWidth="1"/>
    <col min="9724" max="9724" width="11.75" style="5" customWidth="1"/>
    <col min="9725" max="9725" width="6.875" style="5" customWidth="1"/>
    <col min="9726" max="9726" width="7.625" style="5" customWidth="1"/>
    <col min="9727" max="9730" width="6.75" style="5" customWidth="1"/>
    <col min="9731" max="9731" width="7.625" style="5" customWidth="1"/>
    <col min="9732" max="9736" width="6.75" style="5" customWidth="1"/>
    <col min="9737" max="9737" width="6.625" style="5" customWidth="1"/>
    <col min="9738" max="9738" width="6.25" style="5" customWidth="1"/>
    <col min="9739" max="9739" width="6.625" style="5" customWidth="1"/>
    <col min="9740" max="9740" width="6.25" style="5" customWidth="1"/>
    <col min="9741" max="9741" width="6.5" style="5" customWidth="1"/>
    <col min="9742" max="9742" width="6.625" style="5" customWidth="1"/>
    <col min="9743" max="9743" width="6.875" style="5" customWidth="1"/>
    <col min="9744" max="9744" width="7" style="5" customWidth="1"/>
    <col min="9745" max="9745" width="8.125" style="5" customWidth="1"/>
    <col min="9746" max="9746" width="7.875" style="5" customWidth="1"/>
    <col min="9747" max="9748" width="6.75" style="5" customWidth="1"/>
    <col min="9749" max="9749" width="6.625" style="5" customWidth="1"/>
    <col min="9750" max="9751" width="6.75" style="5" customWidth="1"/>
    <col min="9752" max="9752" width="6.625" style="5" customWidth="1"/>
    <col min="9753" max="9755" width="0" style="5" hidden="1" customWidth="1"/>
    <col min="9756" max="9937" width="9" style="5"/>
    <col min="9938" max="9938" width="4.25" style="5" customWidth="1"/>
    <col min="9939" max="9939" width="16.25" style="5" customWidth="1"/>
    <col min="9940" max="9947" width="6.75" style="5" customWidth="1"/>
    <col min="9948" max="9949" width="5.875" style="5" customWidth="1"/>
    <col min="9950" max="9950" width="8.5" style="5" customWidth="1"/>
    <col min="9951" max="9951" width="8" style="5" customWidth="1"/>
    <col min="9952" max="9952" width="9.125" style="5" customWidth="1"/>
    <col min="9953" max="9958" width="8" style="5" customWidth="1"/>
    <col min="9959" max="9959" width="11.75" style="5" customWidth="1"/>
    <col min="9960" max="9960" width="6.875" style="5" customWidth="1"/>
    <col min="9961" max="9961" width="8.375" style="5" customWidth="1"/>
    <col min="9962" max="9968" width="6.75" style="5" customWidth="1"/>
    <col min="9969" max="9970" width="5.875" style="5" customWidth="1"/>
    <col min="9971" max="9971" width="8.5" style="5" customWidth="1"/>
    <col min="9972" max="9972" width="8" style="5" customWidth="1"/>
    <col min="9973" max="9973" width="9.125" style="5" customWidth="1"/>
    <col min="9974" max="9979" width="8" style="5" customWidth="1"/>
    <col min="9980" max="9980" width="11.75" style="5" customWidth="1"/>
    <col min="9981" max="9981" width="6.875" style="5" customWidth="1"/>
    <col min="9982" max="9982" width="7.625" style="5" customWidth="1"/>
    <col min="9983" max="9986" width="6.75" style="5" customWidth="1"/>
    <col min="9987" max="9987" width="7.625" style="5" customWidth="1"/>
    <col min="9988" max="9992" width="6.75" style="5" customWidth="1"/>
    <col min="9993" max="9993" width="6.625" style="5" customWidth="1"/>
    <col min="9994" max="9994" width="6.25" style="5" customWidth="1"/>
    <col min="9995" max="9995" width="6.625" style="5" customWidth="1"/>
    <col min="9996" max="9996" width="6.25" style="5" customWidth="1"/>
    <col min="9997" max="9997" width="6.5" style="5" customWidth="1"/>
    <col min="9998" max="9998" width="6.625" style="5" customWidth="1"/>
    <col min="9999" max="9999" width="6.875" style="5" customWidth="1"/>
    <col min="10000" max="10000" width="7" style="5" customWidth="1"/>
    <col min="10001" max="10001" width="8.125" style="5" customWidth="1"/>
    <col min="10002" max="10002" width="7.875" style="5" customWidth="1"/>
    <col min="10003" max="10004" width="6.75" style="5" customWidth="1"/>
    <col min="10005" max="10005" width="6.625" style="5" customWidth="1"/>
    <col min="10006" max="10007" width="6.75" style="5" customWidth="1"/>
    <col min="10008" max="10008" width="6.625" style="5" customWidth="1"/>
    <col min="10009" max="10011" width="0" style="5" hidden="1" customWidth="1"/>
    <col min="10012" max="10193" width="9" style="5"/>
    <col min="10194" max="10194" width="4.25" style="5" customWidth="1"/>
    <col min="10195" max="10195" width="16.25" style="5" customWidth="1"/>
    <col min="10196" max="10203" width="6.75" style="5" customWidth="1"/>
    <col min="10204" max="10205" width="5.875" style="5" customWidth="1"/>
    <col min="10206" max="10206" width="8.5" style="5" customWidth="1"/>
    <col min="10207" max="10207" width="8" style="5" customWidth="1"/>
    <col min="10208" max="10208" width="9.125" style="5" customWidth="1"/>
    <col min="10209" max="10214" width="8" style="5" customWidth="1"/>
    <col min="10215" max="10215" width="11.75" style="5" customWidth="1"/>
    <col min="10216" max="10216" width="6.875" style="5" customWidth="1"/>
    <col min="10217" max="10217" width="8.375" style="5" customWidth="1"/>
    <col min="10218" max="10224" width="6.75" style="5" customWidth="1"/>
    <col min="10225" max="10226" width="5.875" style="5" customWidth="1"/>
    <col min="10227" max="10227" width="8.5" style="5" customWidth="1"/>
    <col min="10228" max="10228" width="8" style="5" customWidth="1"/>
    <col min="10229" max="10229" width="9.125" style="5" customWidth="1"/>
    <col min="10230" max="10235" width="8" style="5" customWidth="1"/>
    <col min="10236" max="10236" width="11.75" style="5" customWidth="1"/>
    <col min="10237" max="10237" width="6.875" style="5" customWidth="1"/>
    <col min="10238" max="10238" width="7.625" style="5" customWidth="1"/>
    <col min="10239" max="10242" width="6.75" style="5" customWidth="1"/>
    <col min="10243" max="10243" width="7.625" style="5" customWidth="1"/>
    <col min="10244" max="10248" width="6.75" style="5" customWidth="1"/>
    <col min="10249" max="10249" width="6.625" style="5" customWidth="1"/>
    <col min="10250" max="10250" width="6.25" style="5" customWidth="1"/>
    <col min="10251" max="10251" width="6.625" style="5" customWidth="1"/>
    <col min="10252" max="10252" width="6.25" style="5" customWidth="1"/>
    <col min="10253" max="10253" width="6.5" style="5" customWidth="1"/>
    <col min="10254" max="10254" width="6.625" style="5" customWidth="1"/>
    <col min="10255" max="10255" width="6.875" style="5" customWidth="1"/>
    <col min="10256" max="10256" width="7" style="5" customWidth="1"/>
    <col min="10257" max="10257" width="8.125" style="5" customWidth="1"/>
    <col min="10258" max="10258" width="7.875" style="5" customWidth="1"/>
    <col min="10259" max="10260" width="6.75" style="5" customWidth="1"/>
    <col min="10261" max="10261" width="6.625" style="5" customWidth="1"/>
    <col min="10262" max="10263" width="6.75" style="5" customWidth="1"/>
    <col min="10264" max="10264" width="6.625" style="5" customWidth="1"/>
    <col min="10265" max="10267" width="0" style="5" hidden="1" customWidth="1"/>
    <col min="10268" max="10449" width="9" style="5"/>
    <col min="10450" max="10450" width="4.25" style="5" customWidth="1"/>
    <col min="10451" max="10451" width="16.25" style="5" customWidth="1"/>
    <col min="10452" max="10459" width="6.75" style="5" customWidth="1"/>
    <col min="10460" max="10461" width="5.875" style="5" customWidth="1"/>
    <col min="10462" max="10462" width="8.5" style="5" customWidth="1"/>
    <col min="10463" max="10463" width="8" style="5" customWidth="1"/>
    <col min="10464" max="10464" width="9.125" style="5" customWidth="1"/>
    <col min="10465" max="10470" width="8" style="5" customWidth="1"/>
    <col min="10471" max="10471" width="11.75" style="5" customWidth="1"/>
    <col min="10472" max="10472" width="6.875" style="5" customWidth="1"/>
    <col min="10473" max="10473" width="8.375" style="5" customWidth="1"/>
    <col min="10474" max="10480" width="6.75" style="5" customWidth="1"/>
    <col min="10481" max="10482" width="5.875" style="5" customWidth="1"/>
    <col min="10483" max="10483" width="8.5" style="5" customWidth="1"/>
    <col min="10484" max="10484" width="8" style="5" customWidth="1"/>
    <col min="10485" max="10485" width="9.125" style="5" customWidth="1"/>
    <col min="10486" max="10491" width="8" style="5" customWidth="1"/>
    <col min="10492" max="10492" width="11.75" style="5" customWidth="1"/>
    <col min="10493" max="10493" width="6.875" style="5" customWidth="1"/>
    <col min="10494" max="10494" width="7.625" style="5" customWidth="1"/>
    <col min="10495" max="10498" width="6.75" style="5" customWidth="1"/>
    <col min="10499" max="10499" width="7.625" style="5" customWidth="1"/>
    <col min="10500" max="10504" width="6.75" style="5" customWidth="1"/>
    <col min="10505" max="10505" width="6.625" style="5" customWidth="1"/>
    <col min="10506" max="10506" width="6.25" style="5" customWidth="1"/>
    <col min="10507" max="10507" width="6.625" style="5" customWidth="1"/>
    <col min="10508" max="10508" width="6.25" style="5" customWidth="1"/>
    <col min="10509" max="10509" width="6.5" style="5" customWidth="1"/>
    <col min="10510" max="10510" width="6.625" style="5" customWidth="1"/>
    <col min="10511" max="10511" width="6.875" style="5" customWidth="1"/>
    <col min="10512" max="10512" width="7" style="5" customWidth="1"/>
    <col min="10513" max="10513" width="8.125" style="5" customWidth="1"/>
    <col min="10514" max="10514" width="7.875" style="5" customWidth="1"/>
    <col min="10515" max="10516" width="6.75" style="5" customWidth="1"/>
    <col min="10517" max="10517" width="6.625" style="5" customWidth="1"/>
    <col min="10518" max="10519" width="6.75" style="5" customWidth="1"/>
    <col min="10520" max="10520" width="6.625" style="5" customWidth="1"/>
    <col min="10521" max="10523" width="0" style="5" hidden="1" customWidth="1"/>
    <col min="10524" max="10705" width="9" style="5"/>
    <col min="10706" max="10706" width="4.25" style="5" customWidth="1"/>
    <col min="10707" max="10707" width="16.25" style="5" customWidth="1"/>
    <col min="10708" max="10715" width="6.75" style="5" customWidth="1"/>
    <col min="10716" max="10717" width="5.875" style="5" customWidth="1"/>
    <col min="10718" max="10718" width="8.5" style="5" customWidth="1"/>
    <col min="10719" max="10719" width="8" style="5" customWidth="1"/>
    <col min="10720" max="10720" width="9.125" style="5" customWidth="1"/>
    <col min="10721" max="10726" width="8" style="5" customWidth="1"/>
    <col min="10727" max="10727" width="11.75" style="5" customWidth="1"/>
    <col min="10728" max="10728" width="6.875" style="5" customWidth="1"/>
    <col min="10729" max="10729" width="8.375" style="5" customWidth="1"/>
    <col min="10730" max="10736" width="6.75" style="5" customWidth="1"/>
    <col min="10737" max="10738" width="5.875" style="5" customWidth="1"/>
    <col min="10739" max="10739" width="8.5" style="5" customWidth="1"/>
    <col min="10740" max="10740" width="8" style="5" customWidth="1"/>
    <col min="10741" max="10741" width="9.125" style="5" customWidth="1"/>
    <col min="10742" max="10747" width="8" style="5" customWidth="1"/>
    <col min="10748" max="10748" width="11.75" style="5" customWidth="1"/>
    <col min="10749" max="10749" width="6.875" style="5" customWidth="1"/>
    <col min="10750" max="10750" width="7.625" style="5" customWidth="1"/>
    <col min="10751" max="10754" width="6.75" style="5" customWidth="1"/>
    <col min="10755" max="10755" width="7.625" style="5" customWidth="1"/>
    <col min="10756" max="10760" width="6.75" style="5" customWidth="1"/>
    <col min="10761" max="10761" width="6.625" style="5" customWidth="1"/>
    <col min="10762" max="10762" width="6.25" style="5" customWidth="1"/>
    <col min="10763" max="10763" width="6.625" style="5" customWidth="1"/>
    <col min="10764" max="10764" width="6.25" style="5" customWidth="1"/>
    <col min="10765" max="10765" width="6.5" style="5" customWidth="1"/>
    <col min="10766" max="10766" width="6.625" style="5" customWidth="1"/>
    <col min="10767" max="10767" width="6.875" style="5" customWidth="1"/>
    <col min="10768" max="10768" width="7" style="5" customWidth="1"/>
    <col min="10769" max="10769" width="8.125" style="5" customWidth="1"/>
    <col min="10770" max="10770" width="7.875" style="5" customWidth="1"/>
    <col min="10771" max="10772" width="6.75" style="5" customWidth="1"/>
    <col min="10773" max="10773" width="6.625" style="5" customWidth="1"/>
    <col min="10774" max="10775" width="6.75" style="5" customWidth="1"/>
    <col min="10776" max="10776" width="6.625" style="5" customWidth="1"/>
    <col min="10777" max="10779" width="0" style="5" hidden="1" customWidth="1"/>
    <col min="10780" max="10961" width="9" style="5"/>
    <col min="10962" max="10962" width="4.25" style="5" customWidth="1"/>
    <col min="10963" max="10963" width="16.25" style="5" customWidth="1"/>
    <col min="10964" max="10971" width="6.75" style="5" customWidth="1"/>
    <col min="10972" max="10973" width="5.875" style="5" customWidth="1"/>
    <col min="10974" max="10974" width="8.5" style="5" customWidth="1"/>
    <col min="10975" max="10975" width="8" style="5" customWidth="1"/>
    <col min="10976" max="10976" width="9.125" style="5" customWidth="1"/>
    <col min="10977" max="10982" width="8" style="5" customWidth="1"/>
    <col min="10983" max="10983" width="11.75" style="5" customWidth="1"/>
    <col min="10984" max="10984" width="6.875" style="5" customWidth="1"/>
    <col min="10985" max="10985" width="8.375" style="5" customWidth="1"/>
    <col min="10986" max="10992" width="6.75" style="5" customWidth="1"/>
    <col min="10993" max="10994" width="5.875" style="5" customWidth="1"/>
    <col min="10995" max="10995" width="8.5" style="5" customWidth="1"/>
    <col min="10996" max="10996" width="8" style="5" customWidth="1"/>
    <col min="10997" max="10997" width="9.125" style="5" customWidth="1"/>
    <col min="10998" max="11003" width="8" style="5" customWidth="1"/>
    <col min="11004" max="11004" width="11.75" style="5" customWidth="1"/>
    <col min="11005" max="11005" width="6.875" style="5" customWidth="1"/>
    <col min="11006" max="11006" width="7.625" style="5" customWidth="1"/>
    <col min="11007" max="11010" width="6.75" style="5" customWidth="1"/>
    <col min="11011" max="11011" width="7.625" style="5" customWidth="1"/>
    <col min="11012" max="11016" width="6.75" style="5" customWidth="1"/>
    <col min="11017" max="11017" width="6.625" style="5" customWidth="1"/>
    <col min="11018" max="11018" width="6.25" style="5" customWidth="1"/>
    <col min="11019" max="11019" width="6.625" style="5" customWidth="1"/>
    <col min="11020" max="11020" width="6.25" style="5" customWidth="1"/>
    <col min="11021" max="11021" width="6.5" style="5" customWidth="1"/>
    <col min="11022" max="11022" width="6.625" style="5" customWidth="1"/>
    <col min="11023" max="11023" width="6.875" style="5" customWidth="1"/>
    <col min="11024" max="11024" width="7" style="5" customWidth="1"/>
    <col min="11025" max="11025" width="8.125" style="5" customWidth="1"/>
    <col min="11026" max="11026" width="7.875" style="5" customWidth="1"/>
    <col min="11027" max="11028" width="6.75" style="5" customWidth="1"/>
    <col min="11029" max="11029" width="6.625" style="5" customWidth="1"/>
    <col min="11030" max="11031" width="6.75" style="5" customWidth="1"/>
    <col min="11032" max="11032" width="6.625" style="5" customWidth="1"/>
    <col min="11033" max="11035" width="0" style="5" hidden="1" customWidth="1"/>
    <col min="11036" max="11217" width="9" style="5"/>
    <col min="11218" max="11218" width="4.25" style="5" customWidth="1"/>
    <col min="11219" max="11219" width="16.25" style="5" customWidth="1"/>
    <col min="11220" max="11227" width="6.75" style="5" customWidth="1"/>
    <col min="11228" max="11229" width="5.875" style="5" customWidth="1"/>
    <col min="11230" max="11230" width="8.5" style="5" customWidth="1"/>
    <col min="11231" max="11231" width="8" style="5" customWidth="1"/>
    <col min="11232" max="11232" width="9.125" style="5" customWidth="1"/>
    <col min="11233" max="11238" width="8" style="5" customWidth="1"/>
    <col min="11239" max="11239" width="11.75" style="5" customWidth="1"/>
    <col min="11240" max="11240" width="6.875" style="5" customWidth="1"/>
    <col min="11241" max="11241" width="8.375" style="5" customWidth="1"/>
    <col min="11242" max="11248" width="6.75" style="5" customWidth="1"/>
    <col min="11249" max="11250" width="5.875" style="5" customWidth="1"/>
    <col min="11251" max="11251" width="8.5" style="5" customWidth="1"/>
    <col min="11252" max="11252" width="8" style="5" customWidth="1"/>
    <col min="11253" max="11253" width="9.125" style="5" customWidth="1"/>
    <col min="11254" max="11259" width="8" style="5" customWidth="1"/>
    <col min="11260" max="11260" width="11.75" style="5" customWidth="1"/>
    <col min="11261" max="11261" width="6.875" style="5" customWidth="1"/>
    <col min="11262" max="11262" width="7.625" style="5" customWidth="1"/>
    <col min="11263" max="11266" width="6.75" style="5" customWidth="1"/>
    <col min="11267" max="11267" width="7.625" style="5" customWidth="1"/>
    <col min="11268" max="11272" width="6.75" style="5" customWidth="1"/>
    <col min="11273" max="11273" width="6.625" style="5" customWidth="1"/>
    <col min="11274" max="11274" width="6.25" style="5" customWidth="1"/>
    <col min="11275" max="11275" width="6.625" style="5" customWidth="1"/>
    <col min="11276" max="11276" width="6.25" style="5" customWidth="1"/>
    <col min="11277" max="11277" width="6.5" style="5" customWidth="1"/>
    <col min="11278" max="11278" width="6.625" style="5" customWidth="1"/>
    <col min="11279" max="11279" width="6.875" style="5" customWidth="1"/>
    <col min="11280" max="11280" width="7" style="5" customWidth="1"/>
    <col min="11281" max="11281" width="8.125" style="5" customWidth="1"/>
    <col min="11282" max="11282" width="7.875" style="5" customWidth="1"/>
    <col min="11283" max="11284" width="6.75" style="5" customWidth="1"/>
    <col min="11285" max="11285" width="6.625" style="5" customWidth="1"/>
    <col min="11286" max="11287" width="6.75" style="5" customWidth="1"/>
    <col min="11288" max="11288" width="6.625" style="5" customWidth="1"/>
    <col min="11289" max="11291" width="0" style="5" hidden="1" customWidth="1"/>
    <col min="11292" max="11473" width="9" style="5"/>
    <col min="11474" max="11474" width="4.25" style="5" customWidth="1"/>
    <col min="11475" max="11475" width="16.25" style="5" customWidth="1"/>
    <col min="11476" max="11483" width="6.75" style="5" customWidth="1"/>
    <col min="11484" max="11485" width="5.875" style="5" customWidth="1"/>
    <col min="11486" max="11486" width="8.5" style="5" customWidth="1"/>
    <col min="11487" max="11487" width="8" style="5" customWidth="1"/>
    <col min="11488" max="11488" width="9.125" style="5" customWidth="1"/>
    <col min="11489" max="11494" width="8" style="5" customWidth="1"/>
    <col min="11495" max="11495" width="11.75" style="5" customWidth="1"/>
    <col min="11496" max="11496" width="6.875" style="5" customWidth="1"/>
    <col min="11497" max="11497" width="8.375" style="5" customWidth="1"/>
    <col min="11498" max="11504" width="6.75" style="5" customWidth="1"/>
    <col min="11505" max="11506" width="5.875" style="5" customWidth="1"/>
    <col min="11507" max="11507" width="8.5" style="5" customWidth="1"/>
    <col min="11508" max="11508" width="8" style="5" customWidth="1"/>
    <col min="11509" max="11509" width="9.125" style="5" customWidth="1"/>
    <col min="11510" max="11515" width="8" style="5" customWidth="1"/>
    <col min="11516" max="11516" width="11.75" style="5" customWidth="1"/>
    <col min="11517" max="11517" width="6.875" style="5" customWidth="1"/>
    <col min="11518" max="11518" width="7.625" style="5" customWidth="1"/>
    <col min="11519" max="11522" width="6.75" style="5" customWidth="1"/>
    <col min="11523" max="11523" width="7.625" style="5" customWidth="1"/>
    <col min="11524" max="11528" width="6.75" style="5" customWidth="1"/>
    <col min="11529" max="11529" width="6.625" style="5" customWidth="1"/>
    <col min="11530" max="11530" width="6.25" style="5" customWidth="1"/>
    <col min="11531" max="11531" width="6.625" style="5" customWidth="1"/>
    <col min="11532" max="11532" width="6.25" style="5" customWidth="1"/>
    <col min="11533" max="11533" width="6.5" style="5" customWidth="1"/>
    <col min="11534" max="11534" width="6.625" style="5" customWidth="1"/>
    <col min="11535" max="11535" width="6.875" style="5" customWidth="1"/>
    <col min="11536" max="11536" width="7" style="5" customWidth="1"/>
    <col min="11537" max="11537" width="8.125" style="5" customWidth="1"/>
    <col min="11538" max="11538" width="7.875" style="5" customWidth="1"/>
    <col min="11539" max="11540" width="6.75" style="5" customWidth="1"/>
    <col min="11541" max="11541" width="6.625" style="5" customWidth="1"/>
    <col min="11542" max="11543" width="6.75" style="5" customWidth="1"/>
    <col min="11544" max="11544" width="6.625" style="5" customWidth="1"/>
    <col min="11545" max="11547" width="0" style="5" hidden="1" customWidth="1"/>
    <col min="11548" max="11729" width="9" style="5"/>
    <col min="11730" max="11730" width="4.25" style="5" customWidth="1"/>
    <col min="11731" max="11731" width="16.25" style="5" customWidth="1"/>
    <col min="11732" max="11739" width="6.75" style="5" customWidth="1"/>
    <col min="11740" max="11741" width="5.875" style="5" customWidth="1"/>
    <col min="11742" max="11742" width="8.5" style="5" customWidth="1"/>
    <col min="11743" max="11743" width="8" style="5" customWidth="1"/>
    <col min="11744" max="11744" width="9.125" style="5" customWidth="1"/>
    <col min="11745" max="11750" width="8" style="5" customWidth="1"/>
    <col min="11751" max="11751" width="11.75" style="5" customWidth="1"/>
    <col min="11752" max="11752" width="6.875" style="5" customWidth="1"/>
    <col min="11753" max="11753" width="8.375" style="5" customWidth="1"/>
    <col min="11754" max="11760" width="6.75" style="5" customWidth="1"/>
    <col min="11761" max="11762" width="5.875" style="5" customWidth="1"/>
    <col min="11763" max="11763" width="8.5" style="5" customWidth="1"/>
    <col min="11764" max="11764" width="8" style="5" customWidth="1"/>
    <col min="11765" max="11765" width="9.125" style="5" customWidth="1"/>
    <col min="11766" max="11771" width="8" style="5" customWidth="1"/>
    <col min="11772" max="11772" width="11.75" style="5" customWidth="1"/>
    <col min="11773" max="11773" width="6.875" style="5" customWidth="1"/>
    <col min="11774" max="11774" width="7.625" style="5" customWidth="1"/>
    <col min="11775" max="11778" width="6.75" style="5" customWidth="1"/>
    <col min="11779" max="11779" width="7.625" style="5" customWidth="1"/>
    <col min="11780" max="11784" width="6.75" style="5" customWidth="1"/>
    <col min="11785" max="11785" width="6.625" style="5" customWidth="1"/>
    <col min="11786" max="11786" width="6.25" style="5" customWidth="1"/>
    <col min="11787" max="11787" width="6.625" style="5" customWidth="1"/>
    <col min="11788" max="11788" width="6.25" style="5" customWidth="1"/>
    <col min="11789" max="11789" width="6.5" style="5" customWidth="1"/>
    <col min="11790" max="11790" width="6.625" style="5" customWidth="1"/>
    <col min="11791" max="11791" width="6.875" style="5" customWidth="1"/>
    <col min="11792" max="11792" width="7" style="5" customWidth="1"/>
    <col min="11793" max="11793" width="8.125" style="5" customWidth="1"/>
    <col min="11794" max="11794" width="7.875" style="5" customWidth="1"/>
    <col min="11795" max="11796" width="6.75" style="5" customWidth="1"/>
    <col min="11797" max="11797" width="6.625" style="5" customWidth="1"/>
    <col min="11798" max="11799" width="6.75" style="5" customWidth="1"/>
    <col min="11800" max="11800" width="6.625" style="5" customWidth="1"/>
    <col min="11801" max="11803" width="0" style="5" hidden="1" customWidth="1"/>
    <col min="11804" max="11985" width="9" style="5"/>
    <col min="11986" max="11986" width="4.25" style="5" customWidth="1"/>
    <col min="11987" max="11987" width="16.25" style="5" customWidth="1"/>
    <col min="11988" max="11995" width="6.75" style="5" customWidth="1"/>
    <col min="11996" max="11997" width="5.875" style="5" customWidth="1"/>
    <col min="11998" max="11998" width="8.5" style="5" customWidth="1"/>
    <col min="11999" max="11999" width="8" style="5" customWidth="1"/>
    <col min="12000" max="12000" width="9.125" style="5" customWidth="1"/>
    <col min="12001" max="12006" width="8" style="5" customWidth="1"/>
    <col min="12007" max="12007" width="11.75" style="5" customWidth="1"/>
    <col min="12008" max="12008" width="6.875" style="5" customWidth="1"/>
    <col min="12009" max="12009" width="8.375" style="5" customWidth="1"/>
    <col min="12010" max="12016" width="6.75" style="5" customWidth="1"/>
    <col min="12017" max="12018" width="5.875" style="5" customWidth="1"/>
    <col min="12019" max="12019" width="8.5" style="5" customWidth="1"/>
    <col min="12020" max="12020" width="8" style="5" customWidth="1"/>
    <col min="12021" max="12021" width="9.125" style="5" customWidth="1"/>
    <col min="12022" max="12027" width="8" style="5" customWidth="1"/>
    <col min="12028" max="12028" width="11.75" style="5" customWidth="1"/>
    <col min="12029" max="12029" width="6.875" style="5" customWidth="1"/>
    <col min="12030" max="12030" width="7.625" style="5" customWidth="1"/>
    <col min="12031" max="12034" width="6.75" style="5" customWidth="1"/>
    <col min="12035" max="12035" width="7.625" style="5" customWidth="1"/>
    <col min="12036" max="12040" width="6.75" style="5" customWidth="1"/>
    <col min="12041" max="12041" width="6.625" style="5" customWidth="1"/>
    <col min="12042" max="12042" width="6.25" style="5" customWidth="1"/>
    <col min="12043" max="12043" width="6.625" style="5" customWidth="1"/>
    <col min="12044" max="12044" width="6.25" style="5" customWidth="1"/>
    <col min="12045" max="12045" width="6.5" style="5" customWidth="1"/>
    <col min="12046" max="12046" width="6.625" style="5" customWidth="1"/>
    <col min="12047" max="12047" width="6.875" style="5" customWidth="1"/>
    <col min="12048" max="12048" width="7" style="5" customWidth="1"/>
    <col min="12049" max="12049" width="8.125" style="5" customWidth="1"/>
    <col min="12050" max="12050" width="7.875" style="5" customWidth="1"/>
    <col min="12051" max="12052" width="6.75" style="5" customWidth="1"/>
    <col min="12053" max="12053" width="6.625" style="5" customWidth="1"/>
    <col min="12054" max="12055" width="6.75" style="5" customWidth="1"/>
    <col min="12056" max="12056" width="6.625" style="5" customWidth="1"/>
    <col min="12057" max="12059" width="0" style="5" hidden="1" customWidth="1"/>
    <col min="12060" max="12241" width="9" style="5"/>
    <col min="12242" max="12242" width="4.25" style="5" customWidth="1"/>
    <col min="12243" max="12243" width="16.25" style="5" customWidth="1"/>
    <col min="12244" max="12251" width="6.75" style="5" customWidth="1"/>
    <col min="12252" max="12253" width="5.875" style="5" customWidth="1"/>
    <col min="12254" max="12254" width="8.5" style="5" customWidth="1"/>
    <col min="12255" max="12255" width="8" style="5" customWidth="1"/>
    <col min="12256" max="12256" width="9.125" style="5" customWidth="1"/>
    <col min="12257" max="12262" width="8" style="5" customWidth="1"/>
    <col min="12263" max="12263" width="11.75" style="5" customWidth="1"/>
    <col min="12264" max="12264" width="6.875" style="5" customWidth="1"/>
    <col min="12265" max="12265" width="8.375" style="5" customWidth="1"/>
    <col min="12266" max="12272" width="6.75" style="5" customWidth="1"/>
    <col min="12273" max="12274" width="5.875" style="5" customWidth="1"/>
    <col min="12275" max="12275" width="8.5" style="5" customWidth="1"/>
    <col min="12276" max="12276" width="8" style="5" customWidth="1"/>
    <col min="12277" max="12277" width="9.125" style="5" customWidth="1"/>
    <col min="12278" max="12283" width="8" style="5" customWidth="1"/>
    <col min="12284" max="12284" width="11.75" style="5" customWidth="1"/>
    <col min="12285" max="12285" width="6.875" style="5" customWidth="1"/>
    <col min="12286" max="12286" width="7.625" style="5" customWidth="1"/>
    <col min="12287" max="12290" width="6.75" style="5" customWidth="1"/>
    <col min="12291" max="12291" width="7.625" style="5" customWidth="1"/>
    <col min="12292" max="12296" width="6.75" style="5" customWidth="1"/>
    <col min="12297" max="12297" width="6.625" style="5" customWidth="1"/>
    <col min="12298" max="12298" width="6.25" style="5" customWidth="1"/>
    <col min="12299" max="12299" width="6.625" style="5" customWidth="1"/>
    <col min="12300" max="12300" width="6.25" style="5" customWidth="1"/>
    <col min="12301" max="12301" width="6.5" style="5" customWidth="1"/>
    <col min="12302" max="12302" width="6.625" style="5" customWidth="1"/>
    <col min="12303" max="12303" width="6.875" style="5" customWidth="1"/>
    <col min="12304" max="12304" width="7" style="5" customWidth="1"/>
    <col min="12305" max="12305" width="8.125" style="5" customWidth="1"/>
    <col min="12306" max="12306" width="7.875" style="5" customWidth="1"/>
    <col min="12307" max="12308" width="6.75" style="5" customWidth="1"/>
    <col min="12309" max="12309" width="6.625" style="5" customWidth="1"/>
    <col min="12310" max="12311" width="6.75" style="5" customWidth="1"/>
    <col min="12312" max="12312" width="6.625" style="5" customWidth="1"/>
    <col min="12313" max="12315" width="0" style="5" hidden="1" customWidth="1"/>
    <col min="12316" max="12497" width="9" style="5"/>
    <col min="12498" max="12498" width="4.25" style="5" customWidth="1"/>
    <col min="12499" max="12499" width="16.25" style="5" customWidth="1"/>
    <col min="12500" max="12507" width="6.75" style="5" customWidth="1"/>
    <col min="12508" max="12509" width="5.875" style="5" customWidth="1"/>
    <col min="12510" max="12510" width="8.5" style="5" customWidth="1"/>
    <col min="12511" max="12511" width="8" style="5" customWidth="1"/>
    <col min="12512" max="12512" width="9.125" style="5" customWidth="1"/>
    <col min="12513" max="12518" width="8" style="5" customWidth="1"/>
    <col min="12519" max="12519" width="11.75" style="5" customWidth="1"/>
    <col min="12520" max="12520" width="6.875" style="5" customWidth="1"/>
    <col min="12521" max="12521" width="8.375" style="5" customWidth="1"/>
    <col min="12522" max="12528" width="6.75" style="5" customWidth="1"/>
    <col min="12529" max="12530" width="5.875" style="5" customWidth="1"/>
    <col min="12531" max="12531" width="8.5" style="5" customWidth="1"/>
    <col min="12532" max="12532" width="8" style="5" customWidth="1"/>
    <col min="12533" max="12533" width="9.125" style="5" customWidth="1"/>
    <col min="12534" max="12539" width="8" style="5" customWidth="1"/>
    <col min="12540" max="12540" width="11.75" style="5" customWidth="1"/>
    <col min="12541" max="12541" width="6.875" style="5" customWidth="1"/>
    <col min="12542" max="12542" width="7.625" style="5" customWidth="1"/>
    <col min="12543" max="12546" width="6.75" style="5" customWidth="1"/>
    <col min="12547" max="12547" width="7.625" style="5" customWidth="1"/>
    <col min="12548" max="12552" width="6.75" style="5" customWidth="1"/>
    <col min="12553" max="12553" width="6.625" style="5" customWidth="1"/>
    <col min="12554" max="12554" width="6.25" style="5" customWidth="1"/>
    <col min="12555" max="12555" width="6.625" style="5" customWidth="1"/>
    <col min="12556" max="12556" width="6.25" style="5" customWidth="1"/>
    <col min="12557" max="12557" width="6.5" style="5" customWidth="1"/>
    <col min="12558" max="12558" width="6.625" style="5" customWidth="1"/>
    <col min="12559" max="12559" width="6.875" style="5" customWidth="1"/>
    <col min="12560" max="12560" width="7" style="5" customWidth="1"/>
    <col min="12561" max="12561" width="8.125" style="5" customWidth="1"/>
    <col min="12562" max="12562" width="7.875" style="5" customWidth="1"/>
    <col min="12563" max="12564" width="6.75" style="5" customWidth="1"/>
    <col min="12565" max="12565" width="6.625" style="5" customWidth="1"/>
    <col min="12566" max="12567" width="6.75" style="5" customWidth="1"/>
    <col min="12568" max="12568" width="6.625" style="5" customWidth="1"/>
    <col min="12569" max="12571" width="0" style="5" hidden="1" customWidth="1"/>
    <col min="12572" max="12753" width="9" style="5"/>
    <col min="12754" max="12754" width="4.25" style="5" customWidth="1"/>
    <col min="12755" max="12755" width="16.25" style="5" customWidth="1"/>
    <col min="12756" max="12763" width="6.75" style="5" customWidth="1"/>
    <col min="12764" max="12765" width="5.875" style="5" customWidth="1"/>
    <col min="12766" max="12766" width="8.5" style="5" customWidth="1"/>
    <col min="12767" max="12767" width="8" style="5" customWidth="1"/>
    <col min="12768" max="12768" width="9.125" style="5" customWidth="1"/>
    <col min="12769" max="12774" width="8" style="5" customWidth="1"/>
    <col min="12775" max="12775" width="11.75" style="5" customWidth="1"/>
    <col min="12776" max="12776" width="6.875" style="5" customWidth="1"/>
    <col min="12777" max="12777" width="8.375" style="5" customWidth="1"/>
    <col min="12778" max="12784" width="6.75" style="5" customWidth="1"/>
    <col min="12785" max="12786" width="5.875" style="5" customWidth="1"/>
    <col min="12787" max="12787" width="8.5" style="5" customWidth="1"/>
    <col min="12788" max="12788" width="8" style="5" customWidth="1"/>
    <col min="12789" max="12789" width="9.125" style="5" customWidth="1"/>
    <col min="12790" max="12795" width="8" style="5" customWidth="1"/>
    <col min="12796" max="12796" width="11.75" style="5" customWidth="1"/>
    <col min="12797" max="12797" width="6.875" style="5" customWidth="1"/>
    <col min="12798" max="12798" width="7.625" style="5" customWidth="1"/>
    <col min="12799" max="12802" width="6.75" style="5" customWidth="1"/>
    <col min="12803" max="12803" width="7.625" style="5" customWidth="1"/>
    <col min="12804" max="12808" width="6.75" style="5" customWidth="1"/>
    <col min="12809" max="12809" width="6.625" style="5" customWidth="1"/>
    <col min="12810" max="12810" width="6.25" style="5" customWidth="1"/>
    <col min="12811" max="12811" width="6.625" style="5" customWidth="1"/>
    <col min="12812" max="12812" width="6.25" style="5" customWidth="1"/>
    <col min="12813" max="12813" width="6.5" style="5" customWidth="1"/>
    <col min="12814" max="12814" width="6.625" style="5" customWidth="1"/>
    <col min="12815" max="12815" width="6.875" style="5" customWidth="1"/>
    <col min="12816" max="12816" width="7" style="5" customWidth="1"/>
    <col min="12817" max="12817" width="8.125" style="5" customWidth="1"/>
    <col min="12818" max="12818" width="7.875" style="5" customWidth="1"/>
    <col min="12819" max="12820" width="6.75" style="5" customWidth="1"/>
    <col min="12821" max="12821" width="6.625" style="5" customWidth="1"/>
    <col min="12822" max="12823" width="6.75" style="5" customWidth="1"/>
    <col min="12824" max="12824" width="6.625" style="5" customWidth="1"/>
    <col min="12825" max="12827" width="0" style="5" hidden="1" customWidth="1"/>
    <col min="12828" max="13009" width="9" style="5"/>
    <col min="13010" max="13010" width="4.25" style="5" customWidth="1"/>
    <col min="13011" max="13011" width="16.25" style="5" customWidth="1"/>
    <col min="13012" max="13019" width="6.75" style="5" customWidth="1"/>
    <col min="13020" max="13021" width="5.875" style="5" customWidth="1"/>
    <col min="13022" max="13022" width="8.5" style="5" customWidth="1"/>
    <col min="13023" max="13023" width="8" style="5" customWidth="1"/>
    <col min="13024" max="13024" width="9.125" style="5" customWidth="1"/>
    <col min="13025" max="13030" width="8" style="5" customWidth="1"/>
    <col min="13031" max="13031" width="11.75" style="5" customWidth="1"/>
    <col min="13032" max="13032" width="6.875" style="5" customWidth="1"/>
    <col min="13033" max="13033" width="8.375" style="5" customWidth="1"/>
    <col min="13034" max="13040" width="6.75" style="5" customWidth="1"/>
    <col min="13041" max="13042" width="5.875" style="5" customWidth="1"/>
    <col min="13043" max="13043" width="8.5" style="5" customWidth="1"/>
    <col min="13044" max="13044" width="8" style="5" customWidth="1"/>
    <col min="13045" max="13045" width="9.125" style="5" customWidth="1"/>
    <col min="13046" max="13051" width="8" style="5" customWidth="1"/>
    <col min="13052" max="13052" width="11.75" style="5" customWidth="1"/>
    <col min="13053" max="13053" width="6.875" style="5" customWidth="1"/>
    <col min="13054" max="13054" width="7.625" style="5" customWidth="1"/>
    <col min="13055" max="13058" width="6.75" style="5" customWidth="1"/>
    <col min="13059" max="13059" width="7.625" style="5" customWidth="1"/>
    <col min="13060" max="13064" width="6.75" style="5" customWidth="1"/>
    <col min="13065" max="13065" width="6.625" style="5" customWidth="1"/>
    <col min="13066" max="13066" width="6.25" style="5" customWidth="1"/>
    <col min="13067" max="13067" width="6.625" style="5" customWidth="1"/>
    <col min="13068" max="13068" width="6.25" style="5" customWidth="1"/>
    <col min="13069" max="13069" width="6.5" style="5" customWidth="1"/>
    <col min="13070" max="13070" width="6.625" style="5" customWidth="1"/>
    <col min="13071" max="13071" width="6.875" style="5" customWidth="1"/>
    <col min="13072" max="13072" width="7" style="5" customWidth="1"/>
    <col min="13073" max="13073" width="8.125" style="5" customWidth="1"/>
    <col min="13074" max="13074" width="7.875" style="5" customWidth="1"/>
    <col min="13075" max="13076" width="6.75" style="5" customWidth="1"/>
    <col min="13077" max="13077" width="6.625" style="5" customWidth="1"/>
    <col min="13078" max="13079" width="6.75" style="5" customWidth="1"/>
    <col min="13080" max="13080" width="6.625" style="5" customWidth="1"/>
    <col min="13081" max="13083" width="0" style="5" hidden="1" customWidth="1"/>
    <col min="13084" max="13265" width="9" style="5"/>
    <col min="13266" max="13266" width="4.25" style="5" customWidth="1"/>
    <col min="13267" max="13267" width="16.25" style="5" customWidth="1"/>
    <col min="13268" max="13275" width="6.75" style="5" customWidth="1"/>
    <col min="13276" max="13277" width="5.875" style="5" customWidth="1"/>
    <col min="13278" max="13278" width="8.5" style="5" customWidth="1"/>
    <col min="13279" max="13279" width="8" style="5" customWidth="1"/>
    <col min="13280" max="13280" width="9.125" style="5" customWidth="1"/>
    <col min="13281" max="13286" width="8" style="5" customWidth="1"/>
    <col min="13287" max="13287" width="11.75" style="5" customWidth="1"/>
    <col min="13288" max="13288" width="6.875" style="5" customWidth="1"/>
    <col min="13289" max="13289" width="8.375" style="5" customWidth="1"/>
    <col min="13290" max="13296" width="6.75" style="5" customWidth="1"/>
    <col min="13297" max="13298" width="5.875" style="5" customWidth="1"/>
    <col min="13299" max="13299" width="8.5" style="5" customWidth="1"/>
    <col min="13300" max="13300" width="8" style="5" customWidth="1"/>
    <col min="13301" max="13301" width="9.125" style="5" customWidth="1"/>
    <col min="13302" max="13307" width="8" style="5" customWidth="1"/>
    <col min="13308" max="13308" width="11.75" style="5" customWidth="1"/>
    <col min="13309" max="13309" width="6.875" style="5" customWidth="1"/>
    <col min="13310" max="13310" width="7.625" style="5" customWidth="1"/>
    <col min="13311" max="13314" width="6.75" style="5" customWidth="1"/>
    <col min="13315" max="13315" width="7.625" style="5" customWidth="1"/>
    <col min="13316" max="13320" width="6.75" style="5" customWidth="1"/>
    <col min="13321" max="13321" width="6.625" style="5" customWidth="1"/>
    <col min="13322" max="13322" width="6.25" style="5" customWidth="1"/>
    <col min="13323" max="13323" width="6.625" style="5" customWidth="1"/>
    <col min="13324" max="13324" width="6.25" style="5" customWidth="1"/>
    <col min="13325" max="13325" width="6.5" style="5" customWidth="1"/>
    <col min="13326" max="13326" width="6.625" style="5" customWidth="1"/>
    <col min="13327" max="13327" width="6.875" style="5" customWidth="1"/>
    <col min="13328" max="13328" width="7" style="5" customWidth="1"/>
    <col min="13329" max="13329" width="8.125" style="5" customWidth="1"/>
    <col min="13330" max="13330" width="7.875" style="5" customWidth="1"/>
    <col min="13331" max="13332" width="6.75" style="5" customWidth="1"/>
    <col min="13333" max="13333" width="6.625" style="5" customWidth="1"/>
    <col min="13334" max="13335" width="6.75" style="5" customWidth="1"/>
    <col min="13336" max="13336" width="6.625" style="5" customWidth="1"/>
    <col min="13337" max="13339" width="0" style="5" hidden="1" customWidth="1"/>
    <col min="13340" max="13521" width="9" style="5"/>
    <col min="13522" max="13522" width="4.25" style="5" customWidth="1"/>
    <col min="13523" max="13523" width="16.25" style="5" customWidth="1"/>
    <col min="13524" max="13531" width="6.75" style="5" customWidth="1"/>
    <col min="13532" max="13533" width="5.875" style="5" customWidth="1"/>
    <col min="13534" max="13534" width="8.5" style="5" customWidth="1"/>
    <col min="13535" max="13535" width="8" style="5" customWidth="1"/>
    <col min="13536" max="13536" width="9.125" style="5" customWidth="1"/>
    <col min="13537" max="13542" width="8" style="5" customWidth="1"/>
    <col min="13543" max="13543" width="11.75" style="5" customWidth="1"/>
    <col min="13544" max="13544" width="6.875" style="5" customWidth="1"/>
    <col min="13545" max="13545" width="8.375" style="5" customWidth="1"/>
    <col min="13546" max="13552" width="6.75" style="5" customWidth="1"/>
    <col min="13553" max="13554" width="5.875" style="5" customWidth="1"/>
    <col min="13555" max="13555" width="8.5" style="5" customWidth="1"/>
    <col min="13556" max="13556" width="8" style="5" customWidth="1"/>
    <col min="13557" max="13557" width="9.125" style="5" customWidth="1"/>
    <col min="13558" max="13563" width="8" style="5" customWidth="1"/>
    <col min="13564" max="13564" width="11.75" style="5" customWidth="1"/>
    <col min="13565" max="13565" width="6.875" style="5" customWidth="1"/>
    <col min="13566" max="13566" width="7.625" style="5" customWidth="1"/>
    <col min="13567" max="13570" width="6.75" style="5" customWidth="1"/>
    <col min="13571" max="13571" width="7.625" style="5" customWidth="1"/>
    <col min="13572" max="13576" width="6.75" style="5" customWidth="1"/>
    <col min="13577" max="13577" width="6.625" style="5" customWidth="1"/>
    <col min="13578" max="13578" width="6.25" style="5" customWidth="1"/>
    <col min="13579" max="13579" width="6.625" style="5" customWidth="1"/>
    <col min="13580" max="13580" width="6.25" style="5" customWidth="1"/>
    <col min="13581" max="13581" width="6.5" style="5" customWidth="1"/>
    <col min="13582" max="13582" width="6.625" style="5" customWidth="1"/>
    <col min="13583" max="13583" width="6.875" style="5" customWidth="1"/>
    <col min="13584" max="13584" width="7" style="5" customWidth="1"/>
    <col min="13585" max="13585" width="8.125" style="5" customWidth="1"/>
    <col min="13586" max="13586" width="7.875" style="5" customWidth="1"/>
    <col min="13587" max="13588" width="6.75" style="5" customWidth="1"/>
    <col min="13589" max="13589" width="6.625" style="5" customWidth="1"/>
    <col min="13590" max="13591" width="6.75" style="5" customWidth="1"/>
    <col min="13592" max="13592" width="6.625" style="5" customWidth="1"/>
    <col min="13593" max="13595" width="0" style="5" hidden="1" customWidth="1"/>
    <col min="13596" max="13777" width="9" style="5"/>
    <col min="13778" max="13778" width="4.25" style="5" customWidth="1"/>
    <col min="13779" max="13779" width="16.25" style="5" customWidth="1"/>
    <col min="13780" max="13787" width="6.75" style="5" customWidth="1"/>
    <col min="13788" max="13789" width="5.875" style="5" customWidth="1"/>
    <col min="13790" max="13790" width="8.5" style="5" customWidth="1"/>
    <col min="13791" max="13791" width="8" style="5" customWidth="1"/>
    <col min="13792" max="13792" width="9.125" style="5" customWidth="1"/>
    <col min="13793" max="13798" width="8" style="5" customWidth="1"/>
    <col min="13799" max="13799" width="11.75" style="5" customWidth="1"/>
    <col min="13800" max="13800" width="6.875" style="5" customWidth="1"/>
    <col min="13801" max="13801" width="8.375" style="5" customWidth="1"/>
    <col min="13802" max="13808" width="6.75" style="5" customWidth="1"/>
    <col min="13809" max="13810" width="5.875" style="5" customWidth="1"/>
    <col min="13811" max="13811" width="8.5" style="5" customWidth="1"/>
    <col min="13812" max="13812" width="8" style="5" customWidth="1"/>
    <col min="13813" max="13813" width="9.125" style="5" customWidth="1"/>
    <col min="13814" max="13819" width="8" style="5" customWidth="1"/>
    <col min="13820" max="13820" width="11.75" style="5" customWidth="1"/>
    <col min="13821" max="13821" width="6.875" style="5" customWidth="1"/>
    <col min="13822" max="13822" width="7.625" style="5" customWidth="1"/>
    <col min="13823" max="13826" width="6.75" style="5" customWidth="1"/>
    <col min="13827" max="13827" width="7.625" style="5" customWidth="1"/>
    <col min="13828" max="13832" width="6.75" style="5" customWidth="1"/>
    <col min="13833" max="13833" width="6.625" style="5" customWidth="1"/>
    <col min="13834" max="13834" width="6.25" style="5" customWidth="1"/>
    <col min="13835" max="13835" width="6.625" style="5" customWidth="1"/>
    <col min="13836" max="13836" width="6.25" style="5" customWidth="1"/>
    <col min="13837" max="13837" width="6.5" style="5" customWidth="1"/>
    <col min="13838" max="13838" width="6.625" style="5" customWidth="1"/>
    <col min="13839" max="13839" width="6.875" style="5" customWidth="1"/>
    <col min="13840" max="13840" width="7" style="5" customWidth="1"/>
    <col min="13841" max="13841" width="8.125" style="5" customWidth="1"/>
    <col min="13842" max="13842" width="7.875" style="5" customWidth="1"/>
    <col min="13843" max="13844" width="6.75" style="5" customWidth="1"/>
    <col min="13845" max="13845" width="6.625" style="5" customWidth="1"/>
    <col min="13846" max="13847" width="6.75" style="5" customWidth="1"/>
    <col min="13848" max="13848" width="6.625" style="5" customWidth="1"/>
    <col min="13849" max="13851" width="0" style="5" hidden="1" customWidth="1"/>
    <col min="13852" max="14033" width="9" style="5"/>
    <col min="14034" max="14034" width="4.25" style="5" customWidth="1"/>
    <col min="14035" max="14035" width="16.25" style="5" customWidth="1"/>
    <col min="14036" max="14043" width="6.75" style="5" customWidth="1"/>
    <col min="14044" max="14045" width="5.875" style="5" customWidth="1"/>
    <col min="14046" max="14046" width="8.5" style="5" customWidth="1"/>
    <col min="14047" max="14047" width="8" style="5" customWidth="1"/>
    <col min="14048" max="14048" width="9.125" style="5" customWidth="1"/>
    <col min="14049" max="14054" width="8" style="5" customWidth="1"/>
    <col min="14055" max="14055" width="11.75" style="5" customWidth="1"/>
    <col min="14056" max="14056" width="6.875" style="5" customWidth="1"/>
    <col min="14057" max="14057" width="8.375" style="5" customWidth="1"/>
    <col min="14058" max="14064" width="6.75" style="5" customWidth="1"/>
    <col min="14065" max="14066" width="5.875" style="5" customWidth="1"/>
    <col min="14067" max="14067" width="8.5" style="5" customWidth="1"/>
    <col min="14068" max="14068" width="8" style="5" customWidth="1"/>
    <col min="14069" max="14069" width="9.125" style="5" customWidth="1"/>
    <col min="14070" max="14075" width="8" style="5" customWidth="1"/>
    <col min="14076" max="14076" width="11.75" style="5" customWidth="1"/>
    <col min="14077" max="14077" width="6.875" style="5" customWidth="1"/>
    <col min="14078" max="14078" width="7.625" style="5" customWidth="1"/>
    <col min="14079" max="14082" width="6.75" style="5" customWidth="1"/>
    <col min="14083" max="14083" width="7.625" style="5" customWidth="1"/>
    <col min="14084" max="14088" width="6.75" style="5" customWidth="1"/>
    <col min="14089" max="14089" width="6.625" style="5" customWidth="1"/>
    <col min="14090" max="14090" width="6.25" style="5" customWidth="1"/>
    <col min="14091" max="14091" width="6.625" style="5" customWidth="1"/>
    <col min="14092" max="14092" width="6.25" style="5" customWidth="1"/>
    <col min="14093" max="14093" width="6.5" style="5" customWidth="1"/>
    <col min="14094" max="14094" width="6.625" style="5" customWidth="1"/>
    <col min="14095" max="14095" width="6.875" style="5" customWidth="1"/>
    <col min="14096" max="14096" width="7" style="5" customWidth="1"/>
    <col min="14097" max="14097" width="8.125" style="5" customWidth="1"/>
    <col min="14098" max="14098" width="7.875" style="5" customWidth="1"/>
    <col min="14099" max="14100" width="6.75" style="5" customWidth="1"/>
    <col min="14101" max="14101" width="6.625" style="5" customWidth="1"/>
    <col min="14102" max="14103" width="6.75" style="5" customWidth="1"/>
    <col min="14104" max="14104" width="6.625" style="5" customWidth="1"/>
    <col min="14105" max="14107" width="0" style="5" hidden="1" customWidth="1"/>
    <col min="14108" max="14289" width="9" style="5"/>
    <col min="14290" max="14290" width="4.25" style="5" customWidth="1"/>
    <col min="14291" max="14291" width="16.25" style="5" customWidth="1"/>
    <col min="14292" max="14299" width="6.75" style="5" customWidth="1"/>
    <col min="14300" max="14301" width="5.875" style="5" customWidth="1"/>
    <col min="14302" max="14302" width="8.5" style="5" customWidth="1"/>
    <col min="14303" max="14303" width="8" style="5" customWidth="1"/>
    <col min="14304" max="14304" width="9.125" style="5" customWidth="1"/>
    <col min="14305" max="14310" width="8" style="5" customWidth="1"/>
    <col min="14311" max="14311" width="11.75" style="5" customWidth="1"/>
    <col min="14312" max="14312" width="6.875" style="5" customWidth="1"/>
    <col min="14313" max="14313" width="8.375" style="5" customWidth="1"/>
    <col min="14314" max="14320" width="6.75" style="5" customWidth="1"/>
    <col min="14321" max="14322" width="5.875" style="5" customWidth="1"/>
    <col min="14323" max="14323" width="8.5" style="5" customWidth="1"/>
    <col min="14324" max="14324" width="8" style="5" customWidth="1"/>
    <col min="14325" max="14325" width="9.125" style="5" customWidth="1"/>
    <col min="14326" max="14331" width="8" style="5" customWidth="1"/>
    <col min="14332" max="14332" width="11.75" style="5" customWidth="1"/>
    <col min="14333" max="14333" width="6.875" style="5" customWidth="1"/>
    <col min="14334" max="14334" width="7.625" style="5" customWidth="1"/>
    <col min="14335" max="14338" width="6.75" style="5" customWidth="1"/>
    <col min="14339" max="14339" width="7.625" style="5" customWidth="1"/>
    <col min="14340" max="14344" width="6.75" style="5" customWidth="1"/>
    <col min="14345" max="14345" width="6.625" style="5" customWidth="1"/>
    <col min="14346" max="14346" width="6.25" style="5" customWidth="1"/>
    <col min="14347" max="14347" width="6.625" style="5" customWidth="1"/>
    <col min="14348" max="14348" width="6.25" style="5" customWidth="1"/>
    <col min="14349" max="14349" width="6.5" style="5" customWidth="1"/>
    <col min="14350" max="14350" width="6.625" style="5" customWidth="1"/>
    <col min="14351" max="14351" width="6.875" style="5" customWidth="1"/>
    <col min="14352" max="14352" width="7" style="5" customWidth="1"/>
    <col min="14353" max="14353" width="8.125" style="5" customWidth="1"/>
    <col min="14354" max="14354" width="7.875" style="5" customWidth="1"/>
    <col min="14355" max="14356" width="6.75" style="5" customWidth="1"/>
    <col min="14357" max="14357" width="6.625" style="5" customWidth="1"/>
    <col min="14358" max="14359" width="6.75" style="5" customWidth="1"/>
    <col min="14360" max="14360" width="6.625" style="5" customWidth="1"/>
    <col min="14361" max="14363" width="0" style="5" hidden="1" customWidth="1"/>
    <col min="14364" max="14545" width="9" style="5"/>
    <col min="14546" max="14546" width="4.25" style="5" customWidth="1"/>
    <col min="14547" max="14547" width="16.25" style="5" customWidth="1"/>
    <col min="14548" max="14555" width="6.75" style="5" customWidth="1"/>
    <col min="14556" max="14557" width="5.875" style="5" customWidth="1"/>
    <col min="14558" max="14558" width="8.5" style="5" customWidth="1"/>
    <col min="14559" max="14559" width="8" style="5" customWidth="1"/>
    <col min="14560" max="14560" width="9.125" style="5" customWidth="1"/>
    <col min="14561" max="14566" width="8" style="5" customWidth="1"/>
    <col min="14567" max="14567" width="11.75" style="5" customWidth="1"/>
    <col min="14568" max="14568" width="6.875" style="5" customWidth="1"/>
    <col min="14569" max="14569" width="8.375" style="5" customWidth="1"/>
    <col min="14570" max="14576" width="6.75" style="5" customWidth="1"/>
    <col min="14577" max="14578" width="5.875" style="5" customWidth="1"/>
    <col min="14579" max="14579" width="8.5" style="5" customWidth="1"/>
    <col min="14580" max="14580" width="8" style="5" customWidth="1"/>
    <col min="14581" max="14581" width="9.125" style="5" customWidth="1"/>
    <col min="14582" max="14587" width="8" style="5" customWidth="1"/>
    <col min="14588" max="14588" width="11.75" style="5" customWidth="1"/>
    <col min="14589" max="14589" width="6.875" style="5" customWidth="1"/>
    <col min="14590" max="14590" width="7.625" style="5" customWidth="1"/>
    <col min="14591" max="14594" width="6.75" style="5" customWidth="1"/>
    <col min="14595" max="14595" width="7.625" style="5" customWidth="1"/>
    <col min="14596" max="14600" width="6.75" style="5" customWidth="1"/>
    <col min="14601" max="14601" width="6.625" style="5" customWidth="1"/>
    <col min="14602" max="14602" width="6.25" style="5" customWidth="1"/>
    <col min="14603" max="14603" width="6.625" style="5" customWidth="1"/>
    <col min="14604" max="14604" width="6.25" style="5" customWidth="1"/>
    <col min="14605" max="14605" width="6.5" style="5" customWidth="1"/>
    <col min="14606" max="14606" width="6.625" style="5" customWidth="1"/>
    <col min="14607" max="14607" width="6.875" style="5" customWidth="1"/>
    <col min="14608" max="14608" width="7" style="5" customWidth="1"/>
    <col min="14609" max="14609" width="8.125" style="5" customWidth="1"/>
    <col min="14610" max="14610" width="7.875" style="5" customWidth="1"/>
    <col min="14611" max="14612" width="6.75" style="5" customWidth="1"/>
    <col min="14613" max="14613" width="6.625" style="5" customWidth="1"/>
    <col min="14614" max="14615" width="6.75" style="5" customWidth="1"/>
    <col min="14616" max="14616" width="6.625" style="5" customWidth="1"/>
    <col min="14617" max="14619" width="0" style="5" hidden="1" customWidth="1"/>
    <col min="14620" max="14801" width="9" style="5"/>
    <col min="14802" max="14802" width="4.25" style="5" customWidth="1"/>
    <col min="14803" max="14803" width="16.25" style="5" customWidth="1"/>
    <col min="14804" max="14811" width="6.75" style="5" customWidth="1"/>
    <col min="14812" max="14813" width="5.875" style="5" customWidth="1"/>
    <col min="14814" max="14814" width="8.5" style="5" customWidth="1"/>
    <col min="14815" max="14815" width="8" style="5" customWidth="1"/>
    <col min="14816" max="14816" width="9.125" style="5" customWidth="1"/>
    <col min="14817" max="14822" width="8" style="5" customWidth="1"/>
    <col min="14823" max="14823" width="11.75" style="5" customWidth="1"/>
    <col min="14824" max="14824" width="6.875" style="5" customWidth="1"/>
    <col min="14825" max="14825" width="8.375" style="5" customWidth="1"/>
    <col min="14826" max="14832" width="6.75" style="5" customWidth="1"/>
    <col min="14833" max="14834" width="5.875" style="5" customWidth="1"/>
    <col min="14835" max="14835" width="8.5" style="5" customWidth="1"/>
    <col min="14836" max="14836" width="8" style="5" customWidth="1"/>
    <col min="14837" max="14837" width="9.125" style="5" customWidth="1"/>
    <col min="14838" max="14843" width="8" style="5" customWidth="1"/>
    <col min="14844" max="14844" width="11.75" style="5" customWidth="1"/>
    <col min="14845" max="14845" width="6.875" style="5" customWidth="1"/>
    <col min="14846" max="14846" width="7.625" style="5" customWidth="1"/>
    <col min="14847" max="14850" width="6.75" style="5" customWidth="1"/>
    <col min="14851" max="14851" width="7.625" style="5" customWidth="1"/>
    <col min="14852" max="14856" width="6.75" style="5" customWidth="1"/>
    <col min="14857" max="14857" width="6.625" style="5" customWidth="1"/>
    <col min="14858" max="14858" width="6.25" style="5" customWidth="1"/>
    <col min="14859" max="14859" width="6.625" style="5" customWidth="1"/>
    <col min="14860" max="14860" width="6.25" style="5" customWidth="1"/>
    <col min="14861" max="14861" width="6.5" style="5" customWidth="1"/>
    <col min="14862" max="14862" width="6.625" style="5" customWidth="1"/>
    <col min="14863" max="14863" width="6.875" style="5" customWidth="1"/>
    <col min="14864" max="14864" width="7" style="5" customWidth="1"/>
    <col min="14865" max="14865" width="8.125" style="5" customWidth="1"/>
    <col min="14866" max="14866" width="7.875" style="5" customWidth="1"/>
    <col min="14867" max="14868" width="6.75" style="5" customWidth="1"/>
    <col min="14869" max="14869" width="6.625" style="5" customWidth="1"/>
    <col min="14870" max="14871" width="6.75" style="5" customWidth="1"/>
    <col min="14872" max="14872" width="6.625" style="5" customWidth="1"/>
    <col min="14873" max="14875" width="0" style="5" hidden="1" customWidth="1"/>
    <col min="14876" max="15057" width="9" style="5"/>
    <col min="15058" max="15058" width="4.25" style="5" customWidth="1"/>
    <col min="15059" max="15059" width="16.25" style="5" customWidth="1"/>
    <col min="15060" max="15067" width="6.75" style="5" customWidth="1"/>
    <col min="15068" max="15069" width="5.875" style="5" customWidth="1"/>
    <col min="15070" max="15070" width="8.5" style="5" customWidth="1"/>
    <col min="15071" max="15071" width="8" style="5" customWidth="1"/>
    <col min="15072" max="15072" width="9.125" style="5" customWidth="1"/>
    <col min="15073" max="15078" width="8" style="5" customWidth="1"/>
    <col min="15079" max="15079" width="11.75" style="5" customWidth="1"/>
    <col min="15080" max="15080" width="6.875" style="5" customWidth="1"/>
    <col min="15081" max="15081" width="8.375" style="5" customWidth="1"/>
    <col min="15082" max="15088" width="6.75" style="5" customWidth="1"/>
    <col min="15089" max="15090" width="5.875" style="5" customWidth="1"/>
    <col min="15091" max="15091" width="8.5" style="5" customWidth="1"/>
    <col min="15092" max="15092" width="8" style="5" customWidth="1"/>
    <col min="15093" max="15093" width="9.125" style="5" customWidth="1"/>
    <col min="15094" max="15099" width="8" style="5" customWidth="1"/>
    <col min="15100" max="15100" width="11.75" style="5" customWidth="1"/>
    <col min="15101" max="15101" width="6.875" style="5" customWidth="1"/>
    <col min="15102" max="15102" width="7.625" style="5" customWidth="1"/>
    <col min="15103" max="15106" width="6.75" style="5" customWidth="1"/>
    <col min="15107" max="15107" width="7.625" style="5" customWidth="1"/>
    <col min="15108" max="15112" width="6.75" style="5" customWidth="1"/>
    <col min="15113" max="15113" width="6.625" style="5" customWidth="1"/>
    <col min="15114" max="15114" width="6.25" style="5" customWidth="1"/>
    <col min="15115" max="15115" width="6.625" style="5" customWidth="1"/>
    <col min="15116" max="15116" width="6.25" style="5" customWidth="1"/>
    <col min="15117" max="15117" width="6.5" style="5" customWidth="1"/>
    <col min="15118" max="15118" width="6.625" style="5" customWidth="1"/>
    <col min="15119" max="15119" width="6.875" style="5" customWidth="1"/>
    <col min="15120" max="15120" width="7" style="5" customWidth="1"/>
    <col min="15121" max="15121" width="8.125" style="5" customWidth="1"/>
    <col min="15122" max="15122" width="7.875" style="5" customWidth="1"/>
    <col min="15123" max="15124" width="6.75" style="5" customWidth="1"/>
    <col min="15125" max="15125" width="6.625" style="5" customWidth="1"/>
    <col min="15126" max="15127" width="6.75" style="5" customWidth="1"/>
    <col min="15128" max="15128" width="6.625" style="5" customWidth="1"/>
    <col min="15129" max="15131" width="0" style="5" hidden="1" customWidth="1"/>
    <col min="15132" max="15313" width="9" style="5"/>
    <col min="15314" max="15314" width="4.25" style="5" customWidth="1"/>
    <col min="15315" max="15315" width="16.25" style="5" customWidth="1"/>
    <col min="15316" max="15323" width="6.75" style="5" customWidth="1"/>
    <col min="15324" max="15325" width="5.875" style="5" customWidth="1"/>
    <col min="15326" max="15326" width="8.5" style="5" customWidth="1"/>
    <col min="15327" max="15327" width="8" style="5" customWidth="1"/>
    <col min="15328" max="15328" width="9.125" style="5" customWidth="1"/>
    <col min="15329" max="15334" width="8" style="5" customWidth="1"/>
    <col min="15335" max="15335" width="11.75" style="5" customWidth="1"/>
    <col min="15336" max="15336" width="6.875" style="5" customWidth="1"/>
    <col min="15337" max="15337" width="8.375" style="5" customWidth="1"/>
    <col min="15338" max="15344" width="6.75" style="5" customWidth="1"/>
    <col min="15345" max="15346" width="5.875" style="5" customWidth="1"/>
    <col min="15347" max="15347" width="8.5" style="5" customWidth="1"/>
    <col min="15348" max="15348" width="8" style="5" customWidth="1"/>
    <col min="15349" max="15349" width="9.125" style="5" customWidth="1"/>
    <col min="15350" max="15355" width="8" style="5" customWidth="1"/>
    <col min="15356" max="15356" width="11.75" style="5" customWidth="1"/>
    <col min="15357" max="15357" width="6.875" style="5" customWidth="1"/>
    <col min="15358" max="15358" width="7.625" style="5" customWidth="1"/>
    <col min="15359" max="15362" width="6.75" style="5" customWidth="1"/>
    <col min="15363" max="15363" width="7.625" style="5" customWidth="1"/>
    <col min="15364" max="15368" width="6.75" style="5" customWidth="1"/>
    <col min="15369" max="15369" width="6.625" style="5" customWidth="1"/>
    <col min="15370" max="15370" width="6.25" style="5" customWidth="1"/>
    <col min="15371" max="15371" width="6.625" style="5" customWidth="1"/>
    <col min="15372" max="15372" width="6.25" style="5" customWidth="1"/>
    <col min="15373" max="15373" width="6.5" style="5" customWidth="1"/>
    <col min="15374" max="15374" width="6.625" style="5" customWidth="1"/>
    <col min="15375" max="15375" width="6.875" style="5" customWidth="1"/>
    <col min="15376" max="15376" width="7" style="5" customWidth="1"/>
    <col min="15377" max="15377" width="8.125" style="5" customWidth="1"/>
    <col min="15378" max="15378" width="7.875" style="5" customWidth="1"/>
    <col min="15379" max="15380" width="6.75" style="5" customWidth="1"/>
    <col min="15381" max="15381" width="6.625" style="5" customWidth="1"/>
    <col min="15382" max="15383" width="6.75" style="5" customWidth="1"/>
    <col min="15384" max="15384" width="6.625" style="5" customWidth="1"/>
    <col min="15385" max="15387" width="0" style="5" hidden="1" customWidth="1"/>
    <col min="15388" max="15569" width="9" style="5"/>
    <col min="15570" max="15570" width="4.25" style="5" customWidth="1"/>
    <col min="15571" max="15571" width="16.25" style="5" customWidth="1"/>
    <col min="15572" max="15579" width="6.75" style="5" customWidth="1"/>
    <col min="15580" max="15581" width="5.875" style="5" customWidth="1"/>
    <col min="15582" max="15582" width="8.5" style="5" customWidth="1"/>
    <col min="15583" max="15583" width="8" style="5" customWidth="1"/>
    <col min="15584" max="15584" width="9.125" style="5" customWidth="1"/>
    <col min="15585" max="15590" width="8" style="5" customWidth="1"/>
    <col min="15591" max="15591" width="11.75" style="5" customWidth="1"/>
    <col min="15592" max="15592" width="6.875" style="5" customWidth="1"/>
    <col min="15593" max="15593" width="8.375" style="5" customWidth="1"/>
    <col min="15594" max="15600" width="6.75" style="5" customWidth="1"/>
    <col min="15601" max="15602" width="5.875" style="5" customWidth="1"/>
    <col min="15603" max="15603" width="8.5" style="5" customWidth="1"/>
    <col min="15604" max="15604" width="8" style="5" customWidth="1"/>
    <col min="15605" max="15605" width="9.125" style="5" customWidth="1"/>
    <col min="15606" max="15611" width="8" style="5" customWidth="1"/>
    <col min="15612" max="15612" width="11.75" style="5" customWidth="1"/>
    <col min="15613" max="15613" width="6.875" style="5" customWidth="1"/>
    <col min="15614" max="15614" width="7.625" style="5" customWidth="1"/>
    <col min="15615" max="15618" width="6.75" style="5" customWidth="1"/>
    <col min="15619" max="15619" width="7.625" style="5" customWidth="1"/>
    <col min="15620" max="15624" width="6.75" style="5" customWidth="1"/>
    <col min="15625" max="15625" width="6.625" style="5" customWidth="1"/>
    <col min="15626" max="15626" width="6.25" style="5" customWidth="1"/>
    <col min="15627" max="15627" width="6.625" style="5" customWidth="1"/>
    <col min="15628" max="15628" width="6.25" style="5" customWidth="1"/>
    <col min="15629" max="15629" width="6.5" style="5" customWidth="1"/>
    <col min="15630" max="15630" width="6.625" style="5" customWidth="1"/>
    <col min="15631" max="15631" width="6.875" style="5" customWidth="1"/>
    <col min="15632" max="15632" width="7" style="5" customWidth="1"/>
    <col min="15633" max="15633" width="8.125" style="5" customWidth="1"/>
    <col min="15634" max="15634" width="7.875" style="5" customWidth="1"/>
    <col min="15635" max="15636" width="6.75" style="5" customWidth="1"/>
    <col min="15637" max="15637" width="6.625" style="5" customWidth="1"/>
    <col min="15638" max="15639" width="6.75" style="5" customWidth="1"/>
    <col min="15640" max="15640" width="6.625" style="5" customWidth="1"/>
    <col min="15641" max="15643" width="0" style="5" hidden="1" customWidth="1"/>
    <col min="15644" max="15825" width="9" style="5"/>
    <col min="15826" max="15826" width="4.25" style="5" customWidth="1"/>
    <col min="15827" max="15827" width="16.25" style="5" customWidth="1"/>
    <col min="15828" max="15835" width="6.75" style="5" customWidth="1"/>
    <col min="15836" max="15837" width="5.875" style="5" customWidth="1"/>
    <col min="15838" max="15838" width="8.5" style="5" customWidth="1"/>
    <col min="15839" max="15839" width="8" style="5" customWidth="1"/>
    <col min="15840" max="15840" width="9.125" style="5" customWidth="1"/>
    <col min="15841" max="15846" width="8" style="5" customWidth="1"/>
    <col min="15847" max="15847" width="11.75" style="5" customWidth="1"/>
    <col min="15848" max="15848" width="6.875" style="5" customWidth="1"/>
    <col min="15849" max="15849" width="8.375" style="5" customWidth="1"/>
    <col min="15850" max="15856" width="6.75" style="5" customWidth="1"/>
    <col min="15857" max="15858" width="5.875" style="5" customWidth="1"/>
    <col min="15859" max="15859" width="8.5" style="5" customWidth="1"/>
    <col min="15860" max="15860" width="8" style="5" customWidth="1"/>
    <col min="15861" max="15861" width="9.125" style="5" customWidth="1"/>
    <col min="15862" max="15867" width="8" style="5" customWidth="1"/>
    <col min="15868" max="15868" width="11.75" style="5" customWidth="1"/>
    <col min="15869" max="15869" width="6.875" style="5" customWidth="1"/>
    <col min="15870" max="15870" width="7.625" style="5" customWidth="1"/>
    <col min="15871" max="15874" width="6.75" style="5" customWidth="1"/>
    <col min="15875" max="15875" width="7.625" style="5" customWidth="1"/>
    <col min="15876" max="15880" width="6.75" style="5" customWidth="1"/>
    <col min="15881" max="15881" width="6.625" style="5" customWidth="1"/>
    <col min="15882" max="15882" width="6.25" style="5" customWidth="1"/>
    <col min="15883" max="15883" width="6.625" style="5" customWidth="1"/>
    <col min="15884" max="15884" width="6.25" style="5" customWidth="1"/>
    <col min="15885" max="15885" width="6.5" style="5" customWidth="1"/>
    <col min="15886" max="15886" width="6.625" style="5" customWidth="1"/>
    <col min="15887" max="15887" width="6.875" style="5" customWidth="1"/>
    <col min="15888" max="15888" width="7" style="5" customWidth="1"/>
    <col min="15889" max="15889" width="8.125" style="5" customWidth="1"/>
    <col min="15890" max="15890" width="7.875" style="5" customWidth="1"/>
    <col min="15891" max="15892" width="6.75" style="5" customWidth="1"/>
    <col min="15893" max="15893" width="6.625" style="5" customWidth="1"/>
    <col min="15894" max="15895" width="6.75" style="5" customWidth="1"/>
    <col min="15896" max="15896" width="6.625" style="5" customWidth="1"/>
    <col min="15897" max="15899" width="0" style="5" hidden="1" customWidth="1"/>
    <col min="15900" max="16081" width="9" style="5"/>
    <col min="16082" max="16082" width="4.25" style="5" customWidth="1"/>
    <col min="16083" max="16083" width="16.25" style="5" customWidth="1"/>
    <col min="16084" max="16091" width="6.75" style="5" customWidth="1"/>
    <col min="16092" max="16093" width="5.875" style="5" customWidth="1"/>
    <col min="16094" max="16094" width="8.5" style="5" customWidth="1"/>
    <col min="16095" max="16095" width="8" style="5" customWidth="1"/>
    <col min="16096" max="16096" width="9.125" style="5" customWidth="1"/>
    <col min="16097" max="16102" width="8" style="5" customWidth="1"/>
    <col min="16103" max="16103" width="11.75" style="5" customWidth="1"/>
    <col min="16104" max="16104" width="6.875" style="5" customWidth="1"/>
    <col min="16105" max="16105" width="8.375" style="5" customWidth="1"/>
    <col min="16106" max="16112" width="6.75" style="5" customWidth="1"/>
    <col min="16113" max="16114" width="5.875" style="5" customWidth="1"/>
    <col min="16115" max="16115" width="8.5" style="5" customWidth="1"/>
    <col min="16116" max="16116" width="8" style="5" customWidth="1"/>
    <col min="16117" max="16117" width="9.125" style="5" customWidth="1"/>
    <col min="16118" max="16123" width="8" style="5" customWidth="1"/>
    <col min="16124" max="16124" width="11.75" style="5" customWidth="1"/>
    <col min="16125" max="16125" width="6.875" style="5" customWidth="1"/>
    <col min="16126" max="16126" width="7.625" style="5" customWidth="1"/>
    <col min="16127" max="16130" width="6.75" style="5" customWidth="1"/>
    <col min="16131" max="16131" width="7.625" style="5" customWidth="1"/>
    <col min="16132" max="16136" width="6.75" style="5" customWidth="1"/>
    <col min="16137" max="16137" width="6.625" style="5" customWidth="1"/>
    <col min="16138" max="16138" width="6.25" style="5" customWidth="1"/>
    <col min="16139" max="16139" width="6.625" style="5" customWidth="1"/>
    <col min="16140" max="16140" width="6.25" style="5" customWidth="1"/>
    <col min="16141" max="16141" width="6.5" style="5" customWidth="1"/>
    <col min="16142" max="16142" width="6.625" style="5" customWidth="1"/>
    <col min="16143" max="16143" width="6.875" style="5" customWidth="1"/>
    <col min="16144" max="16144" width="7" style="5" customWidth="1"/>
    <col min="16145" max="16145" width="8.125" style="5" customWidth="1"/>
    <col min="16146" max="16146" width="7.875" style="5" customWidth="1"/>
    <col min="16147" max="16148" width="6.75" style="5" customWidth="1"/>
    <col min="16149" max="16149" width="6.625" style="5" customWidth="1"/>
    <col min="16150" max="16151" width="6.75" style="5" customWidth="1"/>
    <col min="16152" max="16152" width="6.625" style="5" customWidth="1"/>
    <col min="16153" max="16155" width="0" style="5" hidden="1" customWidth="1"/>
    <col min="16156" max="16384" width="9" style="5"/>
  </cols>
  <sheetData>
    <row r="1" spans="1:10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10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102" s="1" customFormat="1" ht="30.75" customHeight="1" x14ac:dyDescent="0.45">
      <c r="A3" s="745" t="s">
        <v>121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10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398"/>
      <c r="AU4" s="398"/>
      <c r="AV4" s="398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102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401"/>
    </row>
    <row r="6" spans="1:102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226"/>
    </row>
    <row r="7" spans="1:102" ht="70.5" customHeight="1" x14ac:dyDescent="0.4">
      <c r="A7" s="747"/>
      <c r="B7" s="748"/>
      <c r="C7" s="748"/>
      <c r="D7" s="400" t="s">
        <v>27</v>
      </c>
      <c r="E7" s="400" t="s">
        <v>28</v>
      </c>
      <c r="F7" s="400" t="s">
        <v>29</v>
      </c>
      <c r="G7" s="400" t="s">
        <v>30</v>
      </c>
      <c r="H7" s="748"/>
      <c r="I7" s="400" t="s">
        <v>27</v>
      </c>
      <c r="J7" s="400" t="s">
        <v>28</v>
      </c>
      <c r="K7" s="400" t="s">
        <v>29</v>
      </c>
      <c r="L7" s="400" t="s">
        <v>30</v>
      </c>
      <c r="M7" s="748"/>
      <c r="N7" s="400" t="s">
        <v>31</v>
      </c>
      <c r="O7" s="400" t="s">
        <v>32</v>
      </c>
      <c r="P7" s="400" t="s">
        <v>33</v>
      </c>
      <c r="Q7" s="400" t="s">
        <v>34</v>
      </c>
      <c r="R7" s="400" t="s">
        <v>31</v>
      </c>
      <c r="S7" s="400" t="s">
        <v>32</v>
      </c>
      <c r="T7" s="400" t="s">
        <v>33</v>
      </c>
      <c r="U7" s="400" t="s">
        <v>34</v>
      </c>
      <c r="V7" s="748"/>
      <c r="W7" s="748"/>
      <c r="X7" s="400" t="s">
        <v>27</v>
      </c>
      <c r="Y7" s="400" t="s">
        <v>28</v>
      </c>
      <c r="Z7" s="400" t="s">
        <v>29</v>
      </c>
      <c r="AA7" s="400" t="s">
        <v>30</v>
      </c>
      <c r="AB7" s="755"/>
      <c r="AC7" s="402" t="s">
        <v>27</v>
      </c>
      <c r="AD7" s="402" t="s">
        <v>71</v>
      </c>
      <c r="AE7" s="402" t="s">
        <v>29</v>
      </c>
      <c r="AF7" s="402" t="s">
        <v>68</v>
      </c>
      <c r="AG7" s="748"/>
      <c r="AH7" s="400" t="s">
        <v>31</v>
      </c>
      <c r="AI7" s="400" t="s">
        <v>32</v>
      </c>
      <c r="AJ7" s="400" t="s">
        <v>33</v>
      </c>
      <c r="AK7" s="400" t="s">
        <v>34</v>
      </c>
      <c r="AL7" s="400" t="s">
        <v>31</v>
      </c>
      <c r="AM7" s="400" t="s">
        <v>32</v>
      </c>
      <c r="AN7" s="400" t="s">
        <v>33</v>
      </c>
      <c r="AO7" s="400" t="s">
        <v>34</v>
      </c>
      <c r="AP7" s="748"/>
      <c r="AQ7" s="758"/>
      <c r="AR7" s="760"/>
      <c r="AS7" s="758"/>
      <c r="AT7" s="758"/>
      <c r="AU7" s="760"/>
      <c r="AV7" s="758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102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 t="s">
        <v>112</v>
      </c>
      <c r="BO8" s="299" t="s">
        <v>114</v>
      </c>
      <c r="BP8" s="299" t="s">
        <v>116</v>
      </c>
      <c r="BQ8" s="299" t="s">
        <v>117</v>
      </c>
      <c r="BR8" s="299" t="s">
        <v>122</v>
      </c>
      <c r="BS8" s="299" t="s">
        <v>123</v>
      </c>
    </row>
    <row r="9" spans="1:102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O9" s="228"/>
      <c r="BP9" s="228"/>
      <c r="BQ9" s="228"/>
      <c r="BR9" s="228"/>
      <c r="BS9" s="228"/>
    </row>
    <row r="10" spans="1:102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17">
        <v>1</v>
      </c>
      <c r="O10" s="17">
        <v>5.38</v>
      </c>
      <c r="P10" s="17">
        <v>2.48</v>
      </c>
      <c r="Q10" s="17">
        <v>3.28</v>
      </c>
      <c r="R10" s="17">
        <v>0.54</v>
      </c>
      <c r="S10" s="17">
        <v>23.22</v>
      </c>
      <c r="T10" s="17">
        <v>2.36</v>
      </c>
      <c r="U10" s="17">
        <v>19.11</v>
      </c>
      <c r="V10" s="62">
        <v>10271</v>
      </c>
      <c r="W10" s="279">
        <f t="shared" ref="W10:W23" si="1">SUM(X10:AA10)</f>
        <v>35.386999999999993</v>
      </c>
      <c r="X10" s="22">
        <v>0.19400000000000001</v>
      </c>
      <c r="Y10" s="22">
        <v>4.3760000000000003</v>
      </c>
      <c r="Z10" s="22">
        <v>26.298999999999996</v>
      </c>
      <c r="AA10" s="22">
        <v>4.5179999999999998</v>
      </c>
      <c r="AB10" s="279">
        <f>SUM(AC10:AE10)</f>
        <v>4.1080000000000005</v>
      </c>
      <c r="AC10" s="75">
        <v>0</v>
      </c>
      <c r="AD10" s="75">
        <v>3.2080000000000002</v>
      </c>
      <c r="AE10" s="75">
        <v>0.9</v>
      </c>
      <c r="AF10" s="138">
        <v>0</v>
      </c>
      <c r="AG10" s="280">
        <f>+SUM(AH10:AO10)</f>
        <v>25.003</v>
      </c>
      <c r="AH10" s="22">
        <v>0</v>
      </c>
      <c r="AI10" s="22">
        <v>0</v>
      </c>
      <c r="AJ10" s="22">
        <v>0.185</v>
      </c>
      <c r="AK10" s="22">
        <v>1.55</v>
      </c>
      <c r="AL10" s="22">
        <v>0</v>
      </c>
      <c r="AM10" s="22">
        <v>16.150000000000002</v>
      </c>
      <c r="AN10" s="22">
        <v>2</v>
      </c>
      <c r="AO10" s="22">
        <v>5.1180000000000003</v>
      </c>
      <c r="AP10" s="281">
        <v>6011</v>
      </c>
      <c r="AQ10" s="18">
        <f>$W10/C10</f>
        <v>0.60583804143126163</v>
      </c>
      <c r="AR10" s="19">
        <f>IF(H10=0,"-",AB10/H10)</f>
        <v>0.66258064516129034</v>
      </c>
      <c r="AS10" s="19">
        <f>AG10/M10</f>
        <v>0.43582011504270529</v>
      </c>
      <c r="AT10" s="17">
        <f>W10-'01.9'!W10</f>
        <v>0</v>
      </c>
      <c r="AU10" s="17">
        <f>AB10-'01.9'!AB10</f>
        <v>0</v>
      </c>
      <c r="AV10" s="17">
        <f>AG10-'01.9'!AG10</f>
        <v>0</v>
      </c>
      <c r="AW10" s="226"/>
      <c r="AX10" s="246">
        <f>+SUM(AY10:CK10)</f>
        <v>11</v>
      </c>
      <c r="AY10" s="247">
        <v>1</v>
      </c>
      <c r="AZ10" s="247">
        <v>1</v>
      </c>
      <c r="BA10" s="247"/>
      <c r="BB10" s="247"/>
      <c r="BC10" s="247"/>
      <c r="BD10" s="247"/>
      <c r="BE10" s="247">
        <v>1</v>
      </c>
      <c r="BF10" s="247">
        <v>1</v>
      </c>
      <c r="BG10" s="247"/>
      <c r="BH10" s="247"/>
      <c r="BI10" s="247">
        <v>1</v>
      </c>
      <c r="BJ10" s="247">
        <v>1</v>
      </c>
      <c r="BK10" s="247"/>
      <c r="BL10" s="270"/>
      <c r="BM10" s="270">
        <v>1</v>
      </c>
      <c r="BN10" s="270">
        <v>1</v>
      </c>
      <c r="BO10" s="270"/>
      <c r="BP10" s="270">
        <v>1</v>
      </c>
      <c r="BQ10" s="270">
        <v>1</v>
      </c>
      <c r="BR10" s="270">
        <v>1</v>
      </c>
      <c r="BS10" s="270"/>
    </row>
    <row r="11" spans="1:102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27.499999999999996</v>
      </c>
      <c r="X11" s="194">
        <v>0.7</v>
      </c>
      <c r="Y11" s="194">
        <v>3.15</v>
      </c>
      <c r="Z11" s="194">
        <v>21.849999999999998</v>
      </c>
      <c r="AA11" s="194">
        <v>1.8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14.44</v>
      </c>
      <c r="AH11" s="127">
        <v>14.44</v>
      </c>
      <c r="AI11" s="127"/>
      <c r="AJ11" s="127"/>
      <c r="AK11" s="127"/>
      <c r="AL11" s="127"/>
      <c r="AM11" s="127"/>
      <c r="AN11" s="127"/>
      <c r="AO11" s="127"/>
      <c r="AP11" s="294">
        <v>4313</v>
      </c>
      <c r="AQ11" s="128">
        <f>$W11/C11</f>
        <v>0.95818815331010443</v>
      </c>
      <c r="AR11" s="129">
        <f>IF(H11=0,"-",AB11/H11)</f>
        <v>1</v>
      </c>
      <c r="AS11" s="129">
        <f>AG11/M11</f>
        <v>1.0358680057388807</v>
      </c>
      <c r="AT11" s="153">
        <f>W11-'01.9'!W11</f>
        <v>1.25</v>
      </c>
      <c r="AU11" s="153">
        <f>AB11-'01.9'!AB11</f>
        <v>0</v>
      </c>
      <c r="AV11" s="153">
        <f>AG11-'01.9'!AG11</f>
        <v>0</v>
      </c>
      <c r="AW11" s="226"/>
      <c r="AX11" s="246">
        <f>+SUM(AY11:CK11)</f>
        <v>11</v>
      </c>
      <c r="AY11" s="247"/>
      <c r="AZ11" s="247">
        <v>1</v>
      </c>
      <c r="BA11" s="247"/>
      <c r="BB11" s="247"/>
      <c r="BC11" s="247"/>
      <c r="BD11" s="247">
        <v>1</v>
      </c>
      <c r="BE11" s="247"/>
      <c r="BF11" s="247">
        <v>1</v>
      </c>
      <c r="BG11" s="247"/>
      <c r="BH11" s="247"/>
      <c r="BI11" s="247">
        <v>1</v>
      </c>
      <c r="BJ11" s="247">
        <v>1</v>
      </c>
      <c r="BK11" s="247"/>
      <c r="BL11" s="270"/>
      <c r="BM11" s="270">
        <v>1</v>
      </c>
      <c r="BN11" s="270"/>
      <c r="BO11" s="270">
        <v>1</v>
      </c>
      <c r="BP11" s="270">
        <v>1</v>
      </c>
      <c r="BQ11" s="270">
        <v>1</v>
      </c>
      <c r="BR11" s="270">
        <v>1</v>
      </c>
      <c r="BS11" s="270">
        <v>1</v>
      </c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</row>
    <row r="12" spans="1:102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59.169999999999995</v>
      </c>
      <c r="X12" s="167">
        <v>2.3659999999999997</v>
      </c>
      <c r="Y12" s="167">
        <v>5.3289999999999997</v>
      </c>
      <c r="Z12" s="167">
        <v>45.538999999999994</v>
      </c>
      <c r="AA12" s="167">
        <v>5.9359999999999999</v>
      </c>
      <c r="AB12" s="292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293">
        <f t="shared" si="3"/>
        <v>11.085999999999999</v>
      </c>
      <c r="AH12" s="127">
        <v>0</v>
      </c>
      <c r="AI12" s="127">
        <v>0.61499999999999999</v>
      </c>
      <c r="AJ12" s="127">
        <v>0</v>
      </c>
      <c r="AK12" s="127">
        <v>0</v>
      </c>
      <c r="AL12" s="127">
        <v>0.1</v>
      </c>
      <c r="AM12" s="127">
        <v>8.3069999999999986</v>
      </c>
      <c r="AN12" s="127">
        <v>0</v>
      </c>
      <c r="AO12" s="127">
        <v>2.0640000000000001</v>
      </c>
      <c r="AP12" s="294">
        <v>7656</v>
      </c>
      <c r="AQ12" s="128">
        <f>$W12/C12</f>
        <v>0.70684506032732042</v>
      </c>
      <c r="AR12" s="129">
        <f>IF(H12=0,"-",AB12/H12)</f>
        <v>0</v>
      </c>
      <c r="AS12" s="129">
        <f>AG12/M12</f>
        <v>0.64792518994739912</v>
      </c>
      <c r="AT12" s="153">
        <f>W12-'01.9'!W12</f>
        <v>2.6120000000000019</v>
      </c>
      <c r="AU12" s="153">
        <f>AB12-'01.9'!AB12</f>
        <v>0</v>
      </c>
      <c r="AV12" s="153">
        <f>AG12-'01.9'!AG12</f>
        <v>-0.18200000000000216</v>
      </c>
      <c r="AW12" s="226"/>
      <c r="AX12" s="246">
        <f>+SUM(AY12:CK12)</f>
        <v>18</v>
      </c>
      <c r="AY12" s="247"/>
      <c r="AZ12" s="247"/>
      <c r="BA12" s="247">
        <v>1</v>
      </c>
      <c r="BB12" s="247">
        <v>1</v>
      </c>
      <c r="BC12" s="247"/>
      <c r="BD12" s="247">
        <v>1</v>
      </c>
      <c r="BE12" s="247">
        <v>1</v>
      </c>
      <c r="BF12" s="247">
        <v>1</v>
      </c>
      <c r="BG12" s="247">
        <v>1</v>
      </c>
      <c r="BH12" s="247">
        <v>1</v>
      </c>
      <c r="BI12" s="247">
        <v>1</v>
      </c>
      <c r="BJ12" s="247">
        <v>1</v>
      </c>
      <c r="BK12" s="247">
        <v>1</v>
      </c>
      <c r="BL12" s="270">
        <v>1</v>
      </c>
      <c r="BM12" s="270">
        <v>1</v>
      </c>
      <c r="BN12" s="270">
        <v>1</v>
      </c>
      <c r="BO12" s="270">
        <v>1</v>
      </c>
      <c r="BP12" s="270">
        <v>1</v>
      </c>
      <c r="BQ12" s="270">
        <v>1</v>
      </c>
      <c r="BR12" s="270">
        <v>1</v>
      </c>
      <c r="BS12" s="270">
        <v>1</v>
      </c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</row>
    <row r="13" spans="1:102" s="334" customFormat="1" ht="13.15" x14ac:dyDescent="0.4">
      <c r="A13" s="314">
        <v>4</v>
      </c>
      <c r="B13" s="315" t="s">
        <v>54</v>
      </c>
      <c r="C13" s="316">
        <f t="shared" si="4"/>
        <v>13.77</v>
      </c>
      <c r="D13" s="317">
        <v>0.72</v>
      </c>
      <c r="E13" s="317">
        <v>1.69</v>
      </c>
      <c r="F13" s="317">
        <v>8.34</v>
      </c>
      <c r="G13" s="317">
        <v>3.02</v>
      </c>
      <c r="H13" s="316">
        <f t="shared" si="2"/>
        <v>0.9</v>
      </c>
      <c r="I13" s="317" t="s">
        <v>64</v>
      </c>
      <c r="J13" s="317">
        <v>0.9</v>
      </c>
      <c r="K13" s="317" t="s">
        <v>64</v>
      </c>
      <c r="L13" s="317"/>
      <c r="M13" s="316">
        <f t="shared" si="5"/>
        <v>1.18</v>
      </c>
      <c r="N13" s="318">
        <v>0</v>
      </c>
      <c r="O13" s="318">
        <v>0</v>
      </c>
      <c r="P13" s="318">
        <v>0</v>
      </c>
      <c r="Q13" s="318">
        <v>0</v>
      </c>
      <c r="R13" s="318">
        <v>0.32</v>
      </c>
      <c r="S13" s="318">
        <v>0.86</v>
      </c>
      <c r="T13" s="318">
        <v>0</v>
      </c>
      <c r="U13" s="318">
        <v>0</v>
      </c>
      <c r="V13" s="317">
        <v>1727</v>
      </c>
      <c r="W13" s="319">
        <f t="shared" si="1"/>
        <v>9.1409999999999982</v>
      </c>
      <c r="X13" s="320">
        <v>0.26</v>
      </c>
      <c r="Y13" s="320">
        <v>0.72</v>
      </c>
      <c r="Z13" s="320">
        <v>7.2009999999999996</v>
      </c>
      <c r="AA13" s="320">
        <v>0.96</v>
      </c>
      <c r="AB13" s="319">
        <f>SUM(AC13:AE13)</f>
        <v>0.33</v>
      </c>
      <c r="AC13" s="321"/>
      <c r="AD13" s="321">
        <v>0.33</v>
      </c>
      <c r="AE13" s="321"/>
      <c r="AF13" s="322"/>
      <c r="AG13" s="323">
        <f t="shared" si="3"/>
        <v>0.68</v>
      </c>
      <c r="AH13" s="324">
        <v>0.68</v>
      </c>
      <c r="AI13" s="324"/>
      <c r="AJ13" s="324"/>
      <c r="AK13" s="324"/>
      <c r="AL13" s="324"/>
      <c r="AM13" s="324"/>
      <c r="AN13" s="324"/>
      <c r="AO13" s="324"/>
      <c r="AP13" s="325">
        <v>1085</v>
      </c>
      <c r="AQ13" s="326">
        <f>$W13/C13</f>
        <v>0.66383442265795201</v>
      </c>
      <c r="AR13" s="327">
        <f>IF(H13=0,"-",AB13/H13)</f>
        <v>0.3666666666666667</v>
      </c>
      <c r="AS13" s="327">
        <f>AG13/M13</f>
        <v>0.57627118644067798</v>
      </c>
      <c r="AT13" s="328">
        <f>W13-'01.9'!W13</f>
        <v>0</v>
      </c>
      <c r="AU13" s="328">
        <f>AB13-'01.9'!AB13</f>
        <v>0</v>
      </c>
      <c r="AV13" s="328">
        <f>AG13-'01.9'!AG13</f>
        <v>0</v>
      </c>
      <c r="AW13" s="329"/>
      <c r="AX13" s="330">
        <f>+SUM(AY13:CK13)</f>
        <v>11</v>
      </c>
      <c r="AY13" s="331">
        <v>1</v>
      </c>
      <c r="AZ13" s="331">
        <v>1</v>
      </c>
      <c r="BA13" s="331"/>
      <c r="BB13" s="331">
        <v>1</v>
      </c>
      <c r="BC13" s="331"/>
      <c r="BD13" s="331"/>
      <c r="BE13" s="331"/>
      <c r="BF13" s="331">
        <v>1</v>
      </c>
      <c r="BG13" s="331"/>
      <c r="BH13" s="331"/>
      <c r="BI13" s="331">
        <v>1</v>
      </c>
      <c r="BJ13" s="331">
        <v>1</v>
      </c>
      <c r="BK13" s="331">
        <v>1</v>
      </c>
      <c r="BL13" s="332"/>
      <c r="BM13" s="332">
        <v>1</v>
      </c>
      <c r="BN13" s="332"/>
      <c r="BO13" s="332">
        <v>1</v>
      </c>
      <c r="BP13" s="332"/>
      <c r="BQ13" s="332">
        <v>1</v>
      </c>
      <c r="BR13" s="332">
        <v>1</v>
      </c>
      <c r="BS13" s="332"/>
    </row>
    <row r="14" spans="1:102" s="43" customFormat="1" ht="13.15" x14ac:dyDescent="0.35">
      <c r="A14" s="399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6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W14-'01.9'!W14</f>
        <v>0</v>
      </c>
      <c r="AU14" s="17">
        <f>AB14-'01.9'!AB14</f>
        <v>0</v>
      </c>
      <c r="AV14" s="17">
        <f>AG14-'01.9'!AG14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72"/>
      <c r="BO14" s="272"/>
      <c r="BP14" s="272"/>
      <c r="BQ14" s="272"/>
      <c r="BR14" s="272"/>
      <c r="BS14" s="272"/>
    </row>
    <row r="15" spans="1:102" s="134" customFormat="1" ht="13.15" x14ac:dyDescent="0.4">
      <c r="A15" s="119">
        <v>1</v>
      </c>
      <c r="B15" s="120" t="s">
        <v>52</v>
      </c>
      <c r="C15" s="121">
        <f t="shared" si="4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5"/>
        <v>8.8699999999999992</v>
      </c>
      <c r="N15" s="291">
        <v>0</v>
      </c>
      <c r="O15" s="291">
        <v>0</v>
      </c>
      <c r="P15" s="291">
        <v>0</v>
      </c>
      <c r="Q15" s="291">
        <v>0</v>
      </c>
      <c r="R15" s="291">
        <v>1.56</v>
      </c>
      <c r="S15" s="291">
        <v>5.86</v>
      </c>
      <c r="T15" s="291">
        <v>1.45</v>
      </c>
      <c r="U15" s="291" t="s">
        <v>63</v>
      </c>
      <c r="V15" s="122">
        <v>2541</v>
      </c>
      <c r="W15" s="292">
        <f t="shared" si="1"/>
        <v>12.595000000000001</v>
      </c>
      <c r="X15" s="127">
        <v>0.26</v>
      </c>
      <c r="Y15" s="127">
        <v>4.7790000000000008</v>
      </c>
      <c r="Z15" s="127">
        <v>7.556</v>
      </c>
      <c r="AA15" s="127">
        <v>0</v>
      </c>
      <c r="AB15" s="292">
        <f t="shared" ref="AB15:AB20" si="7">SUM(AC15:AE15)</f>
        <v>0</v>
      </c>
      <c r="AC15" s="125"/>
      <c r="AD15" s="125"/>
      <c r="AE15" s="125"/>
      <c r="AF15" s="139">
        <f t="shared" si="6"/>
        <v>0</v>
      </c>
      <c r="AG15" s="293">
        <f t="shared" si="3"/>
        <v>8.3999999999999986</v>
      </c>
      <c r="AH15" s="127"/>
      <c r="AI15" s="127"/>
      <c r="AJ15" s="127"/>
      <c r="AK15" s="127"/>
      <c r="AL15" s="127">
        <v>0.68</v>
      </c>
      <c r="AM15" s="127">
        <v>6.4399999999999995</v>
      </c>
      <c r="AN15" s="127">
        <v>1.28</v>
      </c>
      <c r="AO15" s="127">
        <v>0</v>
      </c>
      <c r="AP15" s="294">
        <v>2429</v>
      </c>
      <c r="AQ15" s="128">
        <f t="shared" ref="AQ15:AQ24" si="8">$W15/C15</f>
        <v>0.78181253879577906</v>
      </c>
      <c r="AR15" s="129">
        <f>IF(H15=0,"-",AB15/H15)</f>
        <v>0</v>
      </c>
      <c r="AS15" s="129">
        <f t="shared" ref="AS15:AS24" si="9">AG15/M15</f>
        <v>0.94701240135287479</v>
      </c>
      <c r="AT15" s="153">
        <f>W15-'01.9'!W15</f>
        <v>1.011000000000001</v>
      </c>
      <c r="AU15" s="153">
        <f>AB15-'01.9'!AB15</f>
        <v>0</v>
      </c>
      <c r="AV15" s="153">
        <f>AG15-'01.9'!AG15</f>
        <v>2.2769999999999992</v>
      </c>
      <c r="AW15" s="226"/>
      <c r="AX15" s="246">
        <f t="shared" ref="AX15:AX23" si="10">+SUM(AY15:CK15)</f>
        <v>8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7">
        <v>1</v>
      </c>
      <c r="BI15" s="247">
        <v>1</v>
      </c>
      <c r="BJ15" s="247"/>
      <c r="BK15" s="247"/>
      <c r="BL15" s="270"/>
      <c r="BM15" s="270">
        <v>1</v>
      </c>
      <c r="BN15" s="270">
        <v>1</v>
      </c>
      <c r="BO15" s="270"/>
      <c r="BP15" s="270"/>
      <c r="BQ15" s="270"/>
      <c r="BR15" s="270">
        <v>1</v>
      </c>
      <c r="BS15" s="270">
        <v>1</v>
      </c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</row>
    <row r="16" spans="1:102" s="134" customFormat="1" ht="13.15" x14ac:dyDescent="0.4">
      <c r="A16" s="119">
        <v>2</v>
      </c>
      <c r="B16" s="120" t="s">
        <v>42</v>
      </c>
      <c r="C16" s="121">
        <f t="shared" si="4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5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61.547000000000004</v>
      </c>
      <c r="X16" s="124">
        <v>2.1800000000000002</v>
      </c>
      <c r="Y16" s="124">
        <v>11.907</v>
      </c>
      <c r="Z16" s="124">
        <v>34.867000000000004</v>
      </c>
      <c r="AA16" s="124">
        <v>12.592999999999998</v>
      </c>
      <c r="AB16" s="292">
        <f t="shared" si="7"/>
        <v>4.2</v>
      </c>
      <c r="AC16" s="125">
        <v>4.2</v>
      </c>
      <c r="AD16" s="125"/>
      <c r="AE16" s="125"/>
      <c r="AF16" s="139">
        <f t="shared" si="6"/>
        <v>21000</v>
      </c>
      <c r="AG16" s="293">
        <f t="shared" si="3"/>
        <v>5.1900000000000013</v>
      </c>
      <c r="AH16" s="127">
        <v>2.1</v>
      </c>
      <c r="AI16" s="127">
        <v>0</v>
      </c>
      <c r="AJ16" s="127">
        <v>0</v>
      </c>
      <c r="AK16" s="127">
        <v>0</v>
      </c>
      <c r="AL16" s="127">
        <v>1.84</v>
      </c>
      <c r="AM16" s="127">
        <v>0.85000000000000009</v>
      </c>
      <c r="AN16" s="127">
        <v>0</v>
      </c>
      <c r="AO16" s="127">
        <v>0.4</v>
      </c>
      <c r="AP16" s="294">
        <v>7855</v>
      </c>
      <c r="AQ16" s="128">
        <f t="shared" si="8"/>
        <v>0.76924134483189599</v>
      </c>
      <c r="AR16" s="129">
        <f>IF(H16=0,"-",AB16/H16)</f>
        <v>0.33870967741935487</v>
      </c>
      <c r="AS16" s="129">
        <f t="shared" si="9"/>
        <v>0.6874172185430466</v>
      </c>
      <c r="AT16" s="153">
        <f>W16-'01.9'!W16</f>
        <v>3.301000000000009</v>
      </c>
      <c r="AU16" s="153">
        <f>AB16-'01.9'!AB16</f>
        <v>1.4000000000000004</v>
      </c>
      <c r="AV16" s="153">
        <f>AG16-'01.9'!AG16</f>
        <v>0</v>
      </c>
      <c r="AW16" s="226"/>
      <c r="AX16" s="246">
        <f t="shared" si="10"/>
        <v>10</v>
      </c>
      <c r="AY16" s="247">
        <v>1</v>
      </c>
      <c r="AZ16" s="247"/>
      <c r="BA16" s="247"/>
      <c r="BB16" s="247"/>
      <c r="BC16" s="247">
        <v>1</v>
      </c>
      <c r="BD16" s="247"/>
      <c r="BE16" s="247"/>
      <c r="BF16" s="247"/>
      <c r="BG16" s="247"/>
      <c r="BH16" s="247">
        <v>1</v>
      </c>
      <c r="BI16" s="247">
        <v>1</v>
      </c>
      <c r="BJ16" s="247"/>
      <c r="BK16" s="247"/>
      <c r="BL16" s="270">
        <v>1</v>
      </c>
      <c r="BM16" s="270">
        <v>1</v>
      </c>
      <c r="BN16" s="270"/>
      <c r="BO16" s="270">
        <v>1</v>
      </c>
      <c r="BP16" s="270"/>
      <c r="BQ16" s="270">
        <v>1</v>
      </c>
      <c r="BR16" s="270">
        <v>1</v>
      </c>
      <c r="BS16" s="270">
        <v>1</v>
      </c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</row>
    <row r="17" spans="1:102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13.14</v>
      </c>
      <c r="X17" s="124"/>
      <c r="Y17" s="175">
        <v>4.21</v>
      </c>
      <c r="Z17" s="175">
        <v>7.46</v>
      </c>
      <c r="AA17" s="175">
        <v>1.47</v>
      </c>
      <c r="AB17" s="292">
        <f t="shared" si="7"/>
        <v>13.33</v>
      </c>
      <c r="AC17" s="125"/>
      <c r="AD17" s="125">
        <v>13.33</v>
      </c>
      <c r="AE17" s="125"/>
      <c r="AF17" s="139">
        <v>13370</v>
      </c>
      <c r="AG17" s="293">
        <f t="shared" si="3"/>
        <v>5.42</v>
      </c>
      <c r="AH17" s="127">
        <v>0</v>
      </c>
      <c r="AI17" s="127"/>
      <c r="AJ17" s="127"/>
      <c r="AK17" s="127"/>
      <c r="AL17" s="127">
        <v>5.42</v>
      </c>
      <c r="AM17" s="127"/>
      <c r="AN17" s="127"/>
      <c r="AO17" s="127"/>
      <c r="AP17" s="294">
        <v>2823</v>
      </c>
      <c r="AQ17" s="128">
        <f t="shared" si="8"/>
        <v>0.85938521909744936</v>
      </c>
      <c r="AR17" s="129">
        <f>IF(H17=0,"-",AB17/H17)</f>
        <v>1.0496062992125985</v>
      </c>
      <c r="AS17" s="129">
        <f t="shared" si="9"/>
        <v>0.77985611510791364</v>
      </c>
      <c r="AT17" s="153">
        <f>W17-'01.9'!W17</f>
        <v>0</v>
      </c>
      <c r="AU17" s="153">
        <f>AB17-'01.9'!AB17</f>
        <v>0</v>
      </c>
      <c r="AV17" s="153">
        <f>AG17-'01.9'!AG17</f>
        <v>0.36000000000000032</v>
      </c>
      <c r="AW17" s="226"/>
      <c r="AX17" s="246">
        <f t="shared" si="10"/>
        <v>15</v>
      </c>
      <c r="AY17" s="247">
        <v>1</v>
      </c>
      <c r="AZ17" s="247">
        <v>1</v>
      </c>
      <c r="BA17" s="247">
        <v>1</v>
      </c>
      <c r="BB17" s="247"/>
      <c r="BC17" s="247">
        <v>1</v>
      </c>
      <c r="BD17" s="247">
        <v>1</v>
      </c>
      <c r="BE17" s="247"/>
      <c r="BF17" s="247"/>
      <c r="BG17" s="247"/>
      <c r="BH17" s="247"/>
      <c r="BI17" s="247">
        <v>1</v>
      </c>
      <c r="BJ17" s="247">
        <v>1</v>
      </c>
      <c r="BK17" s="247">
        <v>1</v>
      </c>
      <c r="BL17" s="270">
        <v>1</v>
      </c>
      <c r="BM17" s="270">
        <v>1</v>
      </c>
      <c r="BN17" s="270">
        <v>1</v>
      </c>
      <c r="BO17" s="270"/>
      <c r="BP17" s="270">
        <v>1</v>
      </c>
      <c r="BQ17" s="270">
        <v>1</v>
      </c>
      <c r="BR17" s="270">
        <v>1</v>
      </c>
      <c r="BS17" s="270">
        <v>1</v>
      </c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</row>
    <row r="18" spans="1:102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66.746000000000009</v>
      </c>
      <c r="X18" s="124">
        <v>3.7330000000000001</v>
      </c>
      <c r="Y18" s="124">
        <v>5.2460000000000004</v>
      </c>
      <c r="Z18" s="124">
        <v>39.071000000000005</v>
      </c>
      <c r="AA18" s="124">
        <v>18.695999999999998</v>
      </c>
      <c r="AB18" s="292">
        <f>SUM(AC18:AE18)</f>
        <v>26.831999999999997</v>
      </c>
      <c r="AC18" s="125">
        <v>8.1819999999999986</v>
      </c>
      <c r="AD18" s="125">
        <v>14.505000000000001</v>
      </c>
      <c r="AE18" s="125">
        <v>4.1449999999999996</v>
      </c>
      <c r="AF18" s="139">
        <v>0</v>
      </c>
      <c r="AG18" s="293">
        <f t="shared" si="3"/>
        <v>3.4600000000000004</v>
      </c>
      <c r="AH18" s="127">
        <v>0</v>
      </c>
      <c r="AI18" s="127">
        <v>0.19</v>
      </c>
      <c r="AJ18" s="127">
        <v>0</v>
      </c>
      <c r="AK18" s="127">
        <v>0</v>
      </c>
      <c r="AL18" s="127">
        <v>0.91</v>
      </c>
      <c r="AM18" s="127">
        <v>2.0400000000000005</v>
      </c>
      <c r="AN18" s="127">
        <v>0.32</v>
      </c>
      <c r="AO18" s="127">
        <v>0</v>
      </c>
      <c r="AP18" s="294">
        <v>8939</v>
      </c>
      <c r="AQ18" s="128">
        <f t="shared" si="8"/>
        <v>0.68394302694948261</v>
      </c>
      <c r="AR18" s="129">
        <f>IF(H18=0,"-",AB18/H18)</f>
        <v>0.88583690987124442</v>
      </c>
      <c r="AS18" s="129">
        <f t="shared" si="9"/>
        <v>0.46442953020134237</v>
      </c>
      <c r="AT18" s="153">
        <f>W18-'01.9'!W18</f>
        <v>0.14000000000001478</v>
      </c>
      <c r="AU18" s="153">
        <f>AB18-'01.9'!AB18</f>
        <v>0.32499999999999574</v>
      </c>
      <c r="AV18" s="153">
        <f>AG18-'01.9'!AG18</f>
        <v>0</v>
      </c>
      <c r="AW18" s="226"/>
      <c r="AX18" s="246">
        <f t="shared" si="10"/>
        <v>20</v>
      </c>
      <c r="AY18" s="247">
        <v>1</v>
      </c>
      <c r="AZ18" s="247">
        <v>1</v>
      </c>
      <c r="BA18" s="247">
        <v>1</v>
      </c>
      <c r="BB18" s="247">
        <v>1</v>
      </c>
      <c r="BC18" s="247">
        <v>1</v>
      </c>
      <c r="BD18" s="247">
        <v>1</v>
      </c>
      <c r="BE18" s="247">
        <v>1</v>
      </c>
      <c r="BF18" s="247">
        <v>1</v>
      </c>
      <c r="BG18" s="247">
        <v>1</v>
      </c>
      <c r="BH18" s="247">
        <v>1</v>
      </c>
      <c r="BI18" s="247">
        <v>1</v>
      </c>
      <c r="BJ18" s="247">
        <v>1</v>
      </c>
      <c r="BK18" s="247">
        <v>1</v>
      </c>
      <c r="BL18" s="270">
        <v>1</v>
      </c>
      <c r="BM18" s="270">
        <v>1</v>
      </c>
      <c r="BN18" s="270">
        <v>1</v>
      </c>
      <c r="BO18" s="270"/>
      <c r="BP18" s="270">
        <v>1</v>
      </c>
      <c r="BQ18" s="270">
        <v>1</v>
      </c>
      <c r="BR18" s="270">
        <v>1</v>
      </c>
      <c r="BS18" s="270">
        <v>1</v>
      </c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</row>
    <row r="19" spans="1:102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60.79099999999999</v>
      </c>
      <c r="X19" s="124">
        <v>0.38800000000000001</v>
      </c>
      <c r="Y19" s="124">
        <v>12.524999999999999</v>
      </c>
      <c r="Z19" s="124">
        <v>44.73599999999999</v>
      </c>
      <c r="AA19" s="124">
        <v>3.1419999999999999</v>
      </c>
      <c r="AB19" s="292">
        <f>SUM(AC19:AE19)</f>
        <v>14.138000000000002</v>
      </c>
      <c r="AC19" s="125">
        <v>7.9440000000000008</v>
      </c>
      <c r="AD19" s="125">
        <v>5.75</v>
      </c>
      <c r="AE19" s="125">
        <v>0.44400000000000001</v>
      </c>
      <c r="AF19" s="139">
        <f t="shared" si="6"/>
        <v>61177.000000000007</v>
      </c>
      <c r="AG19" s="293">
        <f t="shared" si="3"/>
        <v>23.19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3.6670000000000003</v>
      </c>
      <c r="AM19" s="127">
        <v>0</v>
      </c>
      <c r="AN19" s="127">
        <v>18.521999999999998</v>
      </c>
      <c r="AO19" s="127">
        <v>0.6</v>
      </c>
      <c r="AP19" s="294">
        <v>9413</v>
      </c>
      <c r="AQ19" s="128">
        <f t="shared" si="8"/>
        <v>0.7018935457799329</v>
      </c>
      <c r="AR19" s="129">
        <f t="shared" ref="AR19:AR24" si="11">IF(H19=0,"-",AB19/H19)</f>
        <v>0.4895429362880887</v>
      </c>
      <c r="AS19" s="129">
        <f t="shared" si="9"/>
        <v>0.81169058452922649</v>
      </c>
      <c r="AT19" s="153">
        <f>W19-'01.9'!W19</f>
        <v>2.5099999999999909</v>
      </c>
      <c r="AU19" s="153">
        <f>AB19-'01.9'!AB19</f>
        <v>2</v>
      </c>
      <c r="AV19" s="153">
        <f>AG19-'01.9'!AG19</f>
        <v>0.14999999999999858</v>
      </c>
      <c r="AW19" s="226"/>
      <c r="AX19" s="246">
        <f t="shared" si="10"/>
        <v>19</v>
      </c>
      <c r="AY19" s="247">
        <v>1</v>
      </c>
      <c r="AZ19" s="247">
        <v>1</v>
      </c>
      <c r="BA19" s="247">
        <v>1</v>
      </c>
      <c r="BB19" s="247">
        <v>1</v>
      </c>
      <c r="BC19" s="247">
        <v>1</v>
      </c>
      <c r="BD19" s="247">
        <v>1</v>
      </c>
      <c r="BE19" s="247">
        <v>1</v>
      </c>
      <c r="BF19" s="247">
        <v>1</v>
      </c>
      <c r="BG19" s="247">
        <v>1</v>
      </c>
      <c r="BH19" s="247"/>
      <c r="BI19" s="247">
        <v>1</v>
      </c>
      <c r="BJ19" s="247">
        <v>1</v>
      </c>
      <c r="BK19" s="247"/>
      <c r="BL19" s="270">
        <v>1</v>
      </c>
      <c r="BM19" s="270">
        <v>1</v>
      </c>
      <c r="BN19" s="270">
        <v>1</v>
      </c>
      <c r="BO19" s="270">
        <v>1</v>
      </c>
      <c r="BP19" s="270">
        <v>1</v>
      </c>
      <c r="BQ19" s="270">
        <v>1</v>
      </c>
      <c r="BR19" s="270">
        <v>1</v>
      </c>
      <c r="BS19" s="270">
        <v>1</v>
      </c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</row>
    <row r="20" spans="1:102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282">
        <v>0</v>
      </c>
      <c r="O20" s="282">
        <v>0</v>
      </c>
      <c r="P20" s="282">
        <v>0</v>
      </c>
      <c r="Q20" s="282">
        <v>0</v>
      </c>
      <c r="R20" s="282">
        <v>3.1</v>
      </c>
      <c r="S20" s="282">
        <v>0</v>
      </c>
      <c r="T20" s="282">
        <v>0</v>
      </c>
      <c r="U20" s="282">
        <v>0</v>
      </c>
      <c r="V20" s="63">
        <v>3330</v>
      </c>
      <c r="W20" s="279">
        <f t="shared" si="1"/>
        <v>16.760000000000005</v>
      </c>
      <c r="X20" s="192">
        <v>0.76</v>
      </c>
      <c r="Y20" s="192">
        <v>0</v>
      </c>
      <c r="Z20" s="192">
        <v>16.000000000000004</v>
      </c>
      <c r="AA20" s="192">
        <v>0</v>
      </c>
      <c r="AB20" s="279">
        <f t="shared" si="7"/>
        <v>5.0999999999999996</v>
      </c>
      <c r="AC20" s="75">
        <v>0.7</v>
      </c>
      <c r="AD20" s="75">
        <v>2.1</v>
      </c>
      <c r="AE20" s="75">
        <v>2.2999999999999998</v>
      </c>
      <c r="AF20" s="138">
        <f t="shared" si="6"/>
        <v>17750</v>
      </c>
      <c r="AG20" s="280">
        <f t="shared" si="3"/>
        <v>0.1</v>
      </c>
      <c r="AH20" s="193">
        <v>0.1</v>
      </c>
      <c r="AI20" s="22"/>
      <c r="AJ20" s="22"/>
      <c r="AK20" s="22"/>
      <c r="AL20" s="193"/>
      <c r="AM20" s="193"/>
      <c r="AN20" s="193"/>
      <c r="AO20" s="193"/>
      <c r="AP20" s="281">
        <v>1928</v>
      </c>
      <c r="AQ20" s="18">
        <f t="shared" si="8"/>
        <v>0.59014084507042275</v>
      </c>
      <c r="AR20" s="19">
        <f t="shared" si="11"/>
        <v>0.50595238095238093</v>
      </c>
      <c r="AS20" s="19">
        <f t="shared" si="9"/>
        <v>3.2258064516129031E-2</v>
      </c>
      <c r="AT20" s="17">
        <f>W20-'01.9'!W20</f>
        <v>0</v>
      </c>
      <c r="AU20" s="17">
        <f>AB20-'01.9'!AB20</f>
        <v>0</v>
      </c>
      <c r="AV20" s="17">
        <f>AG20-'01.9'!AG20</f>
        <v>0</v>
      </c>
      <c r="AW20" s="226"/>
      <c r="AX20" s="246">
        <f t="shared" si="10"/>
        <v>7</v>
      </c>
      <c r="AY20" s="247">
        <v>1</v>
      </c>
      <c r="AZ20" s="247"/>
      <c r="BA20" s="247"/>
      <c r="BB20" s="247">
        <v>1</v>
      </c>
      <c r="BC20" s="247">
        <v>1</v>
      </c>
      <c r="BD20" s="247"/>
      <c r="BE20" s="247"/>
      <c r="BF20" s="247"/>
      <c r="BG20" s="247"/>
      <c r="BH20" s="247"/>
      <c r="BI20" s="247"/>
      <c r="BJ20" s="247">
        <v>1</v>
      </c>
      <c r="BK20" s="247"/>
      <c r="BL20" s="270"/>
      <c r="BM20" s="270">
        <v>1</v>
      </c>
      <c r="BN20" s="270"/>
      <c r="BO20" s="270"/>
      <c r="BP20" s="270"/>
      <c r="BQ20" s="270">
        <v>1</v>
      </c>
      <c r="BR20" s="270">
        <v>1</v>
      </c>
      <c r="BS20" s="270"/>
    </row>
    <row r="21" spans="1:102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11.41658</v>
      </c>
      <c r="X21" s="127">
        <v>0.40500000000000003</v>
      </c>
      <c r="Y21" s="127">
        <v>1.8939999999999997</v>
      </c>
      <c r="Z21" s="127">
        <v>4.7295800000000003</v>
      </c>
      <c r="AA21" s="127">
        <v>4.3879999999999999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6"/>
        <v>8464.380000000001</v>
      </c>
      <c r="AG21" s="293">
        <f t="shared" si="3"/>
        <v>3.0375000000000001</v>
      </c>
      <c r="AH21" s="127"/>
      <c r="AI21" s="127"/>
      <c r="AJ21" s="127"/>
      <c r="AK21" s="127"/>
      <c r="AL21" s="127">
        <v>0</v>
      </c>
      <c r="AM21" s="127">
        <v>1.25</v>
      </c>
      <c r="AN21" s="127">
        <v>1.1625000000000001</v>
      </c>
      <c r="AO21" s="127">
        <v>0.625</v>
      </c>
      <c r="AP21" s="294">
        <v>1610</v>
      </c>
      <c r="AQ21" s="128">
        <f t="shared" si="8"/>
        <v>0.67156352941176467</v>
      </c>
      <c r="AR21" s="129">
        <f t="shared" si="11"/>
        <v>0.68417821782178212</v>
      </c>
      <c r="AS21" s="129">
        <f t="shared" si="9"/>
        <v>0.57528409090909094</v>
      </c>
      <c r="AT21" s="153">
        <f>W21-'01.9'!W21</f>
        <v>0.48750000000000071</v>
      </c>
      <c r="AU21" s="153">
        <f>AB21-'01.9'!AB21</f>
        <v>0</v>
      </c>
      <c r="AV21" s="153">
        <f>AG21-'01.9'!AG21</f>
        <v>0</v>
      </c>
      <c r="AW21" s="226"/>
      <c r="AX21" s="246">
        <f t="shared" si="10"/>
        <v>14</v>
      </c>
      <c r="AY21" s="247">
        <v>1</v>
      </c>
      <c r="AZ21" s="247">
        <v>1</v>
      </c>
      <c r="BA21" s="247"/>
      <c r="BB21" s="247">
        <v>1</v>
      </c>
      <c r="BC21" s="247">
        <v>1</v>
      </c>
      <c r="BD21" s="247"/>
      <c r="BE21" s="247">
        <v>1</v>
      </c>
      <c r="BF21" s="247"/>
      <c r="BG21" s="247"/>
      <c r="BH21" s="247"/>
      <c r="BI21" s="247">
        <v>1</v>
      </c>
      <c r="BJ21" s="247">
        <v>1</v>
      </c>
      <c r="BK21" s="247">
        <v>1</v>
      </c>
      <c r="BL21" s="270"/>
      <c r="BM21" s="270">
        <v>1</v>
      </c>
      <c r="BN21" s="270">
        <v>1</v>
      </c>
      <c r="BO21" s="270"/>
      <c r="BP21" s="270">
        <v>1</v>
      </c>
      <c r="BQ21" s="270">
        <v>1</v>
      </c>
      <c r="BR21" s="270">
        <v>1</v>
      </c>
      <c r="BS21" s="270">
        <v>1</v>
      </c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</row>
    <row r="22" spans="1:102" s="334" customFormat="1" ht="13.15" x14ac:dyDescent="0.4">
      <c r="A22" s="314">
        <v>8</v>
      </c>
      <c r="B22" s="315" t="s">
        <v>62</v>
      </c>
      <c r="C22" s="316">
        <f t="shared" si="4"/>
        <v>9.42</v>
      </c>
      <c r="D22" s="317" t="s">
        <v>63</v>
      </c>
      <c r="E22" s="317">
        <v>8.58</v>
      </c>
      <c r="F22" s="317">
        <v>0.34</v>
      </c>
      <c r="G22" s="317">
        <v>0.5</v>
      </c>
      <c r="H22" s="316">
        <f t="shared" si="2"/>
        <v>6</v>
      </c>
      <c r="I22" s="317">
        <v>0.7</v>
      </c>
      <c r="J22" s="317">
        <v>5.3</v>
      </c>
      <c r="K22" s="317" t="s">
        <v>64</v>
      </c>
      <c r="L22" s="317"/>
      <c r="M22" s="316">
        <f t="shared" si="5"/>
        <v>16.369999999999997</v>
      </c>
      <c r="N22" s="318">
        <v>0</v>
      </c>
      <c r="O22" s="318">
        <v>0</v>
      </c>
      <c r="P22" s="318">
        <v>0</v>
      </c>
      <c r="Q22" s="318">
        <v>0</v>
      </c>
      <c r="R22" s="318">
        <v>7.93</v>
      </c>
      <c r="S22" s="318">
        <v>0</v>
      </c>
      <c r="T22" s="318">
        <v>8.44</v>
      </c>
      <c r="U22" s="318">
        <v>0</v>
      </c>
      <c r="V22" s="317">
        <v>2622</v>
      </c>
      <c r="W22" s="319">
        <f t="shared" si="1"/>
        <v>5.77</v>
      </c>
      <c r="X22" s="324"/>
      <c r="Y22" s="324">
        <v>5.77</v>
      </c>
      <c r="Z22" s="324"/>
      <c r="AA22" s="324"/>
      <c r="AB22" s="319">
        <f>SUM(AC22:AE22)</f>
        <v>4.88</v>
      </c>
      <c r="AC22" s="355"/>
      <c r="AD22" s="355">
        <v>4.88</v>
      </c>
      <c r="AE22" s="355"/>
      <c r="AF22" s="322">
        <f t="shared" si="6"/>
        <v>17080</v>
      </c>
      <c r="AG22" s="323">
        <f t="shared" si="3"/>
        <v>7.61</v>
      </c>
      <c r="AH22" s="324"/>
      <c r="AI22" s="324"/>
      <c r="AJ22" s="324">
        <v>7.61</v>
      </c>
      <c r="AK22" s="324"/>
      <c r="AL22" s="324"/>
      <c r="AM22" s="324"/>
      <c r="AN22" s="324"/>
      <c r="AO22" s="324"/>
      <c r="AP22" s="325">
        <v>1052</v>
      </c>
      <c r="AQ22" s="326">
        <f t="shared" si="8"/>
        <v>0.61252653927813161</v>
      </c>
      <c r="AR22" s="327">
        <f t="shared" si="11"/>
        <v>0.81333333333333335</v>
      </c>
      <c r="AS22" s="327">
        <f t="shared" si="9"/>
        <v>0.46487477092241913</v>
      </c>
      <c r="AT22" s="328">
        <f>W22-'01.9'!W22</f>
        <v>0</v>
      </c>
      <c r="AU22" s="328">
        <f>AB22-'01.9'!AB22</f>
        <v>0</v>
      </c>
      <c r="AV22" s="328">
        <f>AG22-'01.9'!AG22</f>
        <v>0</v>
      </c>
      <c r="AW22" s="329"/>
      <c r="AX22" s="330">
        <f t="shared" si="10"/>
        <v>8</v>
      </c>
      <c r="AY22" s="331">
        <v>1</v>
      </c>
      <c r="AZ22" s="331"/>
      <c r="BA22" s="331"/>
      <c r="BB22" s="331"/>
      <c r="BC22" s="331"/>
      <c r="BD22" s="331"/>
      <c r="BE22" s="331"/>
      <c r="BF22" s="331"/>
      <c r="BG22" s="331"/>
      <c r="BH22" s="331"/>
      <c r="BI22" s="331"/>
      <c r="BJ22" s="331"/>
      <c r="BK22" s="331"/>
      <c r="BL22" s="332">
        <v>1</v>
      </c>
      <c r="BM22" s="332">
        <v>1</v>
      </c>
      <c r="BN22" s="332">
        <v>1</v>
      </c>
      <c r="BO22" s="332">
        <v>1</v>
      </c>
      <c r="BP22" s="332">
        <v>1</v>
      </c>
      <c r="BQ22" s="332">
        <v>1</v>
      </c>
      <c r="BR22" s="332">
        <v>1</v>
      </c>
      <c r="BS22" s="332"/>
    </row>
    <row r="23" spans="1:102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282">
        <v>0.37</v>
      </c>
      <c r="O23" s="282">
        <v>0</v>
      </c>
      <c r="P23" s="282">
        <v>0</v>
      </c>
      <c r="Q23" s="282">
        <v>0</v>
      </c>
      <c r="R23" s="282">
        <v>6.25</v>
      </c>
      <c r="S23" s="282">
        <v>0</v>
      </c>
      <c r="T23" s="282">
        <v>2.7</v>
      </c>
      <c r="U23" s="282">
        <v>0</v>
      </c>
      <c r="V23" s="63">
        <v>3432</v>
      </c>
      <c r="W23" s="279">
        <f t="shared" si="1"/>
        <v>9.4659999999999993</v>
      </c>
      <c r="X23" s="22">
        <v>0</v>
      </c>
      <c r="Y23" s="22">
        <v>0.5</v>
      </c>
      <c r="Z23" s="22">
        <v>5.2759999999999998</v>
      </c>
      <c r="AA23" s="22">
        <v>3.69</v>
      </c>
      <c r="AB23" s="279">
        <f>SUM(AC23:AE23)</f>
        <v>10.53</v>
      </c>
      <c r="AC23" s="75">
        <v>3.8220000000000001</v>
      </c>
      <c r="AD23" s="75">
        <v>5.3079999999999998</v>
      </c>
      <c r="AE23" s="75">
        <v>1.4</v>
      </c>
      <c r="AF23" s="138">
        <f t="shared" si="6"/>
        <v>41888.000000000007</v>
      </c>
      <c r="AG23" s="280">
        <f t="shared" si="3"/>
        <v>3.04</v>
      </c>
      <c r="AH23" s="22">
        <v>0.49</v>
      </c>
      <c r="AI23" s="22">
        <v>0</v>
      </c>
      <c r="AJ23" s="22">
        <v>0</v>
      </c>
      <c r="AK23" s="22">
        <v>0</v>
      </c>
      <c r="AL23" s="22">
        <v>1.7</v>
      </c>
      <c r="AM23" s="22">
        <v>0</v>
      </c>
      <c r="AN23" s="22">
        <v>0.85000000000000009</v>
      </c>
      <c r="AO23" s="22">
        <v>0</v>
      </c>
      <c r="AP23" s="281">
        <v>1327</v>
      </c>
      <c r="AQ23" s="18">
        <f t="shared" si="8"/>
        <v>0.3710701685613485</v>
      </c>
      <c r="AR23" s="19">
        <f t="shared" si="11"/>
        <v>0.32803738317757014</v>
      </c>
      <c r="AS23" s="19">
        <f t="shared" si="9"/>
        <v>0.3261802575107296</v>
      </c>
      <c r="AT23" s="17">
        <f>W23-'01.9'!W23</f>
        <v>0</v>
      </c>
      <c r="AU23" s="17">
        <f>AB23-'01.9'!AB23</f>
        <v>0</v>
      </c>
      <c r="AV23" s="17">
        <f>AG23-'01.9'!AG23</f>
        <v>0</v>
      </c>
      <c r="AW23" s="226"/>
      <c r="AX23" s="246">
        <f t="shared" si="10"/>
        <v>9</v>
      </c>
      <c r="AY23" s="247">
        <v>1</v>
      </c>
      <c r="AZ23" s="247">
        <v>1</v>
      </c>
      <c r="BA23" s="247"/>
      <c r="BB23" s="247"/>
      <c r="BC23" s="247">
        <v>1</v>
      </c>
      <c r="BD23" s="247"/>
      <c r="BE23" s="247">
        <v>1</v>
      </c>
      <c r="BF23" s="247"/>
      <c r="BG23" s="247"/>
      <c r="BH23" s="247"/>
      <c r="BI23" s="247"/>
      <c r="BJ23" s="247">
        <v>1</v>
      </c>
      <c r="BK23" s="247"/>
      <c r="BL23" s="270"/>
      <c r="BM23" s="270"/>
      <c r="BN23" s="270"/>
      <c r="BO23" s="270">
        <v>1</v>
      </c>
      <c r="BP23" s="270">
        <v>1</v>
      </c>
      <c r="BQ23" s="270">
        <v>1</v>
      </c>
      <c r="BR23" s="270">
        <v>1</v>
      </c>
      <c r="BS23" s="270"/>
    </row>
    <row r="24" spans="1:102" s="34" customFormat="1" ht="16.149999999999999" x14ac:dyDescent="0.35">
      <c r="A24" s="403"/>
      <c r="B24" s="403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389.42957999999999</v>
      </c>
      <c r="X24" s="32">
        <f>SUM(X10:X23)</f>
        <v>11.245999999999999</v>
      </c>
      <c r="Y24" s="32">
        <f>SUM(Y10:Y23)</f>
        <v>60.406000000000006</v>
      </c>
      <c r="Z24" s="32">
        <f>SUM(Z10:Z23)</f>
        <v>260.58457999999996</v>
      </c>
      <c r="AA24" s="32">
        <f t="shared" si="12"/>
        <v>57.192999999999991</v>
      </c>
      <c r="AB24" s="286">
        <f>SUM(AB10:AB23)</f>
        <v>91.021059999999991</v>
      </c>
      <c r="AC24" s="77">
        <f>SUM(AC10:AC23)</f>
        <v>31.153779999999998</v>
      </c>
      <c r="AD24" s="77">
        <f t="shared" si="12"/>
        <v>50.678280000000008</v>
      </c>
      <c r="AE24" s="77">
        <f t="shared" si="12"/>
        <v>9.1890000000000001</v>
      </c>
      <c r="AF24" s="140">
        <f t="shared" si="12"/>
        <v>208229.38</v>
      </c>
      <c r="AG24" s="285">
        <f>SUM(AG10:AG23)</f>
        <v>110.65649999999998</v>
      </c>
      <c r="AH24" s="32">
        <f t="shared" si="12"/>
        <v>17.809999999999999</v>
      </c>
      <c r="AI24" s="32">
        <f t="shared" si="12"/>
        <v>0.80499999999999994</v>
      </c>
      <c r="AJ24" s="32">
        <f t="shared" si="12"/>
        <v>8.1959999999999997</v>
      </c>
      <c r="AK24" s="32">
        <f t="shared" si="12"/>
        <v>1.55</v>
      </c>
      <c r="AL24" s="32">
        <f t="shared" si="12"/>
        <v>14.316999999999998</v>
      </c>
      <c r="AM24" s="32">
        <f t="shared" si="12"/>
        <v>35.036999999999999</v>
      </c>
      <c r="AN24" s="32">
        <f t="shared" si="12"/>
        <v>24.134500000000003</v>
      </c>
      <c r="AO24" s="32">
        <f t="shared" si="12"/>
        <v>8.8070000000000004</v>
      </c>
      <c r="AP24" s="287">
        <f t="shared" si="12"/>
        <v>56441</v>
      </c>
      <c r="AQ24" s="160">
        <f t="shared" si="8"/>
        <v>0.6947524307351971</v>
      </c>
      <c r="AR24" s="160">
        <f t="shared" si="11"/>
        <v>0.60680706666666662</v>
      </c>
      <c r="AS24" s="160">
        <f t="shared" si="9"/>
        <v>0.60448213700426079</v>
      </c>
      <c r="AT24" s="161">
        <f t="shared" ref="AT24:AV24" si="13">SUM(AT10:AT23)</f>
        <v>11.311500000000018</v>
      </c>
      <c r="AU24" s="161">
        <f t="shared" si="13"/>
        <v>3.7249999999999961</v>
      </c>
      <c r="AV24" s="161">
        <f t="shared" si="13"/>
        <v>2.604999999999996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10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102" ht="15" customHeight="1" x14ac:dyDescent="0.4">
      <c r="AB26" s="5" t="s">
        <v>70</v>
      </c>
      <c r="AP26" s="288">
        <f>+AP24/V24</f>
        <v>0.71721202109409743</v>
      </c>
    </row>
    <row r="27" spans="1:102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102" ht="15" customHeight="1" x14ac:dyDescent="0.4">
      <c r="AR30" s="37"/>
      <c r="AS30" s="37"/>
    </row>
  </sheetData>
  <mergeCells count="34"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  <mergeCell ref="AW7:BK7"/>
    <mergeCell ref="H6:H7"/>
    <mergeCell ref="I6:L6"/>
    <mergeCell ref="C6:C7"/>
    <mergeCell ref="M6:M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0"/>
  <sheetViews>
    <sheetView topLeftCell="A3" zoomScale="85" zoomScaleNormal="85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H24" activeCellId="1" sqref="C24 H24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7.125" style="5" hidden="1" customWidth="1"/>
    <col min="28" max="28" width="6.875" style="78" customWidth="1"/>
    <col min="29" max="31" width="6.75" style="78" hidden="1" customWidth="1"/>
    <col min="32" max="32" width="7.5" style="78" hidden="1" customWidth="1"/>
    <col min="33" max="33" width="6.875" style="5" customWidth="1"/>
    <col min="34" max="41" width="6.125" style="5" hidden="1" customWidth="1"/>
    <col min="42" max="42" width="6.875" style="290" customWidth="1"/>
    <col min="43" max="45" width="6.875" style="5" customWidth="1"/>
    <col min="46" max="47" width="6.5" style="5" customWidth="1"/>
    <col min="48" max="48" width="6.25" style="5" customWidth="1"/>
    <col min="49" max="49" width="5.75" style="237" customWidth="1"/>
    <col min="50" max="50" width="4.625" style="237" hidden="1" customWidth="1"/>
    <col min="51" max="53" width="4.125" style="237" hidden="1" customWidth="1"/>
    <col min="54" max="54" width="3.25" style="237" hidden="1" customWidth="1"/>
    <col min="55" max="57" width="4.125" style="237" hidden="1" customWidth="1"/>
    <col min="58" max="58" width="3.25" style="237" hidden="1" customWidth="1"/>
    <col min="59" max="59" width="4.125" style="237" hidden="1" customWidth="1"/>
    <col min="60" max="60" width="4.625" style="237" hidden="1" customWidth="1"/>
    <col min="61" max="61" width="4.125" style="237" hidden="1" customWidth="1"/>
    <col min="62" max="62" width="3.25" style="237" hidden="1" customWidth="1"/>
    <col min="63" max="63" width="3.25" style="228" hidden="1" customWidth="1"/>
    <col min="64" max="65" width="3.625" style="228" hidden="1" customWidth="1"/>
    <col min="66" max="66" width="4.625" style="228" hidden="1" customWidth="1"/>
    <col min="67" max="69" width="4.625" style="5" hidden="1" customWidth="1"/>
    <col min="70" max="71" width="4.5" style="5" hidden="1" customWidth="1"/>
    <col min="72" max="209" width="9" style="5"/>
    <col min="210" max="210" width="4.25" style="5" customWidth="1"/>
    <col min="211" max="211" width="16.25" style="5" customWidth="1"/>
    <col min="212" max="219" width="6.75" style="5" customWidth="1"/>
    <col min="220" max="221" width="5.875" style="5" customWidth="1"/>
    <col min="222" max="222" width="8.5" style="5" customWidth="1"/>
    <col min="223" max="223" width="8" style="5" customWidth="1"/>
    <col min="224" max="224" width="9.125" style="5" customWidth="1"/>
    <col min="225" max="230" width="8" style="5" customWidth="1"/>
    <col min="231" max="231" width="11.75" style="5" customWidth="1"/>
    <col min="232" max="232" width="6.875" style="5" customWidth="1"/>
    <col min="233" max="233" width="8.375" style="5" customWidth="1"/>
    <col min="234" max="240" width="6.75" style="5" customWidth="1"/>
    <col min="241" max="242" width="5.875" style="5" customWidth="1"/>
    <col min="243" max="243" width="8.5" style="5" customWidth="1"/>
    <col min="244" max="244" width="8" style="5" customWidth="1"/>
    <col min="245" max="245" width="9.125" style="5" customWidth="1"/>
    <col min="246" max="251" width="8" style="5" customWidth="1"/>
    <col min="252" max="252" width="11.75" style="5" customWidth="1"/>
    <col min="253" max="253" width="6.875" style="5" customWidth="1"/>
    <col min="254" max="254" width="7.625" style="5" customWidth="1"/>
    <col min="255" max="258" width="6.75" style="5" customWidth="1"/>
    <col min="259" max="259" width="7.625" style="5" customWidth="1"/>
    <col min="260" max="264" width="6.75" style="5" customWidth="1"/>
    <col min="265" max="265" width="6.625" style="5" customWidth="1"/>
    <col min="266" max="266" width="6.25" style="5" customWidth="1"/>
    <col min="267" max="267" width="6.625" style="5" customWidth="1"/>
    <col min="268" max="268" width="6.25" style="5" customWidth="1"/>
    <col min="269" max="269" width="6.5" style="5" customWidth="1"/>
    <col min="270" max="270" width="6.625" style="5" customWidth="1"/>
    <col min="271" max="271" width="6.875" style="5" customWidth="1"/>
    <col min="272" max="272" width="7" style="5" customWidth="1"/>
    <col min="273" max="273" width="8.125" style="5" customWidth="1"/>
    <col min="274" max="274" width="7.875" style="5" customWidth="1"/>
    <col min="275" max="276" width="6.75" style="5" customWidth="1"/>
    <col min="277" max="277" width="6.625" style="5" customWidth="1"/>
    <col min="278" max="279" width="6.75" style="5" customWidth="1"/>
    <col min="280" max="280" width="6.625" style="5" customWidth="1"/>
    <col min="281" max="283" width="0" style="5" hidden="1" customWidth="1"/>
    <col min="284" max="465" width="9" style="5"/>
    <col min="466" max="466" width="4.25" style="5" customWidth="1"/>
    <col min="467" max="467" width="16.25" style="5" customWidth="1"/>
    <col min="468" max="475" width="6.75" style="5" customWidth="1"/>
    <col min="476" max="477" width="5.875" style="5" customWidth="1"/>
    <col min="478" max="478" width="8.5" style="5" customWidth="1"/>
    <col min="479" max="479" width="8" style="5" customWidth="1"/>
    <col min="480" max="480" width="9.125" style="5" customWidth="1"/>
    <col min="481" max="486" width="8" style="5" customWidth="1"/>
    <col min="487" max="487" width="11.75" style="5" customWidth="1"/>
    <col min="488" max="488" width="6.875" style="5" customWidth="1"/>
    <col min="489" max="489" width="8.375" style="5" customWidth="1"/>
    <col min="490" max="496" width="6.75" style="5" customWidth="1"/>
    <col min="497" max="498" width="5.875" style="5" customWidth="1"/>
    <col min="499" max="499" width="8.5" style="5" customWidth="1"/>
    <col min="500" max="500" width="8" style="5" customWidth="1"/>
    <col min="501" max="501" width="9.125" style="5" customWidth="1"/>
    <col min="502" max="507" width="8" style="5" customWidth="1"/>
    <col min="508" max="508" width="11.75" style="5" customWidth="1"/>
    <col min="509" max="509" width="6.875" style="5" customWidth="1"/>
    <col min="510" max="510" width="7.625" style="5" customWidth="1"/>
    <col min="511" max="514" width="6.75" style="5" customWidth="1"/>
    <col min="515" max="515" width="7.625" style="5" customWidth="1"/>
    <col min="516" max="520" width="6.75" style="5" customWidth="1"/>
    <col min="521" max="521" width="6.625" style="5" customWidth="1"/>
    <col min="522" max="522" width="6.25" style="5" customWidth="1"/>
    <col min="523" max="523" width="6.625" style="5" customWidth="1"/>
    <col min="524" max="524" width="6.25" style="5" customWidth="1"/>
    <col min="525" max="525" width="6.5" style="5" customWidth="1"/>
    <col min="526" max="526" width="6.625" style="5" customWidth="1"/>
    <col min="527" max="527" width="6.875" style="5" customWidth="1"/>
    <col min="528" max="528" width="7" style="5" customWidth="1"/>
    <col min="529" max="529" width="8.125" style="5" customWidth="1"/>
    <col min="530" max="530" width="7.875" style="5" customWidth="1"/>
    <col min="531" max="532" width="6.75" style="5" customWidth="1"/>
    <col min="533" max="533" width="6.625" style="5" customWidth="1"/>
    <col min="534" max="535" width="6.75" style="5" customWidth="1"/>
    <col min="536" max="536" width="6.625" style="5" customWidth="1"/>
    <col min="537" max="539" width="0" style="5" hidden="1" customWidth="1"/>
    <col min="540" max="721" width="9" style="5"/>
    <col min="722" max="722" width="4.25" style="5" customWidth="1"/>
    <col min="723" max="723" width="16.25" style="5" customWidth="1"/>
    <col min="724" max="731" width="6.75" style="5" customWidth="1"/>
    <col min="732" max="733" width="5.875" style="5" customWidth="1"/>
    <col min="734" max="734" width="8.5" style="5" customWidth="1"/>
    <col min="735" max="735" width="8" style="5" customWidth="1"/>
    <col min="736" max="736" width="9.125" style="5" customWidth="1"/>
    <col min="737" max="742" width="8" style="5" customWidth="1"/>
    <col min="743" max="743" width="11.75" style="5" customWidth="1"/>
    <col min="744" max="744" width="6.875" style="5" customWidth="1"/>
    <col min="745" max="745" width="8.375" style="5" customWidth="1"/>
    <col min="746" max="752" width="6.75" style="5" customWidth="1"/>
    <col min="753" max="754" width="5.875" style="5" customWidth="1"/>
    <col min="755" max="755" width="8.5" style="5" customWidth="1"/>
    <col min="756" max="756" width="8" style="5" customWidth="1"/>
    <col min="757" max="757" width="9.125" style="5" customWidth="1"/>
    <col min="758" max="763" width="8" style="5" customWidth="1"/>
    <col min="764" max="764" width="11.75" style="5" customWidth="1"/>
    <col min="765" max="765" width="6.875" style="5" customWidth="1"/>
    <col min="766" max="766" width="7.625" style="5" customWidth="1"/>
    <col min="767" max="770" width="6.75" style="5" customWidth="1"/>
    <col min="771" max="771" width="7.625" style="5" customWidth="1"/>
    <col min="772" max="776" width="6.75" style="5" customWidth="1"/>
    <col min="777" max="777" width="6.625" style="5" customWidth="1"/>
    <col min="778" max="778" width="6.25" style="5" customWidth="1"/>
    <col min="779" max="779" width="6.625" style="5" customWidth="1"/>
    <col min="780" max="780" width="6.25" style="5" customWidth="1"/>
    <col min="781" max="781" width="6.5" style="5" customWidth="1"/>
    <col min="782" max="782" width="6.625" style="5" customWidth="1"/>
    <col min="783" max="783" width="6.875" style="5" customWidth="1"/>
    <col min="784" max="784" width="7" style="5" customWidth="1"/>
    <col min="785" max="785" width="8.125" style="5" customWidth="1"/>
    <col min="786" max="786" width="7.875" style="5" customWidth="1"/>
    <col min="787" max="788" width="6.75" style="5" customWidth="1"/>
    <col min="789" max="789" width="6.625" style="5" customWidth="1"/>
    <col min="790" max="791" width="6.75" style="5" customWidth="1"/>
    <col min="792" max="792" width="6.625" style="5" customWidth="1"/>
    <col min="793" max="795" width="0" style="5" hidden="1" customWidth="1"/>
    <col min="796" max="977" width="9" style="5"/>
    <col min="978" max="978" width="4.25" style="5" customWidth="1"/>
    <col min="979" max="979" width="16.25" style="5" customWidth="1"/>
    <col min="980" max="987" width="6.75" style="5" customWidth="1"/>
    <col min="988" max="989" width="5.875" style="5" customWidth="1"/>
    <col min="990" max="990" width="8.5" style="5" customWidth="1"/>
    <col min="991" max="991" width="8" style="5" customWidth="1"/>
    <col min="992" max="992" width="9.125" style="5" customWidth="1"/>
    <col min="993" max="998" width="8" style="5" customWidth="1"/>
    <col min="999" max="999" width="11.75" style="5" customWidth="1"/>
    <col min="1000" max="1000" width="6.875" style="5" customWidth="1"/>
    <col min="1001" max="1001" width="8.375" style="5" customWidth="1"/>
    <col min="1002" max="1008" width="6.75" style="5" customWidth="1"/>
    <col min="1009" max="1010" width="5.875" style="5" customWidth="1"/>
    <col min="1011" max="1011" width="8.5" style="5" customWidth="1"/>
    <col min="1012" max="1012" width="8" style="5" customWidth="1"/>
    <col min="1013" max="1013" width="9.125" style="5" customWidth="1"/>
    <col min="1014" max="1019" width="8" style="5" customWidth="1"/>
    <col min="1020" max="1020" width="11.75" style="5" customWidth="1"/>
    <col min="1021" max="1021" width="6.875" style="5" customWidth="1"/>
    <col min="1022" max="1022" width="7.625" style="5" customWidth="1"/>
    <col min="1023" max="1026" width="6.75" style="5" customWidth="1"/>
    <col min="1027" max="1027" width="7.625" style="5" customWidth="1"/>
    <col min="1028" max="1032" width="6.75" style="5" customWidth="1"/>
    <col min="1033" max="1033" width="6.625" style="5" customWidth="1"/>
    <col min="1034" max="1034" width="6.25" style="5" customWidth="1"/>
    <col min="1035" max="1035" width="6.625" style="5" customWidth="1"/>
    <col min="1036" max="1036" width="6.25" style="5" customWidth="1"/>
    <col min="1037" max="1037" width="6.5" style="5" customWidth="1"/>
    <col min="1038" max="1038" width="6.625" style="5" customWidth="1"/>
    <col min="1039" max="1039" width="6.875" style="5" customWidth="1"/>
    <col min="1040" max="1040" width="7" style="5" customWidth="1"/>
    <col min="1041" max="1041" width="8.125" style="5" customWidth="1"/>
    <col min="1042" max="1042" width="7.875" style="5" customWidth="1"/>
    <col min="1043" max="1044" width="6.75" style="5" customWidth="1"/>
    <col min="1045" max="1045" width="6.625" style="5" customWidth="1"/>
    <col min="1046" max="1047" width="6.75" style="5" customWidth="1"/>
    <col min="1048" max="1048" width="6.625" style="5" customWidth="1"/>
    <col min="1049" max="1051" width="0" style="5" hidden="1" customWidth="1"/>
    <col min="1052" max="1233" width="9" style="5"/>
    <col min="1234" max="1234" width="4.25" style="5" customWidth="1"/>
    <col min="1235" max="1235" width="16.25" style="5" customWidth="1"/>
    <col min="1236" max="1243" width="6.75" style="5" customWidth="1"/>
    <col min="1244" max="1245" width="5.875" style="5" customWidth="1"/>
    <col min="1246" max="1246" width="8.5" style="5" customWidth="1"/>
    <col min="1247" max="1247" width="8" style="5" customWidth="1"/>
    <col min="1248" max="1248" width="9.125" style="5" customWidth="1"/>
    <col min="1249" max="1254" width="8" style="5" customWidth="1"/>
    <col min="1255" max="1255" width="11.75" style="5" customWidth="1"/>
    <col min="1256" max="1256" width="6.875" style="5" customWidth="1"/>
    <col min="1257" max="1257" width="8.375" style="5" customWidth="1"/>
    <col min="1258" max="1264" width="6.75" style="5" customWidth="1"/>
    <col min="1265" max="1266" width="5.875" style="5" customWidth="1"/>
    <col min="1267" max="1267" width="8.5" style="5" customWidth="1"/>
    <col min="1268" max="1268" width="8" style="5" customWidth="1"/>
    <col min="1269" max="1269" width="9.125" style="5" customWidth="1"/>
    <col min="1270" max="1275" width="8" style="5" customWidth="1"/>
    <col min="1276" max="1276" width="11.75" style="5" customWidth="1"/>
    <col min="1277" max="1277" width="6.875" style="5" customWidth="1"/>
    <col min="1278" max="1278" width="7.625" style="5" customWidth="1"/>
    <col min="1279" max="1282" width="6.75" style="5" customWidth="1"/>
    <col min="1283" max="1283" width="7.625" style="5" customWidth="1"/>
    <col min="1284" max="1288" width="6.75" style="5" customWidth="1"/>
    <col min="1289" max="1289" width="6.625" style="5" customWidth="1"/>
    <col min="1290" max="1290" width="6.25" style="5" customWidth="1"/>
    <col min="1291" max="1291" width="6.625" style="5" customWidth="1"/>
    <col min="1292" max="1292" width="6.25" style="5" customWidth="1"/>
    <col min="1293" max="1293" width="6.5" style="5" customWidth="1"/>
    <col min="1294" max="1294" width="6.625" style="5" customWidth="1"/>
    <col min="1295" max="1295" width="6.875" style="5" customWidth="1"/>
    <col min="1296" max="1296" width="7" style="5" customWidth="1"/>
    <col min="1297" max="1297" width="8.125" style="5" customWidth="1"/>
    <col min="1298" max="1298" width="7.875" style="5" customWidth="1"/>
    <col min="1299" max="1300" width="6.75" style="5" customWidth="1"/>
    <col min="1301" max="1301" width="6.625" style="5" customWidth="1"/>
    <col min="1302" max="1303" width="6.75" style="5" customWidth="1"/>
    <col min="1304" max="1304" width="6.625" style="5" customWidth="1"/>
    <col min="1305" max="1307" width="0" style="5" hidden="1" customWidth="1"/>
    <col min="1308" max="1489" width="9" style="5"/>
    <col min="1490" max="1490" width="4.25" style="5" customWidth="1"/>
    <col min="1491" max="1491" width="16.25" style="5" customWidth="1"/>
    <col min="1492" max="1499" width="6.75" style="5" customWidth="1"/>
    <col min="1500" max="1501" width="5.875" style="5" customWidth="1"/>
    <col min="1502" max="1502" width="8.5" style="5" customWidth="1"/>
    <col min="1503" max="1503" width="8" style="5" customWidth="1"/>
    <col min="1504" max="1504" width="9.125" style="5" customWidth="1"/>
    <col min="1505" max="1510" width="8" style="5" customWidth="1"/>
    <col min="1511" max="1511" width="11.75" style="5" customWidth="1"/>
    <col min="1512" max="1512" width="6.875" style="5" customWidth="1"/>
    <col min="1513" max="1513" width="8.375" style="5" customWidth="1"/>
    <col min="1514" max="1520" width="6.75" style="5" customWidth="1"/>
    <col min="1521" max="1522" width="5.875" style="5" customWidth="1"/>
    <col min="1523" max="1523" width="8.5" style="5" customWidth="1"/>
    <col min="1524" max="1524" width="8" style="5" customWidth="1"/>
    <col min="1525" max="1525" width="9.125" style="5" customWidth="1"/>
    <col min="1526" max="1531" width="8" style="5" customWidth="1"/>
    <col min="1532" max="1532" width="11.75" style="5" customWidth="1"/>
    <col min="1533" max="1533" width="6.875" style="5" customWidth="1"/>
    <col min="1534" max="1534" width="7.625" style="5" customWidth="1"/>
    <col min="1535" max="1538" width="6.75" style="5" customWidth="1"/>
    <col min="1539" max="1539" width="7.625" style="5" customWidth="1"/>
    <col min="1540" max="1544" width="6.75" style="5" customWidth="1"/>
    <col min="1545" max="1545" width="6.625" style="5" customWidth="1"/>
    <col min="1546" max="1546" width="6.25" style="5" customWidth="1"/>
    <col min="1547" max="1547" width="6.625" style="5" customWidth="1"/>
    <col min="1548" max="1548" width="6.25" style="5" customWidth="1"/>
    <col min="1549" max="1549" width="6.5" style="5" customWidth="1"/>
    <col min="1550" max="1550" width="6.625" style="5" customWidth="1"/>
    <col min="1551" max="1551" width="6.875" style="5" customWidth="1"/>
    <col min="1552" max="1552" width="7" style="5" customWidth="1"/>
    <col min="1553" max="1553" width="8.125" style="5" customWidth="1"/>
    <col min="1554" max="1554" width="7.875" style="5" customWidth="1"/>
    <col min="1555" max="1556" width="6.75" style="5" customWidth="1"/>
    <col min="1557" max="1557" width="6.625" style="5" customWidth="1"/>
    <col min="1558" max="1559" width="6.75" style="5" customWidth="1"/>
    <col min="1560" max="1560" width="6.625" style="5" customWidth="1"/>
    <col min="1561" max="1563" width="0" style="5" hidden="1" customWidth="1"/>
    <col min="1564" max="1745" width="9" style="5"/>
    <col min="1746" max="1746" width="4.25" style="5" customWidth="1"/>
    <col min="1747" max="1747" width="16.25" style="5" customWidth="1"/>
    <col min="1748" max="1755" width="6.75" style="5" customWidth="1"/>
    <col min="1756" max="1757" width="5.875" style="5" customWidth="1"/>
    <col min="1758" max="1758" width="8.5" style="5" customWidth="1"/>
    <col min="1759" max="1759" width="8" style="5" customWidth="1"/>
    <col min="1760" max="1760" width="9.125" style="5" customWidth="1"/>
    <col min="1761" max="1766" width="8" style="5" customWidth="1"/>
    <col min="1767" max="1767" width="11.75" style="5" customWidth="1"/>
    <col min="1768" max="1768" width="6.875" style="5" customWidth="1"/>
    <col min="1769" max="1769" width="8.375" style="5" customWidth="1"/>
    <col min="1770" max="1776" width="6.75" style="5" customWidth="1"/>
    <col min="1777" max="1778" width="5.875" style="5" customWidth="1"/>
    <col min="1779" max="1779" width="8.5" style="5" customWidth="1"/>
    <col min="1780" max="1780" width="8" style="5" customWidth="1"/>
    <col min="1781" max="1781" width="9.125" style="5" customWidth="1"/>
    <col min="1782" max="1787" width="8" style="5" customWidth="1"/>
    <col min="1788" max="1788" width="11.75" style="5" customWidth="1"/>
    <col min="1789" max="1789" width="6.875" style="5" customWidth="1"/>
    <col min="1790" max="1790" width="7.625" style="5" customWidth="1"/>
    <col min="1791" max="1794" width="6.75" style="5" customWidth="1"/>
    <col min="1795" max="1795" width="7.625" style="5" customWidth="1"/>
    <col min="1796" max="1800" width="6.75" style="5" customWidth="1"/>
    <col min="1801" max="1801" width="6.625" style="5" customWidth="1"/>
    <col min="1802" max="1802" width="6.25" style="5" customWidth="1"/>
    <col min="1803" max="1803" width="6.625" style="5" customWidth="1"/>
    <col min="1804" max="1804" width="6.25" style="5" customWidth="1"/>
    <col min="1805" max="1805" width="6.5" style="5" customWidth="1"/>
    <col min="1806" max="1806" width="6.625" style="5" customWidth="1"/>
    <col min="1807" max="1807" width="6.875" style="5" customWidth="1"/>
    <col min="1808" max="1808" width="7" style="5" customWidth="1"/>
    <col min="1809" max="1809" width="8.125" style="5" customWidth="1"/>
    <col min="1810" max="1810" width="7.875" style="5" customWidth="1"/>
    <col min="1811" max="1812" width="6.75" style="5" customWidth="1"/>
    <col min="1813" max="1813" width="6.625" style="5" customWidth="1"/>
    <col min="1814" max="1815" width="6.75" style="5" customWidth="1"/>
    <col min="1816" max="1816" width="6.625" style="5" customWidth="1"/>
    <col min="1817" max="1819" width="0" style="5" hidden="1" customWidth="1"/>
    <col min="1820" max="2001" width="9" style="5"/>
    <col min="2002" max="2002" width="4.25" style="5" customWidth="1"/>
    <col min="2003" max="2003" width="16.25" style="5" customWidth="1"/>
    <col min="2004" max="2011" width="6.75" style="5" customWidth="1"/>
    <col min="2012" max="2013" width="5.875" style="5" customWidth="1"/>
    <col min="2014" max="2014" width="8.5" style="5" customWidth="1"/>
    <col min="2015" max="2015" width="8" style="5" customWidth="1"/>
    <col min="2016" max="2016" width="9.125" style="5" customWidth="1"/>
    <col min="2017" max="2022" width="8" style="5" customWidth="1"/>
    <col min="2023" max="2023" width="11.75" style="5" customWidth="1"/>
    <col min="2024" max="2024" width="6.875" style="5" customWidth="1"/>
    <col min="2025" max="2025" width="8.375" style="5" customWidth="1"/>
    <col min="2026" max="2032" width="6.75" style="5" customWidth="1"/>
    <col min="2033" max="2034" width="5.875" style="5" customWidth="1"/>
    <col min="2035" max="2035" width="8.5" style="5" customWidth="1"/>
    <col min="2036" max="2036" width="8" style="5" customWidth="1"/>
    <col min="2037" max="2037" width="9.125" style="5" customWidth="1"/>
    <col min="2038" max="2043" width="8" style="5" customWidth="1"/>
    <col min="2044" max="2044" width="11.75" style="5" customWidth="1"/>
    <col min="2045" max="2045" width="6.875" style="5" customWidth="1"/>
    <col min="2046" max="2046" width="7.625" style="5" customWidth="1"/>
    <col min="2047" max="2050" width="6.75" style="5" customWidth="1"/>
    <col min="2051" max="2051" width="7.625" style="5" customWidth="1"/>
    <col min="2052" max="2056" width="6.75" style="5" customWidth="1"/>
    <col min="2057" max="2057" width="6.625" style="5" customWidth="1"/>
    <col min="2058" max="2058" width="6.25" style="5" customWidth="1"/>
    <col min="2059" max="2059" width="6.625" style="5" customWidth="1"/>
    <col min="2060" max="2060" width="6.25" style="5" customWidth="1"/>
    <col min="2061" max="2061" width="6.5" style="5" customWidth="1"/>
    <col min="2062" max="2062" width="6.625" style="5" customWidth="1"/>
    <col min="2063" max="2063" width="6.875" style="5" customWidth="1"/>
    <col min="2064" max="2064" width="7" style="5" customWidth="1"/>
    <col min="2065" max="2065" width="8.125" style="5" customWidth="1"/>
    <col min="2066" max="2066" width="7.875" style="5" customWidth="1"/>
    <col min="2067" max="2068" width="6.75" style="5" customWidth="1"/>
    <col min="2069" max="2069" width="6.625" style="5" customWidth="1"/>
    <col min="2070" max="2071" width="6.75" style="5" customWidth="1"/>
    <col min="2072" max="2072" width="6.625" style="5" customWidth="1"/>
    <col min="2073" max="2075" width="0" style="5" hidden="1" customWidth="1"/>
    <col min="2076" max="2257" width="9" style="5"/>
    <col min="2258" max="2258" width="4.25" style="5" customWidth="1"/>
    <col min="2259" max="2259" width="16.25" style="5" customWidth="1"/>
    <col min="2260" max="2267" width="6.75" style="5" customWidth="1"/>
    <col min="2268" max="2269" width="5.875" style="5" customWidth="1"/>
    <col min="2270" max="2270" width="8.5" style="5" customWidth="1"/>
    <col min="2271" max="2271" width="8" style="5" customWidth="1"/>
    <col min="2272" max="2272" width="9.125" style="5" customWidth="1"/>
    <col min="2273" max="2278" width="8" style="5" customWidth="1"/>
    <col min="2279" max="2279" width="11.75" style="5" customWidth="1"/>
    <col min="2280" max="2280" width="6.875" style="5" customWidth="1"/>
    <col min="2281" max="2281" width="8.375" style="5" customWidth="1"/>
    <col min="2282" max="2288" width="6.75" style="5" customWidth="1"/>
    <col min="2289" max="2290" width="5.875" style="5" customWidth="1"/>
    <col min="2291" max="2291" width="8.5" style="5" customWidth="1"/>
    <col min="2292" max="2292" width="8" style="5" customWidth="1"/>
    <col min="2293" max="2293" width="9.125" style="5" customWidth="1"/>
    <col min="2294" max="2299" width="8" style="5" customWidth="1"/>
    <col min="2300" max="2300" width="11.75" style="5" customWidth="1"/>
    <col min="2301" max="2301" width="6.875" style="5" customWidth="1"/>
    <col min="2302" max="2302" width="7.625" style="5" customWidth="1"/>
    <col min="2303" max="2306" width="6.75" style="5" customWidth="1"/>
    <col min="2307" max="2307" width="7.625" style="5" customWidth="1"/>
    <col min="2308" max="2312" width="6.75" style="5" customWidth="1"/>
    <col min="2313" max="2313" width="6.625" style="5" customWidth="1"/>
    <col min="2314" max="2314" width="6.25" style="5" customWidth="1"/>
    <col min="2315" max="2315" width="6.625" style="5" customWidth="1"/>
    <col min="2316" max="2316" width="6.25" style="5" customWidth="1"/>
    <col min="2317" max="2317" width="6.5" style="5" customWidth="1"/>
    <col min="2318" max="2318" width="6.625" style="5" customWidth="1"/>
    <col min="2319" max="2319" width="6.875" style="5" customWidth="1"/>
    <col min="2320" max="2320" width="7" style="5" customWidth="1"/>
    <col min="2321" max="2321" width="8.125" style="5" customWidth="1"/>
    <col min="2322" max="2322" width="7.875" style="5" customWidth="1"/>
    <col min="2323" max="2324" width="6.75" style="5" customWidth="1"/>
    <col min="2325" max="2325" width="6.625" style="5" customWidth="1"/>
    <col min="2326" max="2327" width="6.75" style="5" customWidth="1"/>
    <col min="2328" max="2328" width="6.625" style="5" customWidth="1"/>
    <col min="2329" max="2331" width="0" style="5" hidden="1" customWidth="1"/>
    <col min="2332" max="2513" width="9" style="5"/>
    <col min="2514" max="2514" width="4.25" style="5" customWidth="1"/>
    <col min="2515" max="2515" width="16.25" style="5" customWidth="1"/>
    <col min="2516" max="2523" width="6.75" style="5" customWidth="1"/>
    <col min="2524" max="2525" width="5.875" style="5" customWidth="1"/>
    <col min="2526" max="2526" width="8.5" style="5" customWidth="1"/>
    <col min="2527" max="2527" width="8" style="5" customWidth="1"/>
    <col min="2528" max="2528" width="9.125" style="5" customWidth="1"/>
    <col min="2529" max="2534" width="8" style="5" customWidth="1"/>
    <col min="2535" max="2535" width="11.75" style="5" customWidth="1"/>
    <col min="2536" max="2536" width="6.875" style="5" customWidth="1"/>
    <col min="2537" max="2537" width="8.375" style="5" customWidth="1"/>
    <col min="2538" max="2544" width="6.75" style="5" customWidth="1"/>
    <col min="2545" max="2546" width="5.875" style="5" customWidth="1"/>
    <col min="2547" max="2547" width="8.5" style="5" customWidth="1"/>
    <col min="2548" max="2548" width="8" style="5" customWidth="1"/>
    <col min="2549" max="2549" width="9.125" style="5" customWidth="1"/>
    <col min="2550" max="2555" width="8" style="5" customWidth="1"/>
    <col min="2556" max="2556" width="11.75" style="5" customWidth="1"/>
    <col min="2557" max="2557" width="6.875" style="5" customWidth="1"/>
    <col min="2558" max="2558" width="7.625" style="5" customWidth="1"/>
    <col min="2559" max="2562" width="6.75" style="5" customWidth="1"/>
    <col min="2563" max="2563" width="7.625" style="5" customWidth="1"/>
    <col min="2564" max="2568" width="6.75" style="5" customWidth="1"/>
    <col min="2569" max="2569" width="6.625" style="5" customWidth="1"/>
    <col min="2570" max="2570" width="6.25" style="5" customWidth="1"/>
    <col min="2571" max="2571" width="6.625" style="5" customWidth="1"/>
    <col min="2572" max="2572" width="6.25" style="5" customWidth="1"/>
    <col min="2573" max="2573" width="6.5" style="5" customWidth="1"/>
    <col min="2574" max="2574" width="6.625" style="5" customWidth="1"/>
    <col min="2575" max="2575" width="6.875" style="5" customWidth="1"/>
    <col min="2576" max="2576" width="7" style="5" customWidth="1"/>
    <col min="2577" max="2577" width="8.125" style="5" customWidth="1"/>
    <col min="2578" max="2578" width="7.875" style="5" customWidth="1"/>
    <col min="2579" max="2580" width="6.75" style="5" customWidth="1"/>
    <col min="2581" max="2581" width="6.625" style="5" customWidth="1"/>
    <col min="2582" max="2583" width="6.75" style="5" customWidth="1"/>
    <col min="2584" max="2584" width="6.625" style="5" customWidth="1"/>
    <col min="2585" max="2587" width="0" style="5" hidden="1" customWidth="1"/>
    <col min="2588" max="2769" width="9" style="5"/>
    <col min="2770" max="2770" width="4.25" style="5" customWidth="1"/>
    <col min="2771" max="2771" width="16.25" style="5" customWidth="1"/>
    <col min="2772" max="2779" width="6.75" style="5" customWidth="1"/>
    <col min="2780" max="2781" width="5.875" style="5" customWidth="1"/>
    <col min="2782" max="2782" width="8.5" style="5" customWidth="1"/>
    <col min="2783" max="2783" width="8" style="5" customWidth="1"/>
    <col min="2784" max="2784" width="9.125" style="5" customWidth="1"/>
    <col min="2785" max="2790" width="8" style="5" customWidth="1"/>
    <col min="2791" max="2791" width="11.75" style="5" customWidth="1"/>
    <col min="2792" max="2792" width="6.875" style="5" customWidth="1"/>
    <col min="2793" max="2793" width="8.375" style="5" customWidth="1"/>
    <col min="2794" max="2800" width="6.75" style="5" customWidth="1"/>
    <col min="2801" max="2802" width="5.875" style="5" customWidth="1"/>
    <col min="2803" max="2803" width="8.5" style="5" customWidth="1"/>
    <col min="2804" max="2804" width="8" style="5" customWidth="1"/>
    <col min="2805" max="2805" width="9.125" style="5" customWidth="1"/>
    <col min="2806" max="2811" width="8" style="5" customWidth="1"/>
    <col min="2812" max="2812" width="11.75" style="5" customWidth="1"/>
    <col min="2813" max="2813" width="6.875" style="5" customWidth="1"/>
    <col min="2814" max="2814" width="7.625" style="5" customWidth="1"/>
    <col min="2815" max="2818" width="6.75" style="5" customWidth="1"/>
    <col min="2819" max="2819" width="7.625" style="5" customWidth="1"/>
    <col min="2820" max="2824" width="6.75" style="5" customWidth="1"/>
    <col min="2825" max="2825" width="6.625" style="5" customWidth="1"/>
    <col min="2826" max="2826" width="6.25" style="5" customWidth="1"/>
    <col min="2827" max="2827" width="6.625" style="5" customWidth="1"/>
    <col min="2828" max="2828" width="6.25" style="5" customWidth="1"/>
    <col min="2829" max="2829" width="6.5" style="5" customWidth="1"/>
    <col min="2830" max="2830" width="6.625" style="5" customWidth="1"/>
    <col min="2831" max="2831" width="6.875" style="5" customWidth="1"/>
    <col min="2832" max="2832" width="7" style="5" customWidth="1"/>
    <col min="2833" max="2833" width="8.125" style="5" customWidth="1"/>
    <col min="2834" max="2834" width="7.875" style="5" customWidth="1"/>
    <col min="2835" max="2836" width="6.75" style="5" customWidth="1"/>
    <col min="2837" max="2837" width="6.625" style="5" customWidth="1"/>
    <col min="2838" max="2839" width="6.75" style="5" customWidth="1"/>
    <col min="2840" max="2840" width="6.625" style="5" customWidth="1"/>
    <col min="2841" max="2843" width="0" style="5" hidden="1" customWidth="1"/>
    <col min="2844" max="3025" width="9" style="5"/>
    <col min="3026" max="3026" width="4.25" style="5" customWidth="1"/>
    <col min="3027" max="3027" width="16.25" style="5" customWidth="1"/>
    <col min="3028" max="3035" width="6.75" style="5" customWidth="1"/>
    <col min="3036" max="3037" width="5.875" style="5" customWidth="1"/>
    <col min="3038" max="3038" width="8.5" style="5" customWidth="1"/>
    <col min="3039" max="3039" width="8" style="5" customWidth="1"/>
    <col min="3040" max="3040" width="9.125" style="5" customWidth="1"/>
    <col min="3041" max="3046" width="8" style="5" customWidth="1"/>
    <col min="3047" max="3047" width="11.75" style="5" customWidth="1"/>
    <col min="3048" max="3048" width="6.875" style="5" customWidth="1"/>
    <col min="3049" max="3049" width="8.375" style="5" customWidth="1"/>
    <col min="3050" max="3056" width="6.75" style="5" customWidth="1"/>
    <col min="3057" max="3058" width="5.875" style="5" customWidth="1"/>
    <col min="3059" max="3059" width="8.5" style="5" customWidth="1"/>
    <col min="3060" max="3060" width="8" style="5" customWidth="1"/>
    <col min="3061" max="3061" width="9.125" style="5" customWidth="1"/>
    <col min="3062" max="3067" width="8" style="5" customWidth="1"/>
    <col min="3068" max="3068" width="11.75" style="5" customWidth="1"/>
    <col min="3069" max="3069" width="6.875" style="5" customWidth="1"/>
    <col min="3070" max="3070" width="7.625" style="5" customWidth="1"/>
    <col min="3071" max="3074" width="6.75" style="5" customWidth="1"/>
    <col min="3075" max="3075" width="7.625" style="5" customWidth="1"/>
    <col min="3076" max="3080" width="6.75" style="5" customWidth="1"/>
    <col min="3081" max="3081" width="6.625" style="5" customWidth="1"/>
    <col min="3082" max="3082" width="6.25" style="5" customWidth="1"/>
    <col min="3083" max="3083" width="6.625" style="5" customWidth="1"/>
    <col min="3084" max="3084" width="6.25" style="5" customWidth="1"/>
    <col min="3085" max="3085" width="6.5" style="5" customWidth="1"/>
    <col min="3086" max="3086" width="6.625" style="5" customWidth="1"/>
    <col min="3087" max="3087" width="6.875" style="5" customWidth="1"/>
    <col min="3088" max="3088" width="7" style="5" customWidth="1"/>
    <col min="3089" max="3089" width="8.125" style="5" customWidth="1"/>
    <col min="3090" max="3090" width="7.875" style="5" customWidth="1"/>
    <col min="3091" max="3092" width="6.75" style="5" customWidth="1"/>
    <col min="3093" max="3093" width="6.625" style="5" customWidth="1"/>
    <col min="3094" max="3095" width="6.75" style="5" customWidth="1"/>
    <col min="3096" max="3096" width="6.625" style="5" customWidth="1"/>
    <col min="3097" max="3099" width="0" style="5" hidden="1" customWidth="1"/>
    <col min="3100" max="3281" width="9" style="5"/>
    <col min="3282" max="3282" width="4.25" style="5" customWidth="1"/>
    <col min="3283" max="3283" width="16.25" style="5" customWidth="1"/>
    <col min="3284" max="3291" width="6.75" style="5" customWidth="1"/>
    <col min="3292" max="3293" width="5.875" style="5" customWidth="1"/>
    <col min="3294" max="3294" width="8.5" style="5" customWidth="1"/>
    <col min="3295" max="3295" width="8" style="5" customWidth="1"/>
    <col min="3296" max="3296" width="9.125" style="5" customWidth="1"/>
    <col min="3297" max="3302" width="8" style="5" customWidth="1"/>
    <col min="3303" max="3303" width="11.75" style="5" customWidth="1"/>
    <col min="3304" max="3304" width="6.875" style="5" customWidth="1"/>
    <col min="3305" max="3305" width="8.375" style="5" customWidth="1"/>
    <col min="3306" max="3312" width="6.75" style="5" customWidth="1"/>
    <col min="3313" max="3314" width="5.875" style="5" customWidth="1"/>
    <col min="3315" max="3315" width="8.5" style="5" customWidth="1"/>
    <col min="3316" max="3316" width="8" style="5" customWidth="1"/>
    <col min="3317" max="3317" width="9.125" style="5" customWidth="1"/>
    <col min="3318" max="3323" width="8" style="5" customWidth="1"/>
    <col min="3324" max="3324" width="11.75" style="5" customWidth="1"/>
    <col min="3325" max="3325" width="6.875" style="5" customWidth="1"/>
    <col min="3326" max="3326" width="7.625" style="5" customWidth="1"/>
    <col min="3327" max="3330" width="6.75" style="5" customWidth="1"/>
    <col min="3331" max="3331" width="7.625" style="5" customWidth="1"/>
    <col min="3332" max="3336" width="6.75" style="5" customWidth="1"/>
    <col min="3337" max="3337" width="6.625" style="5" customWidth="1"/>
    <col min="3338" max="3338" width="6.25" style="5" customWidth="1"/>
    <col min="3339" max="3339" width="6.625" style="5" customWidth="1"/>
    <col min="3340" max="3340" width="6.25" style="5" customWidth="1"/>
    <col min="3341" max="3341" width="6.5" style="5" customWidth="1"/>
    <col min="3342" max="3342" width="6.625" style="5" customWidth="1"/>
    <col min="3343" max="3343" width="6.875" style="5" customWidth="1"/>
    <col min="3344" max="3344" width="7" style="5" customWidth="1"/>
    <col min="3345" max="3345" width="8.125" style="5" customWidth="1"/>
    <col min="3346" max="3346" width="7.875" style="5" customWidth="1"/>
    <col min="3347" max="3348" width="6.75" style="5" customWidth="1"/>
    <col min="3349" max="3349" width="6.625" style="5" customWidth="1"/>
    <col min="3350" max="3351" width="6.75" style="5" customWidth="1"/>
    <col min="3352" max="3352" width="6.625" style="5" customWidth="1"/>
    <col min="3353" max="3355" width="0" style="5" hidden="1" customWidth="1"/>
    <col min="3356" max="3537" width="9" style="5"/>
    <col min="3538" max="3538" width="4.25" style="5" customWidth="1"/>
    <col min="3539" max="3539" width="16.25" style="5" customWidth="1"/>
    <col min="3540" max="3547" width="6.75" style="5" customWidth="1"/>
    <col min="3548" max="3549" width="5.875" style="5" customWidth="1"/>
    <col min="3550" max="3550" width="8.5" style="5" customWidth="1"/>
    <col min="3551" max="3551" width="8" style="5" customWidth="1"/>
    <col min="3552" max="3552" width="9.125" style="5" customWidth="1"/>
    <col min="3553" max="3558" width="8" style="5" customWidth="1"/>
    <col min="3559" max="3559" width="11.75" style="5" customWidth="1"/>
    <col min="3560" max="3560" width="6.875" style="5" customWidth="1"/>
    <col min="3561" max="3561" width="8.375" style="5" customWidth="1"/>
    <col min="3562" max="3568" width="6.75" style="5" customWidth="1"/>
    <col min="3569" max="3570" width="5.875" style="5" customWidth="1"/>
    <col min="3571" max="3571" width="8.5" style="5" customWidth="1"/>
    <col min="3572" max="3572" width="8" style="5" customWidth="1"/>
    <col min="3573" max="3573" width="9.125" style="5" customWidth="1"/>
    <col min="3574" max="3579" width="8" style="5" customWidth="1"/>
    <col min="3580" max="3580" width="11.75" style="5" customWidth="1"/>
    <col min="3581" max="3581" width="6.875" style="5" customWidth="1"/>
    <col min="3582" max="3582" width="7.625" style="5" customWidth="1"/>
    <col min="3583" max="3586" width="6.75" style="5" customWidth="1"/>
    <col min="3587" max="3587" width="7.625" style="5" customWidth="1"/>
    <col min="3588" max="3592" width="6.75" style="5" customWidth="1"/>
    <col min="3593" max="3593" width="6.625" style="5" customWidth="1"/>
    <col min="3594" max="3594" width="6.25" style="5" customWidth="1"/>
    <col min="3595" max="3595" width="6.625" style="5" customWidth="1"/>
    <col min="3596" max="3596" width="6.25" style="5" customWidth="1"/>
    <col min="3597" max="3597" width="6.5" style="5" customWidth="1"/>
    <col min="3598" max="3598" width="6.625" style="5" customWidth="1"/>
    <col min="3599" max="3599" width="6.875" style="5" customWidth="1"/>
    <col min="3600" max="3600" width="7" style="5" customWidth="1"/>
    <col min="3601" max="3601" width="8.125" style="5" customWidth="1"/>
    <col min="3602" max="3602" width="7.875" style="5" customWidth="1"/>
    <col min="3603" max="3604" width="6.75" style="5" customWidth="1"/>
    <col min="3605" max="3605" width="6.625" style="5" customWidth="1"/>
    <col min="3606" max="3607" width="6.75" style="5" customWidth="1"/>
    <col min="3608" max="3608" width="6.625" style="5" customWidth="1"/>
    <col min="3609" max="3611" width="0" style="5" hidden="1" customWidth="1"/>
    <col min="3612" max="3793" width="9" style="5"/>
    <col min="3794" max="3794" width="4.25" style="5" customWidth="1"/>
    <col min="3795" max="3795" width="16.25" style="5" customWidth="1"/>
    <col min="3796" max="3803" width="6.75" style="5" customWidth="1"/>
    <col min="3804" max="3805" width="5.875" style="5" customWidth="1"/>
    <col min="3806" max="3806" width="8.5" style="5" customWidth="1"/>
    <col min="3807" max="3807" width="8" style="5" customWidth="1"/>
    <col min="3808" max="3808" width="9.125" style="5" customWidth="1"/>
    <col min="3809" max="3814" width="8" style="5" customWidth="1"/>
    <col min="3815" max="3815" width="11.75" style="5" customWidth="1"/>
    <col min="3816" max="3816" width="6.875" style="5" customWidth="1"/>
    <col min="3817" max="3817" width="8.375" style="5" customWidth="1"/>
    <col min="3818" max="3824" width="6.75" style="5" customWidth="1"/>
    <col min="3825" max="3826" width="5.875" style="5" customWidth="1"/>
    <col min="3827" max="3827" width="8.5" style="5" customWidth="1"/>
    <col min="3828" max="3828" width="8" style="5" customWidth="1"/>
    <col min="3829" max="3829" width="9.125" style="5" customWidth="1"/>
    <col min="3830" max="3835" width="8" style="5" customWidth="1"/>
    <col min="3836" max="3836" width="11.75" style="5" customWidth="1"/>
    <col min="3837" max="3837" width="6.875" style="5" customWidth="1"/>
    <col min="3838" max="3838" width="7.625" style="5" customWidth="1"/>
    <col min="3839" max="3842" width="6.75" style="5" customWidth="1"/>
    <col min="3843" max="3843" width="7.625" style="5" customWidth="1"/>
    <col min="3844" max="3848" width="6.75" style="5" customWidth="1"/>
    <col min="3849" max="3849" width="6.625" style="5" customWidth="1"/>
    <col min="3850" max="3850" width="6.25" style="5" customWidth="1"/>
    <col min="3851" max="3851" width="6.625" style="5" customWidth="1"/>
    <col min="3852" max="3852" width="6.25" style="5" customWidth="1"/>
    <col min="3853" max="3853" width="6.5" style="5" customWidth="1"/>
    <col min="3854" max="3854" width="6.625" style="5" customWidth="1"/>
    <col min="3855" max="3855" width="6.875" style="5" customWidth="1"/>
    <col min="3856" max="3856" width="7" style="5" customWidth="1"/>
    <col min="3857" max="3857" width="8.125" style="5" customWidth="1"/>
    <col min="3858" max="3858" width="7.875" style="5" customWidth="1"/>
    <col min="3859" max="3860" width="6.75" style="5" customWidth="1"/>
    <col min="3861" max="3861" width="6.625" style="5" customWidth="1"/>
    <col min="3862" max="3863" width="6.75" style="5" customWidth="1"/>
    <col min="3864" max="3864" width="6.625" style="5" customWidth="1"/>
    <col min="3865" max="3867" width="0" style="5" hidden="1" customWidth="1"/>
    <col min="3868" max="4049" width="9" style="5"/>
    <col min="4050" max="4050" width="4.25" style="5" customWidth="1"/>
    <col min="4051" max="4051" width="16.25" style="5" customWidth="1"/>
    <col min="4052" max="4059" width="6.75" style="5" customWidth="1"/>
    <col min="4060" max="4061" width="5.875" style="5" customWidth="1"/>
    <col min="4062" max="4062" width="8.5" style="5" customWidth="1"/>
    <col min="4063" max="4063" width="8" style="5" customWidth="1"/>
    <col min="4064" max="4064" width="9.125" style="5" customWidth="1"/>
    <col min="4065" max="4070" width="8" style="5" customWidth="1"/>
    <col min="4071" max="4071" width="11.75" style="5" customWidth="1"/>
    <col min="4072" max="4072" width="6.875" style="5" customWidth="1"/>
    <col min="4073" max="4073" width="8.375" style="5" customWidth="1"/>
    <col min="4074" max="4080" width="6.75" style="5" customWidth="1"/>
    <col min="4081" max="4082" width="5.875" style="5" customWidth="1"/>
    <col min="4083" max="4083" width="8.5" style="5" customWidth="1"/>
    <col min="4084" max="4084" width="8" style="5" customWidth="1"/>
    <col min="4085" max="4085" width="9.125" style="5" customWidth="1"/>
    <col min="4086" max="4091" width="8" style="5" customWidth="1"/>
    <col min="4092" max="4092" width="11.75" style="5" customWidth="1"/>
    <col min="4093" max="4093" width="6.875" style="5" customWidth="1"/>
    <col min="4094" max="4094" width="7.625" style="5" customWidth="1"/>
    <col min="4095" max="4098" width="6.75" style="5" customWidth="1"/>
    <col min="4099" max="4099" width="7.625" style="5" customWidth="1"/>
    <col min="4100" max="4104" width="6.75" style="5" customWidth="1"/>
    <col min="4105" max="4105" width="6.625" style="5" customWidth="1"/>
    <col min="4106" max="4106" width="6.25" style="5" customWidth="1"/>
    <col min="4107" max="4107" width="6.625" style="5" customWidth="1"/>
    <col min="4108" max="4108" width="6.25" style="5" customWidth="1"/>
    <col min="4109" max="4109" width="6.5" style="5" customWidth="1"/>
    <col min="4110" max="4110" width="6.625" style="5" customWidth="1"/>
    <col min="4111" max="4111" width="6.875" style="5" customWidth="1"/>
    <col min="4112" max="4112" width="7" style="5" customWidth="1"/>
    <col min="4113" max="4113" width="8.125" style="5" customWidth="1"/>
    <col min="4114" max="4114" width="7.875" style="5" customWidth="1"/>
    <col min="4115" max="4116" width="6.75" style="5" customWidth="1"/>
    <col min="4117" max="4117" width="6.625" style="5" customWidth="1"/>
    <col min="4118" max="4119" width="6.75" style="5" customWidth="1"/>
    <col min="4120" max="4120" width="6.625" style="5" customWidth="1"/>
    <col min="4121" max="4123" width="0" style="5" hidden="1" customWidth="1"/>
    <col min="4124" max="4305" width="9" style="5"/>
    <col min="4306" max="4306" width="4.25" style="5" customWidth="1"/>
    <col min="4307" max="4307" width="16.25" style="5" customWidth="1"/>
    <col min="4308" max="4315" width="6.75" style="5" customWidth="1"/>
    <col min="4316" max="4317" width="5.875" style="5" customWidth="1"/>
    <col min="4318" max="4318" width="8.5" style="5" customWidth="1"/>
    <col min="4319" max="4319" width="8" style="5" customWidth="1"/>
    <col min="4320" max="4320" width="9.125" style="5" customWidth="1"/>
    <col min="4321" max="4326" width="8" style="5" customWidth="1"/>
    <col min="4327" max="4327" width="11.75" style="5" customWidth="1"/>
    <col min="4328" max="4328" width="6.875" style="5" customWidth="1"/>
    <col min="4329" max="4329" width="8.375" style="5" customWidth="1"/>
    <col min="4330" max="4336" width="6.75" style="5" customWidth="1"/>
    <col min="4337" max="4338" width="5.875" style="5" customWidth="1"/>
    <col min="4339" max="4339" width="8.5" style="5" customWidth="1"/>
    <col min="4340" max="4340" width="8" style="5" customWidth="1"/>
    <col min="4341" max="4341" width="9.125" style="5" customWidth="1"/>
    <col min="4342" max="4347" width="8" style="5" customWidth="1"/>
    <col min="4348" max="4348" width="11.75" style="5" customWidth="1"/>
    <col min="4349" max="4349" width="6.875" style="5" customWidth="1"/>
    <col min="4350" max="4350" width="7.625" style="5" customWidth="1"/>
    <col min="4351" max="4354" width="6.75" style="5" customWidth="1"/>
    <col min="4355" max="4355" width="7.625" style="5" customWidth="1"/>
    <col min="4356" max="4360" width="6.75" style="5" customWidth="1"/>
    <col min="4361" max="4361" width="6.625" style="5" customWidth="1"/>
    <col min="4362" max="4362" width="6.25" style="5" customWidth="1"/>
    <col min="4363" max="4363" width="6.625" style="5" customWidth="1"/>
    <col min="4364" max="4364" width="6.25" style="5" customWidth="1"/>
    <col min="4365" max="4365" width="6.5" style="5" customWidth="1"/>
    <col min="4366" max="4366" width="6.625" style="5" customWidth="1"/>
    <col min="4367" max="4367" width="6.875" style="5" customWidth="1"/>
    <col min="4368" max="4368" width="7" style="5" customWidth="1"/>
    <col min="4369" max="4369" width="8.125" style="5" customWidth="1"/>
    <col min="4370" max="4370" width="7.875" style="5" customWidth="1"/>
    <col min="4371" max="4372" width="6.75" style="5" customWidth="1"/>
    <col min="4373" max="4373" width="6.625" style="5" customWidth="1"/>
    <col min="4374" max="4375" width="6.75" style="5" customWidth="1"/>
    <col min="4376" max="4376" width="6.625" style="5" customWidth="1"/>
    <col min="4377" max="4379" width="0" style="5" hidden="1" customWidth="1"/>
    <col min="4380" max="4561" width="9" style="5"/>
    <col min="4562" max="4562" width="4.25" style="5" customWidth="1"/>
    <col min="4563" max="4563" width="16.25" style="5" customWidth="1"/>
    <col min="4564" max="4571" width="6.75" style="5" customWidth="1"/>
    <col min="4572" max="4573" width="5.875" style="5" customWidth="1"/>
    <col min="4574" max="4574" width="8.5" style="5" customWidth="1"/>
    <col min="4575" max="4575" width="8" style="5" customWidth="1"/>
    <col min="4576" max="4576" width="9.125" style="5" customWidth="1"/>
    <col min="4577" max="4582" width="8" style="5" customWidth="1"/>
    <col min="4583" max="4583" width="11.75" style="5" customWidth="1"/>
    <col min="4584" max="4584" width="6.875" style="5" customWidth="1"/>
    <col min="4585" max="4585" width="8.375" style="5" customWidth="1"/>
    <col min="4586" max="4592" width="6.75" style="5" customWidth="1"/>
    <col min="4593" max="4594" width="5.875" style="5" customWidth="1"/>
    <col min="4595" max="4595" width="8.5" style="5" customWidth="1"/>
    <col min="4596" max="4596" width="8" style="5" customWidth="1"/>
    <col min="4597" max="4597" width="9.125" style="5" customWidth="1"/>
    <col min="4598" max="4603" width="8" style="5" customWidth="1"/>
    <col min="4604" max="4604" width="11.75" style="5" customWidth="1"/>
    <col min="4605" max="4605" width="6.875" style="5" customWidth="1"/>
    <col min="4606" max="4606" width="7.625" style="5" customWidth="1"/>
    <col min="4607" max="4610" width="6.75" style="5" customWidth="1"/>
    <col min="4611" max="4611" width="7.625" style="5" customWidth="1"/>
    <col min="4612" max="4616" width="6.75" style="5" customWidth="1"/>
    <col min="4617" max="4617" width="6.625" style="5" customWidth="1"/>
    <col min="4618" max="4618" width="6.25" style="5" customWidth="1"/>
    <col min="4619" max="4619" width="6.625" style="5" customWidth="1"/>
    <col min="4620" max="4620" width="6.25" style="5" customWidth="1"/>
    <col min="4621" max="4621" width="6.5" style="5" customWidth="1"/>
    <col min="4622" max="4622" width="6.625" style="5" customWidth="1"/>
    <col min="4623" max="4623" width="6.875" style="5" customWidth="1"/>
    <col min="4624" max="4624" width="7" style="5" customWidth="1"/>
    <col min="4625" max="4625" width="8.125" style="5" customWidth="1"/>
    <col min="4626" max="4626" width="7.875" style="5" customWidth="1"/>
    <col min="4627" max="4628" width="6.75" style="5" customWidth="1"/>
    <col min="4629" max="4629" width="6.625" style="5" customWidth="1"/>
    <col min="4630" max="4631" width="6.75" style="5" customWidth="1"/>
    <col min="4632" max="4632" width="6.625" style="5" customWidth="1"/>
    <col min="4633" max="4635" width="0" style="5" hidden="1" customWidth="1"/>
    <col min="4636" max="4817" width="9" style="5"/>
    <col min="4818" max="4818" width="4.25" style="5" customWidth="1"/>
    <col min="4819" max="4819" width="16.25" style="5" customWidth="1"/>
    <col min="4820" max="4827" width="6.75" style="5" customWidth="1"/>
    <col min="4828" max="4829" width="5.875" style="5" customWidth="1"/>
    <col min="4830" max="4830" width="8.5" style="5" customWidth="1"/>
    <col min="4831" max="4831" width="8" style="5" customWidth="1"/>
    <col min="4832" max="4832" width="9.125" style="5" customWidth="1"/>
    <col min="4833" max="4838" width="8" style="5" customWidth="1"/>
    <col min="4839" max="4839" width="11.75" style="5" customWidth="1"/>
    <col min="4840" max="4840" width="6.875" style="5" customWidth="1"/>
    <col min="4841" max="4841" width="8.375" style="5" customWidth="1"/>
    <col min="4842" max="4848" width="6.75" style="5" customWidth="1"/>
    <col min="4849" max="4850" width="5.875" style="5" customWidth="1"/>
    <col min="4851" max="4851" width="8.5" style="5" customWidth="1"/>
    <col min="4852" max="4852" width="8" style="5" customWidth="1"/>
    <col min="4853" max="4853" width="9.125" style="5" customWidth="1"/>
    <col min="4854" max="4859" width="8" style="5" customWidth="1"/>
    <col min="4860" max="4860" width="11.75" style="5" customWidth="1"/>
    <col min="4861" max="4861" width="6.875" style="5" customWidth="1"/>
    <col min="4862" max="4862" width="7.625" style="5" customWidth="1"/>
    <col min="4863" max="4866" width="6.75" style="5" customWidth="1"/>
    <col min="4867" max="4867" width="7.625" style="5" customWidth="1"/>
    <col min="4868" max="4872" width="6.75" style="5" customWidth="1"/>
    <col min="4873" max="4873" width="6.625" style="5" customWidth="1"/>
    <col min="4874" max="4874" width="6.25" style="5" customWidth="1"/>
    <col min="4875" max="4875" width="6.625" style="5" customWidth="1"/>
    <col min="4876" max="4876" width="6.25" style="5" customWidth="1"/>
    <col min="4877" max="4877" width="6.5" style="5" customWidth="1"/>
    <col min="4878" max="4878" width="6.625" style="5" customWidth="1"/>
    <col min="4879" max="4879" width="6.875" style="5" customWidth="1"/>
    <col min="4880" max="4880" width="7" style="5" customWidth="1"/>
    <col min="4881" max="4881" width="8.125" style="5" customWidth="1"/>
    <col min="4882" max="4882" width="7.875" style="5" customWidth="1"/>
    <col min="4883" max="4884" width="6.75" style="5" customWidth="1"/>
    <col min="4885" max="4885" width="6.625" style="5" customWidth="1"/>
    <col min="4886" max="4887" width="6.75" style="5" customWidth="1"/>
    <col min="4888" max="4888" width="6.625" style="5" customWidth="1"/>
    <col min="4889" max="4891" width="0" style="5" hidden="1" customWidth="1"/>
    <col min="4892" max="5073" width="9" style="5"/>
    <col min="5074" max="5074" width="4.25" style="5" customWidth="1"/>
    <col min="5075" max="5075" width="16.25" style="5" customWidth="1"/>
    <col min="5076" max="5083" width="6.75" style="5" customWidth="1"/>
    <col min="5084" max="5085" width="5.875" style="5" customWidth="1"/>
    <col min="5086" max="5086" width="8.5" style="5" customWidth="1"/>
    <col min="5087" max="5087" width="8" style="5" customWidth="1"/>
    <col min="5088" max="5088" width="9.125" style="5" customWidth="1"/>
    <col min="5089" max="5094" width="8" style="5" customWidth="1"/>
    <col min="5095" max="5095" width="11.75" style="5" customWidth="1"/>
    <col min="5096" max="5096" width="6.875" style="5" customWidth="1"/>
    <col min="5097" max="5097" width="8.375" style="5" customWidth="1"/>
    <col min="5098" max="5104" width="6.75" style="5" customWidth="1"/>
    <col min="5105" max="5106" width="5.875" style="5" customWidth="1"/>
    <col min="5107" max="5107" width="8.5" style="5" customWidth="1"/>
    <col min="5108" max="5108" width="8" style="5" customWidth="1"/>
    <col min="5109" max="5109" width="9.125" style="5" customWidth="1"/>
    <col min="5110" max="5115" width="8" style="5" customWidth="1"/>
    <col min="5116" max="5116" width="11.75" style="5" customWidth="1"/>
    <col min="5117" max="5117" width="6.875" style="5" customWidth="1"/>
    <col min="5118" max="5118" width="7.625" style="5" customWidth="1"/>
    <col min="5119" max="5122" width="6.75" style="5" customWidth="1"/>
    <col min="5123" max="5123" width="7.625" style="5" customWidth="1"/>
    <col min="5124" max="5128" width="6.75" style="5" customWidth="1"/>
    <col min="5129" max="5129" width="6.625" style="5" customWidth="1"/>
    <col min="5130" max="5130" width="6.25" style="5" customWidth="1"/>
    <col min="5131" max="5131" width="6.625" style="5" customWidth="1"/>
    <col min="5132" max="5132" width="6.25" style="5" customWidth="1"/>
    <col min="5133" max="5133" width="6.5" style="5" customWidth="1"/>
    <col min="5134" max="5134" width="6.625" style="5" customWidth="1"/>
    <col min="5135" max="5135" width="6.875" style="5" customWidth="1"/>
    <col min="5136" max="5136" width="7" style="5" customWidth="1"/>
    <col min="5137" max="5137" width="8.125" style="5" customWidth="1"/>
    <col min="5138" max="5138" width="7.875" style="5" customWidth="1"/>
    <col min="5139" max="5140" width="6.75" style="5" customWidth="1"/>
    <col min="5141" max="5141" width="6.625" style="5" customWidth="1"/>
    <col min="5142" max="5143" width="6.75" style="5" customWidth="1"/>
    <col min="5144" max="5144" width="6.625" style="5" customWidth="1"/>
    <col min="5145" max="5147" width="0" style="5" hidden="1" customWidth="1"/>
    <col min="5148" max="5329" width="9" style="5"/>
    <col min="5330" max="5330" width="4.25" style="5" customWidth="1"/>
    <col min="5331" max="5331" width="16.25" style="5" customWidth="1"/>
    <col min="5332" max="5339" width="6.75" style="5" customWidth="1"/>
    <col min="5340" max="5341" width="5.875" style="5" customWidth="1"/>
    <col min="5342" max="5342" width="8.5" style="5" customWidth="1"/>
    <col min="5343" max="5343" width="8" style="5" customWidth="1"/>
    <col min="5344" max="5344" width="9.125" style="5" customWidth="1"/>
    <col min="5345" max="5350" width="8" style="5" customWidth="1"/>
    <col min="5351" max="5351" width="11.75" style="5" customWidth="1"/>
    <col min="5352" max="5352" width="6.875" style="5" customWidth="1"/>
    <col min="5353" max="5353" width="8.375" style="5" customWidth="1"/>
    <col min="5354" max="5360" width="6.75" style="5" customWidth="1"/>
    <col min="5361" max="5362" width="5.875" style="5" customWidth="1"/>
    <col min="5363" max="5363" width="8.5" style="5" customWidth="1"/>
    <col min="5364" max="5364" width="8" style="5" customWidth="1"/>
    <col min="5365" max="5365" width="9.125" style="5" customWidth="1"/>
    <col min="5366" max="5371" width="8" style="5" customWidth="1"/>
    <col min="5372" max="5372" width="11.75" style="5" customWidth="1"/>
    <col min="5373" max="5373" width="6.875" style="5" customWidth="1"/>
    <col min="5374" max="5374" width="7.625" style="5" customWidth="1"/>
    <col min="5375" max="5378" width="6.75" style="5" customWidth="1"/>
    <col min="5379" max="5379" width="7.625" style="5" customWidth="1"/>
    <col min="5380" max="5384" width="6.75" style="5" customWidth="1"/>
    <col min="5385" max="5385" width="6.625" style="5" customWidth="1"/>
    <col min="5386" max="5386" width="6.25" style="5" customWidth="1"/>
    <col min="5387" max="5387" width="6.625" style="5" customWidth="1"/>
    <col min="5388" max="5388" width="6.25" style="5" customWidth="1"/>
    <col min="5389" max="5389" width="6.5" style="5" customWidth="1"/>
    <col min="5390" max="5390" width="6.625" style="5" customWidth="1"/>
    <col min="5391" max="5391" width="6.875" style="5" customWidth="1"/>
    <col min="5392" max="5392" width="7" style="5" customWidth="1"/>
    <col min="5393" max="5393" width="8.125" style="5" customWidth="1"/>
    <col min="5394" max="5394" width="7.875" style="5" customWidth="1"/>
    <col min="5395" max="5396" width="6.75" style="5" customWidth="1"/>
    <col min="5397" max="5397" width="6.625" style="5" customWidth="1"/>
    <col min="5398" max="5399" width="6.75" style="5" customWidth="1"/>
    <col min="5400" max="5400" width="6.625" style="5" customWidth="1"/>
    <col min="5401" max="5403" width="0" style="5" hidden="1" customWidth="1"/>
    <col min="5404" max="5585" width="9" style="5"/>
    <col min="5586" max="5586" width="4.25" style="5" customWidth="1"/>
    <col min="5587" max="5587" width="16.25" style="5" customWidth="1"/>
    <col min="5588" max="5595" width="6.75" style="5" customWidth="1"/>
    <col min="5596" max="5597" width="5.875" style="5" customWidth="1"/>
    <col min="5598" max="5598" width="8.5" style="5" customWidth="1"/>
    <col min="5599" max="5599" width="8" style="5" customWidth="1"/>
    <col min="5600" max="5600" width="9.125" style="5" customWidth="1"/>
    <col min="5601" max="5606" width="8" style="5" customWidth="1"/>
    <col min="5607" max="5607" width="11.75" style="5" customWidth="1"/>
    <col min="5608" max="5608" width="6.875" style="5" customWidth="1"/>
    <col min="5609" max="5609" width="8.375" style="5" customWidth="1"/>
    <col min="5610" max="5616" width="6.75" style="5" customWidth="1"/>
    <col min="5617" max="5618" width="5.875" style="5" customWidth="1"/>
    <col min="5619" max="5619" width="8.5" style="5" customWidth="1"/>
    <col min="5620" max="5620" width="8" style="5" customWidth="1"/>
    <col min="5621" max="5621" width="9.125" style="5" customWidth="1"/>
    <col min="5622" max="5627" width="8" style="5" customWidth="1"/>
    <col min="5628" max="5628" width="11.75" style="5" customWidth="1"/>
    <col min="5629" max="5629" width="6.875" style="5" customWidth="1"/>
    <col min="5630" max="5630" width="7.625" style="5" customWidth="1"/>
    <col min="5631" max="5634" width="6.75" style="5" customWidth="1"/>
    <col min="5635" max="5635" width="7.625" style="5" customWidth="1"/>
    <col min="5636" max="5640" width="6.75" style="5" customWidth="1"/>
    <col min="5641" max="5641" width="6.625" style="5" customWidth="1"/>
    <col min="5642" max="5642" width="6.25" style="5" customWidth="1"/>
    <col min="5643" max="5643" width="6.625" style="5" customWidth="1"/>
    <col min="5644" max="5644" width="6.25" style="5" customWidth="1"/>
    <col min="5645" max="5645" width="6.5" style="5" customWidth="1"/>
    <col min="5646" max="5646" width="6.625" style="5" customWidth="1"/>
    <col min="5647" max="5647" width="6.875" style="5" customWidth="1"/>
    <col min="5648" max="5648" width="7" style="5" customWidth="1"/>
    <col min="5649" max="5649" width="8.125" style="5" customWidth="1"/>
    <col min="5650" max="5650" width="7.875" style="5" customWidth="1"/>
    <col min="5651" max="5652" width="6.75" style="5" customWidth="1"/>
    <col min="5653" max="5653" width="6.625" style="5" customWidth="1"/>
    <col min="5654" max="5655" width="6.75" style="5" customWidth="1"/>
    <col min="5656" max="5656" width="6.625" style="5" customWidth="1"/>
    <col min="5657" max="5659" width="0" style="5" hidden="1" customWidth="1"/>
    <col min="5660" max="5841" width="9" style="5"/>
    <col min="5842" max="5842" width="4.25" style="5" customWidth="1"/>
    <col min="5843" max="5843" width="16.25" style="5" customWidth="1"/>
    <col min="5844" max="5851" width="6.75" style="5" customWidth="1"/>
    <col min="5852" max="5853" width="5.875" style="5" customWidth="1"/>
    <col min="5854" max="5854" width="8.5" style="5" customWidth="1"/>
    <col min="5855" max="5855" width="8" style="5" customWidth="1"/>
    <col min="5856" max="5856" width="9.125" style="5" customWidth="1"/>
    <col min="5857" max="5862" width="8" style="5" customWidth="1"/>
    <col min="5863" max="5863" width="11.75" style="5" customWidth="1"/>
    <col min="5864" max="5864" width="6.875" style="5" customWidth="1"/>
    <col min="5865" max="5865" width="8.375" style="5" customWidth="1"/>
    <col min="5866" max="5872" width="6.75" style="5" customWidth="1"/>
    <col min="5873" max="5874" width="5.875" style="5" customWidth="1"/>
    <col min="5875" max="5875" width="8.5" style="5" customWidth="1"/>
    <col min="5876" max="5876" width="8" style="5" customWidth="1"/>
    <col min="5877" max="5877" width="9.125" style="5" customWidth="1"/>
    <col min="5878" max="5883" width="8" style="5" customWidth="1"/>
    <col min="5884" max="5884" width="11.75" style="5" customWidth="1"/>
    <col min="5885" max="5885" width="6.875" style="5" customWidth="1"/>
    <col min="5886" max="5886" width="7.625" style="5" customWidth="1"/>
    <col min="5887" max="5890" width="6.75" style="5" customWidth="1"/>
    <col min="5891" max="5891" width="7.625" style="5" customWidth="1"/>
    <col min="5892" max="5896" width="6.75" style="5" customWidth="1"/>
    <col min="5897" max="5897" width="6.625" style="5" customWidth="1"/>
    <col min="5898" max="5898" width="6.25" style="5" customWidth="1"/>
    <col min="5899" max="5899" width="6.625" style="5" customWidth="1"/>
    <col min="5900" max="5900" width="6.25" style="5" customWidth="1"/>
    <col min="5901" max="5901" width="6.5" style="5" customWidth="1"/>
    <col min="5902" max="5902" width="6.625" style="5" customWidth="1"/>
    <col min="5903" max="5903" width="6.875" style="5" customWidth="1"/>
    <col min="5904" max="5904" width="7" style="5" customWidth="1"/>
    <col min="5905" max="5905" width="8.125" style="5" customWidth="1"/>
    <col min="5906" max="5906" width="7.875" style="5" customWidth="1"/>
    <col min="5907" max="5908" width="6.75" style="5" customWidth="1"/>
    <col min="5909" max="5909" width="6.625" style="5" customWidth="1"/>
    <col min="5910" max="5911" width="6.75" style="5" customWidth="1"/>
    <col min="5912" max="5912" width="6.625" style="5" customWidth="1"/>
    <col min="5913" max="5915" width="0" style="5" hidden="1" customWidth="1"/>
    <col min="5916" max="6097" width="9" style="5"/>
    <col min="6098" max="6098" width="4.25" style="5" customWidth="1"/>
    <col min="6099" max="6099" width="16.25" style="5" customWidth="1"/>
    <col min="6100" max="6107" width="6.75" style="5" customWidth="1"/>
    <col min="6108" max="6109" width="5.875" style="5" customWidth="1"/>
    <col min="6110" max="6110" width="8.5" style="5" customWidth="1"/>
    <col min="6111" max="6111" width="8" style="5" customWidth="1"/>
    <col min="6112" max="6112" width="9.125" style="5" customWidth="1"/>
    <col min="6113" max="6118" width="8" style="5" customWidth="1"/>
    <col min="6119" max="6119" width="11.75" style="5" customWidth="1"/>
    <col min="6120" max="6120" width="6.875" style="5" customWidth="1"/>
    <col min="6121" max="6121" width="8.375" style="5" customWidth="1"/>
    <col min="6122" max="6128" width="6.75" style="5" customWidth="1"/>
    <col min="6129" max="6130" width="5.875" style="5" customWidth="1"/>
    <col min="6131" max="6131" width="8.5" style="5" customWidth="1"/>
    <col min="6132" max="6132" width="8" style="5" customWidth="1"/>
    <col min="6133" max="6133" width="9.125" style="5" customWidth="1"/>
    <col min="6134" max="6139" width="8" style="5" customWidth="1"/>
    <col min="6140" max="6140" width="11.75" style="5" customWidth="1"/>
    <col min="6141" max="6141" width="6.875" style="5" customWidth="1"/>
    <col min="6142" max="6142" width="7.625" style="5" customWidth="1"/>
    <col min="6143" max="6146" width="6.75" style="5" customWidth="1"/>
    <col min="6147" max="6147" width="7.625" style="5" customWidth="1"/>
    <col min="6148" max="6152" width="6.75" style="5" customWidth="1"/>
    <col min="6153" max="6153" width="6.625" style="5" customWidth="1"/>
    <col min="6154" max="6154" width="6.25" style="5" customWidth="1"/>
    <col min="6155" max="6155" width="6.625" style="5" customWidth="1"/>
    <col min="6156" max="6156" width="6.25" style="5" customWidth="1"/>
    <col min="6157" max="6157" width="6.5" style="5" customWidth="1"/>
    <col min="6158" max="6158" width="6.625" style="5" customWidth="1"/>
    <col min="6159" max="6159" width="6.875" style="5" customWidth="1"/>
    <col min="6160" max="6160" width="7" style="5" customWidth="1"/>
    <col min="6161" max="6161" width="8.125" style="5" customWidth="1"/>
    <col min="6162" max="6162" width="7.875" style="5" customWidth="1"/>
    <col min="6163" max="6164" width="6.75" style="5" customWidth="1"/>
    <col min="6165" max="6165" width="6.625" style="5" customWidth="1"/>
    <col min="6166" max="6167" width="6.75" style="5" customWidth="1"/>
    <col min="6168" max="6168" width="6.625" style="5" customWidth="1"/>
    <col min="6169" max="6171" width="0" style="5" hidden="1" customWidth="1"/>
    <col min="6172" max="6353" width="9" style="5"/>
    <col min="6354" max="6354" width="4.25" style="5" customWidth="1"/>
    <col min="6355" max="6355" width="16.25" style="5" customWidth="1"/>
    <col min="6356" max="6363" width="6.75" style="5" customWidth="1"/>
    <col min="6364" max="6365" width="5.875" style="5" customWidth="1"/>
    <col min="6366" max="6366" width="8.5" style="5" customWidth="1"/>
    <col min="6367" max="6367" width="8" style="5" customWidth="1"/>
    <col min="6368" max="6368" width="9.125" style="5" customWidth="1"/>
    <col min="6369" max="6374" width="8" style="5" customWidth="1"/>
    <col min="6375" max="6375" width="11.75" style="5" customWidth="1"/>
    <col min="6376" max="6376" width="6.875" style="5" customWidth="1"/>
    <col min="6377" max="6377" width="8.375" style="5" customWidth="1"/>
    <col min="6378" max="6384" width="6.75" style="5" customWidth="1"/>
    <col min="6385" max="6386" width="5.875" style="5" customWidth="1"/>
    <col min="6387" max="6387" width="8.5" style="5" customWidth="1"/>
    <col min="6388" max="6388" width="8" style="5" customWidth="1"/>
    <col min="6389" max="6389" width="9.125" style="5" customWidth="1"/>
    <col min="6390" max="6395" width="8" style="5" customWidth="1"/>
    <col min="6396" max="6396" width="11.75" style="5" customWidth="1"/>
    <col min="6397" max="6397" width="6.875" style="5" customWidth="1"/>
    <col min="6398" max="6398" width="7.625" style="5" customWidth="1"/>
    <col min="6399" max="6402" width="6.75" style="5" customWidth="1"/>
    <col min="6403" max="6403" width="7.625" style="5" customWidth="1"/>
    <col min="6404" max="6408" width="6.75" style="5" customWidth="1"/>
    <col min="6409" max="6409" width="6.625" style="5" customWidth="1"/>
    <col min="6410" max="6410" width="6.25" style="5" customWidth="1"/>
    <col min="6411" max="6411" width="6.625" style="5" customWidth="1"/>
    <col min="6412" max="6412" width="6.25" style="5" customWidth="1"/>
    <col min="6413" max="6413" width="6.5" style="5" customWidth="1"/>
    <col min="6414" max="6414" width="6.625" style="5" customWidth="1"/>
    <col min="6415" max="6415" width="6.875" style="5" customWidth="1"/>
    <col min="6416" max="6416" width="7" style="5" customWidth="1"/>
    <col min="6417" max="6417" width="8.125" style="5" customWidth="1"/>
    <col min="6418" max="6418" width="7.875" style="5" customWidth="1"/>
    <col min="6419" max="6420" width="6.75" style="5" customWidth="1"/>
    <col min="6421" max="6421" width="6.625" style="5" customWidth="1"/>
    <col min="6422" max="6423" width="6.75" style="5" customWidth="1"/>
    <col min="6424" max="6424" width="6.625" style="5" customWidth="1"/>
    <col min="6425" max="6427" width="0" style="5" hidden="1" customWidth="1"/>
    <col min="6428" max="6609" width="9" style="5"/>
    <col min="6610" max="6610" width="4.25" style="5" customWidth="1"/>
    <col min="6611" max="6611" width="16.25" style="5" customWidth="1"/>
    <col min="6612" max="6619" width="6.75" style="5" customWidth="1"/>
    <col min="6620" max="6621" width="5.875" style="5" customWidth="1"/>
    <col min="6622" max="6622" width="8.5" style="5" customWidth="1"/>
    <col min="6623" max="6623" width="8" style="5" customWidth="1"/>
    <col min="6624" max="6624" width="9.125" style="5" customWidth="1"/>
    <col min="6625" max="6630" width="8" style="5" customWidth="1"/>
    <col min="6631" max="6631" width="11.75" style="5" customWidth="1"/>
    <col min="6632" max="6632" width="6.875" style="5" customWidth="1"/>
    <col min="6633" max="6633" width="8.375" style="5" customWidth="1"/>
    <col min="6634" max="6640" width="6.75" style="5" customWidth="1"/>
    <col min="6641" max="6642" width="5.875" style="5" customWidth="1"/>
    <col min="6643" max="6643" width="8.5" style="5" customWidth="1"/>
    <col min="6644" max="6644" width="8" style="5" customWidth="1"/>
    <col min="6645" max="6645" width="9.125" style="5" customWidth="1"/>
    <col min="6646" max="6651" width="8" style="5" customWidth="1"/>
    <col min="6652" max="6652" width="11.75" style="5" customWidth="1"/>
    <col min="6653" max="6653" width="6.875" style="5" customWidth="1"/>
    <col min="6654" max="6654" width="7.625" style="5" customWidth="1"/>
    <col min="6655" max="6658" width="6.75" style="5" customWidth="1"/>
    <col min="6659" max="6659" width="7.625" style="5" customWidth="1"/>
    <col min="6660" max="6664" width="6.75" style="5" customWidth="1"/>
    <col min="6665" max="6665" width="6.625" style="5" customWidth="1"/>
    <col min="6666" max="6666" width="6.25" style="5" customWidth="1"/>
    <col min="6667" max="6667" width="6.625" style="5" customWidth="1"/>
    <col min="6668" max="6668" width="6.25" style="5" customWidth="1"/>
    <col min="6669" max="6669" width="6.5" style="5" customWidth="1"/>
    <col min="6670" max="6670" width="6.625" style="5" customWidth="1"/>
    <col min="6671" max="6671" width="6.875" style="5" customWidth="1"/>
    <col min="6672" max="6672" width="7" style="5" customWidth="1"/>
    <col min="6673" max="6673" width="8.125" style="5" customWidth="1"/>
    <col min="6674" max="6674" width="7.875" style="5" customWidth="1"/>
    <col min="6675" max="6676" width="6.75" style="5" customWidth="1"/>
    <col min="6677" max="6677" width="6.625" style="5" customWidth="1"/>
    <col min="6678" max="6679" width="6.75" style="5" customWidth="1"/>
    <col min="6680" max="6680" width="6.625" style="5" customWidth="1"/>
    <col min="6681" max="6683" width="0" style="5" hidden="1" customWidth="1"/>
    <col min="6684" max="6865" width="9" style="5"/>
    <col min="6866" max="6866" width="4.25" style="5" customWidth="1"/>
    <col min="6867" max="6867" width="16.25" style="5" customWidth="1"/>
    <col min="6868" max="6875" width="6.75" style="5" customWidth="1"/>
    <col min="6876" max="6877" width="5.875" style="5" customWidth="1"/>
    <col min="6878" max="6878" width="8.5" style="5" customWidth="1"/>
    <col min="6879" max="6879" width="8" style="5" customWidth="1"/>
    <col min="6880" max="6880" width="9.125" style="5" customWidth="1"/>
    <col min="6881" max="6886" width="8" style="5" customWidth="1"/>
    <col min="6887" max="6887" width="11.75" style="5" customWidth="1"/>
    <col min="6888" max="6888" width="6.875" style="5" customWidth="1"/>
    <col min="6889" max="6889" width="8.375" style="5" customWidth="1"/>
    <col min="6890" max="6896" width="6.75" style="5" customWidth="1"/>
    <col min="6897" max="6898" width="5.875" style="5" customWidth="1"/>
    <col min="6899" max="6899" width="8.5" style="5" customWidth="1"/>
    <col min="6900" max="6900" width="8" style="5" customWidth="1"/>
    <col min="6901" max="6901" width="9.125" style="5" customWidth="1"/>
    <col min="6902" max="6907" width="8" style="5" customWidth="1"/>
    <col min="6908" max="6908" width="11.75" style="5" customWidth="1"/>
    <col min="6909" max="6909" width="6.875" style="5" customWidth="1"/>
    <col min="6910" max="6910" width="7.625" style="5" customWidth="1"/>
    <col min="6911" max="6914" width="6.75" style="5" customWidth="1"/>
    <col min="6915" max="6915" width="7.625" style="5" customWidth="1"/>
    <col min="6916" max="6920" width="6.75" style="5" customWidth="1"/>
    <col min="6921" max="6921" width="6.625" style="5" customWidth="1"/>
    <col min="6922" max="6922" width="6.25" style="5" customWidth="1"/>
    <col min="6923" max="6923" width="6.625" style="5" customWidth="1"/>
    <col min="6924" max="6924" width="6.25" style="5" customWidth="1"/>
    <col min="6925" max="6925" width="6.5" style="5" customWidth="1"/>
    <col min="6926" max="6926" width="6.625" style="5" customWidth="1"/>
    <col min="6927" max="6927" width="6.875" style="5" customWidth="1"/>
    <col min="6928" max="6928" width="7" style="5" customWidth="1"/>
    <col min="6929" max="6929" width="8.125" style="5" customWidth="1"/>
    <col min="6930" max="6930" width="7.875" style="5" customWidth="1"/>
    <col min="6931" max="6932" width="6.75" style="5" customWidth="1"/>
    <col min="6933" max="6933" width="6.625" style="5" customWidth="1"/>
    <col min="6934" max="6935" width="6.75" style="5" customWidth="1"/>
    <col min="6936" max="6936" width="6.625" style="5" customWidth="1"/>
    <col min="6937" max="6939" width="0" style="5" hidden="1" customWidth="1"/>
    <col min="6940" max="7121" width="9" style="5"/>
    <col min="7122" max="7122" width="4.25" style="5" customWidth="1"/>
    <col min="7123" max="7123" width="16.25" style="5" customWidth="1"/>
    <col min="7124" max="7131" width="6.75" style="5" customWidth="1"/>
    <col min="7132" max="7133" width="5.875" style="5" customWidth="1"/>
    <col min="7134" max="7134" width="8.5" style="5" customWidth="1"/>
    <col min="7135" max="7135" width="8" style="5" customWidth="1"/>
    <col min="7136" max="7136" width="9.125" style="5" customWidth="1"/>
    <col min="7137" max="7142" width="8" style="5" customWidth="1"/>
    <col min="7143" max="7143" width="11.75" style="5" customWidth="1"/>
    <col min="7144" max="7144" width="6.875" style="5" customWidth="1"/>
    <col min="7145" max="7145" width="8.375" style="5" customWidth="1"/>
    <col min="7146" max="7152" width="6.75" style="5" customWidth="1"/>
    <col min="7153" max="7154" width="5.875" style="5" customWidth="1"/>
    <col min="7155" max="7155" width="8.5" style="5" customWidth="1"/>
    <col min="7156" max="7156" width="8" style="5" customWidth="1"/>
    <col min="7157" max="7157" width="9.125" style="5" customWidth="1"/>
    <col min="7158" max="7163" width="8" style="5" customWidth="1"/>
    <col min="7164" max="7164" width="11.75" style="5" customWidth="1"/>
    <col min="7165" max="7165" width="6.875" style="5" customWidth="1"/>
    <col min="7166" max="7166" width="7.625" style="5" customWidth="1"/>
    <col min="7167" max="7170" width="6.75" style="5" customWidth="1"/>
    <col min="7171" max="7171" width="7.625" style="5" customWidth="1"/>
    <col min="7172" max="7176" width="6.75" style="5" customWidth="1"/>
    <col min="7177" max="7177" width="6.625" style="5" customWidth="1"/>
    <col min="7178" max="7178" width="6.25" style="5" customWidth="1"/>
    <col min="7179" max="7179" width="6.625" style="5" customWidth="1"/>
    <col min="7180" max="7180" width="6.25" style="5" customWidth="1"/>
    <col min="7181" max="7181" width="6.5" style="5" customWidth="1"/>
    <col min="7182" max="7182" width="6.625" style="5" customWidth="1"/>
    <col min="7183" max="7183" width="6.875" style="5" customWidth="1"/>
    <col min="7184" max="7184" width="7" style="5" customWidth="1"/>
    <col min="7185" max="7185" width="8.125" style="5" customWidth="1"/>
    <col min="7186" max="7186" width="7.875" style="5" customWidth="1"/>
    <col min="7187" max="7188" width="6.75" style="5" customWidth="1"/>
    <col min="7189" max="7189" width="6.625" style="5" customWidth="1"/>
    <col min="7190" max="7191" width="6.75" style="5" customWidth="1"/>
    <col min="7192" max="7192" width="6.625" style="5" customWidth="1"/>
    <col min="7193" max="7195" width="0" style="5" hidden="1" customWidth="1"/>
    <col min="7196" max="7377" width="9" style="5"/>
    <col min="7378" max="7378" width="4.25" style="5" customWidth="1"/>
    <col min="7379" max="7379" width="16.25" style="5" customWidth="1"/>
    <col min="7380" max="7387" width="6.75" style="5" customWidth="1"/>
    <col min="7388" max="7389" width="5.875" style="5" customWidth="1"/>
    <col min="7390" max="7390" width="8.5" style="5" customWidth="1"/>
    <col min="7391" max="7391" width="8" style="5" customWidth="1"/>
    <col min="7392" max="7392" width="9.125" style="5" customWidth="1"/>
    <col min="7393" max="7398" width="8" style="5" customWidth="1"/>
    <col min="7399" max="7399" width="11.75" style="5" customWidth="1"/>
    <col min="7400" max="7400" width="6.875" style="5" customWidth="1"/>
    <col min="7401" max="7401" width="8.375" style="5" customWidth="1"/>
    <col min="7402" max="7408" width="6.75" style="5" customWidth="1"/>
    <col min="7409" max="7410" width="5.875" style="5" customWidth="1"/>
    <col min="7411" max="7411" width="8.5" style="5" customWidth="1"/>
    <col min="7412" max="7412" width="8" style="5" customWidth="1"/>
    <col min="7413" max="7413" width="9.125" style="5" customWidth="1"/>
    <col min="7414" max="7419" width="8" style="5" customWidth="1"/>
    <col min="7420" max="7420" width="11.75" style="5" customWidth="1"/>
    <col min="7421" max="7421" width="6.875" style="5" customWidth="1"/>
    <col min="7422" max="7422" width="7.625" style="5" customWidth="1"/>
    <col min="7423" max="7426" width="6.75" style="5" customWidth="1"/>
    <col min="7427" max="7427" width="7.625" style="5" customWidth="1"/>
    <col min="7428" max="7432" width="6.75" style="5" customWidth="1"/>
    <col min="7433" max="7433" width="6.625" style="5" customWidth="1"/>
    <col min="7434" max="7434" width="6.25" style="5" customWidth="1"/>
    <col min="7435" max="7435" width="6.625" style="5" customWidth="1"/>
    <col min="7436" max="7436" width="6.25" style="5" customWidth="1"/>
    <col min="7437" max="7437" width="6.5" style="5" customWidth="1"/>
    <col min="7438" max="7438" width="6.625" style="5" customWidth="1"/>
    <col min="7439" max="7439" width="6.875" style="5" customWidth="1"/>
    <col min="7440" max="7440" width="7" style="5" customWidth="1"/>
    <col min="7441" max="7441" width="8.125" style="5" customWidth="1"/>
    <col min="7442" max="7442" width="7.875" style="5" customWidth="1"/>
    <col min="7443" max="7444" width="6.75" style="5" customWidth="1"/>
    <col min="7445" max="7445" width="6.625" style="5" customWidth="1"/>
    <col min="7446" max="7447" width="6.75" style="5" customWidth="1"/>
    <col min="7448" max="7448" width="6.625" style="5" customWidth="1"/>
    <col min="7449" max="7451" width="0" style="5" hidden="1" customWidth="1"/>
    <col min="7452" max="7633" width="9" style="5"/>
    <col min="7634" max="7634" width="4.25" style="5" customWidth="1"/>
    <col min="7635" max="7635" width="16.25" style="5" customWidth="1"/>
    <col min="7636" max="7643" width="6.75" style="5" customWidth="1"/>
    <col min="7644" max="7645" width="5.875" style="5" customWidth="1"/>
    <col min="7646" max="7646" width="8.5" style="5" customWidth="1"/>
    <col min="7647" max="7647" width="8" style="5" customWidth="1"/>
    <col min="7648" max="7648" width="9.125" style="5" customWidth="1"/>
    <col min="7649" max="7654" width="8" style="5" customWidth="1"/>
    <col min="7655" max="7655" width="11.75" style="5" customWidth="1"/>
    <col min="7656" max="7656" width="6.875" style="5" customWidth="1"/>
    <col min="7657" max="7657" width="8.375" style="5" customWidth="1"/>
    <col min="7658" max="7664" width="6.75" style="5" customWidth="1"/>
    <col min="7665" max="7666" width="5.875" style="5" customWidth="1"/>
    <col min="7667" max="7667" width="8.5" style="5" customWidth="1"/>
    <col min="7668" max="7668" width="8" style="5" customWidth="1"/>
    <col min="7669" max="7669" width="9.125" style="5" customWidth="1"/>
    <col min="7670" max="7675" width="8" style="5" customWidth="1"/>
    <col min="7676" max="7676" width="11.75" style="5" customWidth="1"/>
    <col min="7677" max="7677" width="6.875" style="5" customWidth="1"/>
    <col min="7678" max="7678" width="7.625" style="5" customWidth="1"/>
    <col min="7679" max="7682" width="6.75" style="5" customWidth="1"/>
    <col min="7683" max="7683" width="7.625" style="5" customWidth="1"/>
    <col min="7684" max="7688" width="6.75" style="5" customWidth="1"/>
    <col min="7689" max="7689" width="6.625" style="5" customWidth="1"/>
    <col min="7690" max="7690" width="6.25" style="5" customWidth="1"/>
    <col min="7691" max="7691" width="6.625" style="5" customWidth="1"/>
    <col min="7692" max="7692" width="6.25" style="5" customWidth="1"/>
    <col min="7693" max="7693" width="6.5" style="5" customWidth="1"/>
    <col min="7694" max="7694" width="6.625" style="5" customWidth="1"/>
    <col min="7695" max="7695" width="6.875" style="5" customWidth="1"/>
    <col min="7696" max="7696" width="7" style="5" customWidth="1"/>
    <col min="7697" max="7697" width="8.125" style="5" customWidth="1"/>
    <col min="7698" max="7698" width="7.875" style="5" customWidth="1"/>
    <col min="7699" max="7700" width="6.75" style="5" customWidth="1"/>
    <col min="7701" max="7701" width="6.625" style="5" customWidth="1"/>
    <col min="7702" max="7703" width="6.75" style="5" customWidth="1"/>
    <col min="7704" max="7704" width="6.625" style="5" customWidth="1"/>
    <col min="7705" max="7707" width="0" style="5" hidden="1" customWidth="1"/>
    <col min="7708" max="7889" width="9" style="5"/>
    <col min="7890" max="7890" width="4.25" style="5" customWidth="1"/>
    <col min="7891" max="7891" width="16.25" style="5" customWidth="1"/>
    <col min="7892" max="7899" width="6.75" style="5" customWidth="1"/>
    <col min="7900" max="7901" width="5.875" style="5" customWidth="1"/>
    <col min="7902" max="7902" width="8.5" style="5" customWidth="1"/>
    <col min="7903" max="7903" width="8" style="5" customWidth="1"/>
    <col min="7904" max="7904" width="9.125" style="5" customWidth="1"/>
    <col min="7905" max="7910" width="8" style="5" customWidth="1"/>
    <col min="7911" max="7911" width="11.75" style="5" customWidth="1"/>
    <col min="7912" max="7912" width="6.875" style="5" customWidth="1"/>
    <col min="7913" max="7913" width="8.375" style="5" customWidth="1"/>
    <col min="7914" max="7920" width="6.75" style="5" customWidth="1"/>
    <col min="7921" max="7922" width="5.875" style="5" customWidth="1"/>
    <col min="7923" max="7923" width="8.5" style="5" customWidth="1"/>
    <col min="7924" max="7924" width="8" style="5" customWidth="1"/>
    <col min="7925" max="7925" width="9.125" style="5" customWidth="1"/>
    <col min="7926" max="7931" width="8" style="5" customWidth="1"/>
    <col min="7932" max="7932" width="11.75" style="5" customWidth="1"/>
    <col min="7933" max="7933" width="6.875" style="5" customWidth="1"/>
    <col min="7934" max="7934" width="7.625" style="5" customWidth="1"/>
    <col min="7935" max="7938" width="6.75" style="5" customWidth="1"/>
    <col min="7939" max="7939" width="7.625" style="5" customWidth="1"/>
    <col min="7940" max="7944" width="6.75" style="5" customWidth="1"/>
    <col min="7945" max="7945" width="6.625" style="5" customWidth="1"/>
    <col min="7946" max="7946" width="6.25" style="5" customWidth="1"/>
    <col min="7947" max="7947" width="6.625" style="5" customWidth="1"/>
    <col min="7948" max="7948" width="6.25" style="5" customWidth="1"/>
    <col min="7949" max="7949" width="6.5" style="5" customWidth="1"/>
    <col min="7950" max="7950" width="6.625" style="5" customWidth="1"/>
    <col min="7951" max="7951" width="6.875" style="5" customWidth="1"/>
    <col min="7952" max="7952" width="7" style="5" customWidth="1"/>
    <col min="7953" max="7953" width="8.125" style="5" customWidth="1"/>
    <col min="7954" max="7954" width="7.875" style="5" customWidth="1"/>
    <col min="7955" max="7956" width="6.75" style="5" customWidth="1"/>
    <col min="7957" max="7957" width="6.625" style="5" customWidth="1"/>
    <col min="7958" max="7959" width="6.75" style="5" customWidth="1"/>
    <col min="7960" max="7960" width="6.625" style="5" customWidth="1"/>
    <col min="7961" max="7963" width="0" style="5" hidden="1" customWidth="1"/>
    <col min="7964" max="8145" width="9" style="5"/>
    <col min="8146" max="8146" width="4.25" style="5" customWidth="1"/>
    <col min="8147" max="8147" width="16.25" style="5" customWidth="1"/>
    <col min="8148" max="8155" width="6.75" style="5" customWidth="1"/>
    <col min="8156" max="8157" width="5.875" style="5" customWidth="1"/>
    <col min="8158" max="8158" width="8.5" style="5" customWidth="1"/>
    <col min="8159" max="8159" width="8" style="5" customWidth="1"/>
    <col min="8160" max="8160" width="9.125" style="5" customWidth="1"/>
    <col min="8161" max="8166" width="8" style="5" customWidth="1"/>
    <col min="8167" max="8167" width="11.75" style="5" customWidth="1"/>
    <col min="8168" max="8168" width="6.875" style="5" customWidth="1"/>
    <col min="8169" max="8169" width="8.375" style="5" customWidth="1"/>
    <col min="8170" max="8176" width="6.75" style="5" customWidth="1"/>
    <col min="8177" max="8178" width="5.875" style="5" customWidth="1"/>
    <col min="8179" max="8179" width="8.5" style="5" customWidth="1"/>
    <col min="8180" max="8180" width="8" style="5" customWidth="1"/>
    <col min="8181" max="8181" width="9.125" style="5" customWidth="1"/>
    <col min="8182" max="8187" width="8" style="5" customWidth="1"/>
    <col min="8188" max="8188" width="11.75" style="5" customWidth="1"/>
    <col min="8189" max="8189" width="6.875" style="5" customWidth="1"/>
    <col min="8190" max="8190" width="7.625" style="5" customWidth="1"/>
    <col min="8191" max="8194" width="6.75" style="5" customWidth="1"/>
    <col min="8195" max="8195" width="7.625" style="5" customWidth="1"/>
    <col min="8196" max="8200" width="6.75" style="5" customWidth="1"/>
    <col min="8201" max="8201" width="6.625" style="5" customWidth="1"/>
    <col min="8202" max="8202" width="6.25" style="5" customWidth="1"/>
    <col min="8203" max="8203" width="6.625" style="5" customWidth="1"/>
    <col min="8204" max="8204" width="6.25" style="5" customWidth="1"/>
    <col min="8205" max="8205" width="6.5" style="5" customWidth="1"/>
    <col min="8206" max="8206" width="6.625" style="5" customWidth="1"/>
    <col min="8207" max="8207" width="6.875" style="5" customWidth="1"/>
    <col min="8208" max="8208" width="7" style="5" customWidth="1"/>
    <col min="8209" max="8209" width="8.125" style="5" customWidth="1"/>
    <col min="8210" max="8210" width="7.875" style="5" customWidth="1"/>
    <col min="8211" max="8212" width="6.75" style="5" customWidth="1"/>
    <col min="8213" max="8213" width="6.625" style="5" customWidth="1"/>
    <col min="8214" max="8215" width="6.75" style="5" customWidth="1"/>
    <col min="8216" max="8216" width="6.625" style="5" customWidth="1"/>
    <col min="8217" max="8219" width="0" style="5" hidden="1" customWidth="1"/>
    <col min="8220" max="8401" width="9" style="5"/>
    <col min="8402" max="8402" width="4.25" style="5" customWidth="1"/>
    <col min="8403" max="8403" width="16.25" style="5" customWidth="1"/>
    <col min="8404" max="8411" width="6.75" style="5" customWidth="1"/>
    <col min="8412" max="8413" width="5.875" style="5" customWidth="1"/>
    <col min="8414" max="8414" width="8.5" style="5" customWidth="1"/>
    <col min="8415" max="8415" width="8" style="5" customWidth="1"/>
    <col min="8416" max="8416" width="9.125" style="5" customWidth="1"/>
    <col min="8417" max="8422" width="8" style="5" customWidth="1"/>
    <col min="8423" max="8423" width="11.75" style="5" customWidth="1"/>
    <col min="8424" max="8424" width="6.875" style="5" customWidth="1"/>
    <col min="8425" max="8425" width="8.375" style="5" customWidth="1"/>
    <col min="8426" max="8432" width="6.75" style="5" customWidth="1"/>
    <col min="8433" max="8434" width="5.875" style="5" customWidth="1"/>
    <col min="8435" max="8435" width="8.5" style="5" customWidth="1"/>
    <col min="8436" max="8436" width="8" style="5" customWidth="1"/>
    <col min="8437" max="8437" width="9.125" style="5" customWidth="1"/>
    <col min="8438" max="8443" width="8" style="5" customWidth="1"/>
    <col min="8444" max="8444" width="11.75" style="5" customWidth="1"/>
    <col min="8445" max="8445" width="6.875" style="5" customWidth="1"/>
    <col min="8446" max="8446" width="7.625" style="5" customWidth="1"/>
    <col min="8447" max="8450" width="6.75" style="5" customWidth="1"/>
    <col min="8451" max="8451" width="7.625" style="5" customWidth="1"/>
    <col min="8452" max="8456" width="6.75" style="5" customWidth="1"/>
    <col min="8457" max="8457" width="6.625" style="5" customWidth="1"/>
    <col min="8458" max="8458" width="6.25" style="5" customWidth="1"/>
    <col min="8459" max="8459" width="6.625" style="5" customWidth="1"/>
    <col min="8460" max="8460" width="6.25" style="5" customWidth="1"/>
    <col min="8461" max="8461" width="6.5" style="5" customWidth="1"/>
    <col min="8462" max="8462" width="6.625" style="5" customWidth="1"/>
    <col min="8463" max="8463" width="6.875" style="5" customWidth="1"/>
    <col min="8464" max="8464" width="7" style="5" customWidth="1"/>
    <col min="8465" max="8465" width="8.125" style="5" customWidth="1"/>
    <col min="8466" max="8466" width="7.875" style="5" customWidth="1"/>
    <col min="8467" max="8468" width="6.75" style="5" customWidth="1"/>
    <col min="8469" max="8469" width="6.625" style="5" customWidth="1"/>
    <col min="8470" max="8471" width="6.75" style="5" customWidth="1"/>
    <col min="8472" max="8472" width="6.625" style="5" customWidth="1"/>
    <col min="8473" max="8475" width="0" style="5" hidden="1" customWidth="1"/>
    <col min="8476" max="8657" width="9" style="5"/>
    <col min="8658" max="8658" width="4.25" style="5" customWidth="1"/>
    <col min="8659" max="8659" width="16.25" style="5" customWidth="1"/>
    <col min="8660" max="8667" width="6.75" style="5" customWidth="1"/>
    <col min="8668" max="8669" width="5.875" style="5" customWidth="1"/>
    <col min="8670" max="8670" width="8.5" style="5" customWidth="1"/>
    <col min="8671" max="8671" width="8" style="5" customWidth="1"/>
    <col min="8672" max="8672" width="9.125" style="5" customWidth="1"/>
    <col min="8673" max="8678" width="8" style="5" customWidth="1"/>
    <col min="8679" max="8679" width="11.75" style="5" customWidth="1"/>
    <col min="8680" max="8680" width="6.875" style="5" customWidth="1"/>
    <col min="8681" max="8681" width="8.375" style="5" customWidth="1"/>
    <col min="8682" max="8688" width="6.75" style="5" customWidth="1"/>
    <col min="8689" max="8690" width="5.875" style="5" customWidth="1"/>
    <col min="8691" max="8691" width="8.5" style="5" customWidth="1"/>
    <col min="8692" max="8692" width="8" style="5" customWidth="1"/>
    <col min="8693" max="8693" width="9.125" style="5" customWidth="1"/>
    <col min="8694" max="8699" width="8" style="5" customWidth="1"/>
    <col min="8700" max="8700" width="11.75" style="5" customWidth="1"/>
    <col min="8701" max="8701" width="6.875" style="5" customWidth="1"/>
    <col min="8702" max="8702" width="7.625" style="5" customWidth="1"/>
    <col min="8703" max="8706" width="6.75" style="5" customWidth="1"/>
    <col min="8707" max="8707" width="7.625" style="5" customWidth="1"/>
    <col min="8708" max="8712" width="6.75" style="5" customWidth="1"/>
    <col min="8713" max="8713" width="6.625" style="5" customWidth="1"/>
    <col min="8714" max="8714" width="6.25" style="5" customWidth="1"/>
    <col min="8715" max="8715" width="6.625" style="5" customWidth="1"/>
    <col min="8716" max="8716" width="6.25" style="5" customWidth="1"/>
    <col min="8717" max="8717" width="6.5" style="5" customWidth="1"/>
    <col min="8718" max="8718" width="6.625" style="5" customWidth="1"/>
    <col min="8719" max="8719" width="6.875" style="5" customWidth="1"/>
    <col min="8720" max="8720" width="7" style="5" customWidth="1"/>
    <col min="8721" max="8721" width="8.125" style="5" customWidth="1"/>
    <col min="8722" max="8722" width="7.875" style="5" customWidth="1"/>
    <col min="8723" max="8724" width="6.75" style="5" customWidth="1"/>
    <col min="8725" max="8725" width="6.625" style="5" customWidth="1"/>
    <col min="8726" max="8727" width="6.75" style="5" customWidth="1"/>
    <col min="8728" max="8728" width="6.625" style="5" customWidth="1"/>
    <col min="8729" max="8731" width="0" style="5" hidden="1" customWidth="1"/>
    <col min="8732" max="8913" width="9" style="5"/>
    <col min="8914" max="8914" width="4.25" style="5" customWidth="1"/>
    <col min="8915" max="8915" width="16.25" style="5" customWidth="1"/>
    <col min="8916" max="8923" width="6.75" style="5" customWidth="1"/>
    <col min="8924" max="8925" width="5.875" style="5" customWidth="1"/>
    <col min="8926" max="8926" width="8.5" style="5" customWidth="1"/>
    <col min="8927" max="8927" width="8" style="5" customWidth="1"/>
    <col min="8928" max="8928" width="9.125" style="5" customWidth="1"/>
    <col min="8929" max="8934" width="8" style="5" customWidth="1"/>
    <col min="8935" max="8935" width="11.75" style="5" customWidth="1"/>
    <col min="8936" max="8936" width="6.875" style="5" customWidth="1"/>
    <col min="8937" max="8937" width="8.375" style="5" customWidth="1"/>
    <col min="8938" max="8944" width="6.75" style="5" customWidth="1"/>
    <col min="8945" max="8946" width="5.875" style="5" customWidth="1"/>
    <col min="8947" max="8947" width="8.5" style="5" customWidth="1"/>
    <col min="8948" max="8948" width="8" style="5" customWidth="1"/>
    <col min="8949" max="8949" width="9.125" style="5" customWidth="1"/>
    <col min="8950" max="8955" width="8" style="5" customWidth="1"/>
    <col min="8956" max="8956" width="11.75" style="5" customWidth="1"/>
    <col min="8957" max="8957" width="6.875" style="5" customWidth="1"/>
    <col min="8958" max="8958" width="7.625" style="5" customWidth="1"/>
    <col min="8959" max="8962" width="6.75" style="5" customWidth="1"/>
    <col min="8963" max="8963" width="7.625" style="5" customWidth="1"/>
    <col min="8964" max="8968" width="6.75" style="5" customWidth="1"/>
    <col min="8969" max="8969" width="6.625" style="5" customWidth="1"/>
    <col min="8970" max="8970" width="6.25" style="5" customWidth="1"/>
    <col min="8971" max="8971" width="6.625" style="5" customWidth="1"/>
    <col min="8972" max="8972" width="6.25" style="5" customWidth="1"/>
    <col min="8973" max="8973" width="6.5" style="5" customWidth="1"/>
    <col min="8974" max="8974" width="6.625" style="5" customWidth="1"/>
    <col min="8975" max="8975" width="6.875" style="5" customWidth="1"/>
    <col min="8976" max="8976" width="7" style="5" customWidth="1"/>
    <col min="8977" max="8977" width="8.125" style="5" customWidth="1"/>
    <col min="8978" max="8978" width="7.875" style="5" customWidth="1"/>
    <col min="8979" max="8980" width="6.75" style="5" customWidth="1"/>
    <col min="8981" max="8981" width="6.625" style="5" customWidth="1"/>
    <col min="8982" max="8983" width="6.75" style="5" customWidth="1"/>
    <col min="8984" max="8984" width="6.625" style="5" customWidth="1"/>
    <col min="8985" max="8987" width="0" style="5" hidden="1" customWidth="1"/>
    <col min="8988" max="9169" width="9" style="5"/>
    <col min="9170" max="9170" width="4.25" style="5" customWidth="1"/>
    <col min="9171" max="9171" width="16.25" style="5" customWidth="1"/>
    <col min="9172" max="9179" width="6.75" style="5" customWidth="1"/>
    <col min="9180" max="9181" width="5.875" style="5" customWidth="1"/>
    <col min="9182" max="9182" width="8.5" style="5" customWidth="1"/>
    <col min="9183" max="9183" width="8" style="5" customWidth="1"/>
    <col min="9184" max="9184" width="9.125" style="5" customWidth="1"/>
    <col min="9185" max="9190" width="8" style="5" customWidth="1"/>
    <col min="9191" max="9191" width="11.75" style="5" customWidth="1"/>
    <col min="9192" max="9192" width="6.875" style="5" customWidth="1"/>
    <col min="9193" max="9193" width="8.375" style="5" customWidth="1"/>
    <col min="9194" max="9200" width="6.75" style="5" customWidth="1"/>
    <col min="9201" max="9202" width="5.875" style="5" customWidth="1"/>
    <col min="9203" max="9203" width="8.5" style="5" customWidth="1"/>
    <col min="9204" max="9204" width="8" style="5" customWidth="1"/>
    <col min="9205" max="9205" width="9.125" style="5" customWidth="1"/>
    <col min="9206" max="9211" width="8" style="5" customWidth="1"/>
    <col min="9212" max="9212" width="11.75" style="5" customWidth="1"/>
    <col min="9213" max="9213" width="6.875" style="5" customWidth="1"/>
    <col min="9214" max="9214" width="7.625" style="5" customWidth="1"/>
    <col min="9215" max="9218" width="6.75" style="5" customWidth="1"/>
    <col min="9219" max="9219" width="7.625" style="5" customWidth="1"/>
    <col min="9220" max="9224" width="6.75" style="5" customWidth="1"/>
    <col min="9225" max="9225" width="6.625" style="5" customWidth="1"/>
    <col min="9226" max="9226" width="6.25" style="5" customWidth="1"/>
    <col min="9227" max="9227" width="6.625" style="5" customWidth="1"/>
    <col min="9228" max="9228" width="6.25" style="5" customWidth="1"/>
    <col min="9229" max="9229" width="6.5" style="5" customWidth="1"/>
    <col min="9230" max="9230" width="6.625" style="5" customWidth="1"/>
    <col min="9231" max="9231" width="6.875" style="5" customWidth="1"/>
    <col min="9232" max="9232" width="7" style="5" customWidth="1"/>
    <col min="9233" max="9233" width="8.125" style="5" customWidth="1"/>
    <col min="9234" max="9234" width="7.875" style="5" customWidth="1"/>
    <col min="9235" max="9236" width="6.75" style="5" customWidth="1"/>
    <col min="9237" max="9237" width="6.625" style="5" customWidth="1"/>
    <col min="9238" max="9239" width="6.75" style="5" customWidth="1"/>
    <col min="9240" max="9240" width="6.625" style="5" customWidth="1"/>
    <col min="9241" max="9243" width="0" style="5" hidden="1" customWidth="1"/>
    <col min="9244" max="9425" width="9" style="5"/>
    <col min="9426" max="9426" width="4.25" style="5" customWidth="1"/>
    <col min="9427" max="9427" width="16.25" style="5" customWidth="1"/>
    <col min="9428" max="9435" width="6.75" style="5" customWidth="1"/>
    <col min="9436" max="9437" width="5.875" style="5" customWidth="1"/>
    <col min="9438" max="9438" width="8.5" style="5" customWidth="1"/>
    <col min="9439" max="9439" width="8" style="5" customWidth="1"/>
    <col min="9440" max="9440" width="9.125" style="5" customWidth="1"/>
    <col min="9441" max="9446" width="8" style="5" customWidth="1"/>
    <col min="9447" max="9447" width="11.75" style="5" customWidth="1"/>
    <col min="9448" max="9448" width="6.875" style="5" customWidth="1"/>
    <col min="9449" max="9449" width="8.375" style="5" customWidth="1"/>
    <col min="9450" max="9456" width="6.75" style="5" customWidth="1"/>
    <col min="9457" max="9458" width="5.875" style="5" customWidth="1"/>
    <col min="9459" max="9459" width="8.5" style="5" customWidth="1"/>
    <col min="9460" max="9460" width="8" style="5" customWidth="1"/>
    <col min="9461" max="9461" width="9.125" style="5" customWidth="1"/>
    <col min="9462" max="9467" width="8" style="5" customWidth="1"/>
    <col min="9468" max="9468" width="11.75" style="5" customWidth="1"/>
    <col min="9469" max="9469" width="6.875" style="5" customWidth="1"/>
    <col min="9470" max="9470" width="7.625" style="5" customWidth="1"/>
    <col min="9471" max="9474" width="6.75" style="5" customWidth="1"/>
    <col min="9475" max="9475" width="7.625" style="5" customWidth="1"/>
    <col min="9476" max="9480" width="6.75" style="5" customWidth="1"/>
    <col min="9481" max="9481" width="6.625" style="5" customWidth="1"/>
    <col min="9482" max="9482" width="6.25" style="5" customWidth="1"/>
    <col min="9483" max="9483" width="6.625" style="5" customWidth="1"/>
    <col min="9484" max="9484" width="6.25" style="5" customWidth="1"/>
    <col min="9485" max="9485" width="6.5" style="5" customWidth="1"/>
    <col min="9486" max="9486" width="6.625" style="5" customWidth="1"/>
    <col min="9487" max="9487" width="6.875" style="5" customWidth="1"/>
    <col min="9488" max="9488" width="7" style="5" customWidth="1"/>
    <col min="9489" max="9489" width="8.125" style="5" customWidth="1"/>
    <col min="9490" max="9490" width="7.875" style="5" customWidth="1"/>
    <col min="9491" max="9492" width="6.75" style="5" customWidth="1"/>
    <col min="9493" max="9493" width="6.625" style="5" customWidth="1"/>
    <col min="9494" max="9495" width="6.75" style="5" customWidth="1"/>
    <col min="9496" max="9496" width="6.625" style="5" customWidth="1"/>
    <col min="9497" max="9499" width="0" style="5" hidden="1" customWidth="1"/>
    <col min="9500" max="9681" width="9" style="5"/>
    <col min="9682" max="9682" width="4.25" style="5" customWidth="1"/>
    <col min="9683" max="9683" width="16.25" style="5" customWidth="1"/>
    <col min="9684" max="9691" width="6.75" style="5" customWidth="1"/>
    <col min="9692" max="9693" width="5.875" style="5" customWidth="1"/>
    <col min="9694" max="9694" width="8.5" style="5" customWidth="1"/>
    <col min="9695" max="9695" width="8" style="5" customWidth="1"/>
    <col min="9696" max="9696" width="9.125" style="5" customWidth="1"/>
    <col min="9697" max="9702" width="8" style="5" customWidth="1"/>
    <col min="9703" max="9703" width="11.75" style="5" customWidth="1"/>
    <col min="9704" max="9704" width="6.875" style="5" customWidth="1"/>
    <col min="9705" max="9705" width="8.375" style="5" customWidth="1"/>
    <col min="9706" max="9712" width="6.75" style="5" customWidth="1"/>
    <col min="9713" max="9714" width="5.875" style="5" customWidth="1"/>
    <col min="9715" max="9715" width="8.5" style="5" customWidth="1"/>
    <col min="9716" max="9716" width="8" style="5" customWidth="1"/>
    <col min="9717" max="9717" width="9.125" style="5" customWidth="1"/>
    <col min="9718" max="9723" width="8" style="5" customWidth="1"/>
    <col min="9724" max="9724" width="11.75" style="5" customWidth="1"/>
    <col min="9725" max="9725" width="6.875" style="5" customWidth="1"/>
    <col min="9726" max="9726" width="7.625" style="5" customWidth="1"/>
    <col min="9727" max="9730" width="6.75" style="5" customWidth="1"/>
    <col min="9731" max="9731" width="7.625" style="5" customWidth="1"/>
    <col min="9732" max="9736" width="6.75" style="5" customWidth="1"/>
    <col min="9737" max="9737" width="6.625" style="5" customWidth="1"/>
    <col min="9738" max="9738" width="6.25" style="5" customWidth="1"/>
    <col min="9739" max="9739" width="6.625" style="5" customWidth="1"/>
    <col min="9740" max="9740" width="6.25" style="5" customWidth="1"/>
    <col min="9741" max="9741" width="6.5" style="5" customWidth="1"/>
    <col min="9742" max="9742" width="6.625" style="5" customWidth="1"/>
    <col min="9743" max="9743" width="6.875" style="5" customWidth="1"/>
    <col min="9744" max="9744" width="7" style="5" customWidth="1"/>
    <col min="9745" max="9745" width="8.125" style="5" customWidth="1"/>
    <col min="9746" max="9746" width="7.875" style="5" customWidth="1"/>
    <col min="9747" max="9748" width="6.75" style="5" customWidth="1"/>
    <col min="9749" max="9749" width="6.625" style="5" customWidth="1"/>
    <col min="9750" max="9751" width="6.75" style="5" customWidth="1"/>
    <col min="9752" max="9752" width="6.625" style="5" customWidth="1"/>
    <col min="9753" max="9755" width="0" style="5" hidden="1" customWidth="1"/>
    <col min="9756" max="9937" width="9" style="5"/>
    <col min="9938" max="9938" width="4.25" style="5" customWidth="1"/>
    <col min="9939" max="9939" width="16.25" style="5" customWidth="1"/>
    <col min="9940" max="9947" width="6.75" style="5" customWidth="1"/>
    <col min="9948" max="9949" width="5.875" style="5" customWidth="1"/>
    <col min="9950" max="9950" width="8.5" style="5" customWidth="1"/>
    <col min="9951" max="9951" width="8" style="5" customWidth="1"/>
    <col min="9952" max="9952" width="9.125" style="5" customWidth="1"/>
    <col min="9953" max="9958" width="8" style="5" customWidth="1"/>
    <col min="9959" max="9959" width="11.75" style="5" customWidth="1"/>
    <col min="9960" max="9960" width="6.875" style="5" customWidth="1"/>
    <col min="9961" max="9961" width="8.375" style="5" customWidth="1"/>
    <col min="9962" max="9968" width="6.75" style="5" customWidth="1"/>
    <col min="9969" max="9970" width="5.875" style="5" customWidth="1"/>
    <col min="9971" max="9971" width="8.5" style="5" customWidth="1"/>
    <col min="9972" max="9972" width="8" style="5" customWidth="1"/>
    <col min="9973" max="9973" width="9.125" style="5" customWidth="1"/>
    <col min="9974" max="9979" width="8" style="5" customWidth="1"/>
    <col min="9980" max="9980" width="11.75" style="5" customWidth="1"/>
    <col min="9981" max="9981" width="6.875" style="5" customWidth="1"/>
    <col min="9982" max="9982" width="7.625" style="5" customWidth="1"/>
    <col min="9983" max="9986" width="6.75" style="5" customWidth="1"/>
    <col min="9987" max="9987" width="7.625" style="5" customWidth="1"/>
    <col min="9988" max="9992" width="6.75" style="5" customWidth="1"/>
    <col min="9993" max="9993" width="6.625" style="5" customWidth="1"/>
    <col min="9994" max="9994" width="6.25" style="5" customWidth="1"/>
    <col min="9995" max="9995" width="6.625" style="5" customWidth="1"/>
    <col min="9996" max="9996" width="6.25" style="5" customWidth="1"/>
    <col min="9997" max="9997" width="6.5" style="5" customWidth="1"/>
    <col min="9998" max="9998" width="6.625" style="5" customWidth="1"/>
    <col min="9999" max="9999" width="6.875" style="5" customWidth="1"/>
    <col min="10000" max="10000" width="7" style="5" customWidth="1"/>
    <col min="10001" max="10001" width="8.125" style="5" customWidth="1"/>
    <col min="10002" max="10002" width="7.875" style="5" customWidth="1"/>
    <col min="10003" max="10004" width="6.75" style="5" customWidth="1"/>
    <col min="10005" max="10005" width="6.625" style="5" customWidth="1"/>
    <col min="10006" max="10007" width="6.75" style="5" customWidth="1"/>
    <col min="10008" max="10008" width="6.625" style="5" customWidth="1"/>
    <col min="10009" max="10011" width="0" style="5" hidden="1" customWidth="1"/>
    <col min="10012" max="10193" width="9" style="5"/>
    <col min="10194" max="10194" width="4.25" style="5" customWidth="1"/>
    <col min="10195" max="10195" width="16.25" style="5" customWidth="1"/>
    <col min="10196" max="10203" width="6.75" style="5" customWidth="1"/>
    <col min="10204" max="10205" width="5.875" style="5" customWidth="1"/>
    <col min="10206" max="10206" width="8.5" style="5" customWidth="1"/>
    <col min="10207" max="10207" width="8" style="5" customWidth="1"/>
    <col min="10208" max="10208" width="9.125" style="5" customWidth="1"/>
    <col min="10209" max="10214" width="8" style="5" customWidth="1"/>
    <col min="10215" max="10215" width="11.75" style="5" customWidth="1"/>
    <col min="10216" max="10216" width="6.875" style="5" customWidth="1"/>
    <col min="10217" max="10217" width="8.375" style="5" customWidth="1"/>
    <col min="10218" max="10224" width="6.75" style="5" customWidth="1"/>
    <col min="10225" max="10226" width="5.875" style="5" customWidth="1"/>
    <col min="10227" max="10227" width="8.5" style="5" customWidth="1"/>
    <col min="10228" max="10228" width="8" style="5" customWidth="1"/>
    <col min="10229" max="10229" width="9.125" style="5" customWidth="1"/>
    <col min="10230" max="10235" width="8" style="5" customWidth="1"/>
    <col min="10236" max="10236" width="11.75" style="5" customWidth="1"/>
    <col min="10237" max="10237" width="6.875" style="5" customWidth="1"/>
    <col min="10238" max="10238" width="7.625" style="5" customWidth="1"/>
    <col min="10239" max="10242" width="6.75" style="5" customWidth="1"/>
    <col min="10243" max="10243" width="7.625" style="5" customWidth="1"/>
    <col min="10244" max="10248" width="6.75" style="5" customWidth="1"/>
    <col min="10249" max="10249" width="6.625" style="5" customWidth="1"/>
    <col min="10250" max="10250" width="6.25" style="5" customWidth="1"/>
    <col min="10251" max="10251" width="6.625" style="5" customWidth="1"/>
    <col min="10252" max="10252" width="6.25" style="5" customWidth="1"/>
    <col min="10253" max="10253" width="6.5" style="5" customWidth="1"/>
    <col min="10254" max="10254" width="6.625" style="5" customWidth="1"/>
    <col min="10255" max="10255" width="6.875" style="5" customWidth="1"/>
    <col min="10256" max="10256" width="7" style="5" customWidth="1"/>
    <col min="10257" max="10257" width="8.125" style="5" customWidth="1"/>
    <col min="10258" max="10258" width="7.875" style="5" customWidth="1"/>
    <col min="10259" max="10260" width="6.75" style="5" customWidth="1"/>
    <col min="10261" max="10261" width="6.625" style="5" customWidth="1"/>
    <col min="10262" max="10263" width="6.75" style="5" customWidth="1"/>
    <col min="10264" max="10264" width="6.625" style="5" customWidth="1"/>
    <col min="10265" max="10267" width="0" style="5" hidden="1" customWidth="1"/>
    <col min="10268" max="10449" width="9" style="5"/>
    <col min="10450" max="10450" width="4.25" style="5" customWidth="1"/>
    <col min="10451" max="10451" width="16.25" style="5" customWidth="1"/>
    <col min="10452" max="10459" width="6.75" style="5" customWidth="1"/>
    <col min="10460" max="10461" width="5.875" style="5" customWidth="1"/>
    <col min="10462" max="10462" width="8.5" style="5" customWidth="1"/>
    <col min="10463" max="10463" width="8" style="5" customWidth="1"/>
    <col min="10464" max="10464" width="9.125" style="5" customWidth="1"/>
    <col min="10465" max="10470" width="8" style="5" customWidth="1"/>
    <col min="10471" max="10471" width="11.75" style="5" customWidth="1"/>
    <col min="10472" max="10472" width="6.875" style="5" customWidth="1"/>
    <col min="10473" max="10473" width="8.375" style="5" customWidth="1"/>
    <col min="10474" max="10480" width="6.75" style="5" customWidth="1"/>
    <col min="10481" max="10482" width="5.875" style="5" customWidth="1"/>
    <col min="10483" max="10483" width="8.5" style="5" customWidth="1"/>
    <col min="10484" max="10484" width="8" style="5" customWidth="1"/>
    <col min="10485" max="10485" width="9.125" style="5" customWidth="1"/>
    <col min="10486" max="10491" width="8" style="5" customWidth="1"/>
    <col min="10492" max="10492" width="11.75" style="5" customWidth="1"/>
    <col min="10493" max="10493" width="6.875" style="5" customWidth="1"/>
    <col min="10494" max="10494" width="7.625" style="5" customWidth="1"/>
    <col min="10495" max="10498" width="6.75" style="5" customWidth="1"/>
    <col min="10499" max="10499" width="7.625" style="5" customWidth="1"/>
    <col min="10500" max="10504" width="6.75" style="5" customWidth="1"/>
    <col min="10505" max="10505" width="6.625" style="5" customWidth="1"/>
    <col min="10506" max="10506" width="6.25" style="5" customWidth="1"/>
    <col min="10507" max="10507" width="6.625" style="5" customWidth="1"/>
    <col min="10508" max="10508" width="6.25" style="5" customWidth="1"/>
    <col min="10509" max="10509" width="6.5" style="5" customWidth="1"/>
    <col min="10510" max="10510" width="6.625" style="5" customWidth="1"/>
    <col min="10511" max="10511" width="6.875" style="5" customWidth="1"/>
    <col min="10512" max="10512" width="7" style="5" customWidth="1"/>
    <col min="10513" max="10513" width="8.125" style="5" customWidth="1"/>
    <col min="10514" max="10514" width="7.875" style="5" customWidth="1"/>
    <col min="10515" max="10516" width="6.75" style="5" customWidth="1"/>
    <col min="10517" max="10517" width="6.625" style="5" customWidth="1"/>
    <col min="10518" max="10519" width="6.75" style="5" customWidth="1"/>
    <col min="10520" max="10520" width="6.625" style="5" customWidth="1"/>
    <col min="10521" max="10523" width="0" style="5" hidden="1" customWidth="1"/>
    <col min="10524" max="10705" width="9" style="5"/>
    <col min="10706" max="10706" width="4.25" style="5" customWidth="1"/>
    <col min="10707" max="10707" width="16.25" style="5" customWidth="1"/>
    <col min="10708" max="10715" width="6.75" style="5" customWidth="1"/>
    <col min="10716" max="10717" width="5.875" style="5" customWidth="1"/>
    <col min="10718" max="10718" width="8.5" style="5" customWidth="1"/>
    <col min="10719" max="10719" width="8" style="5" customWidth="1"/>
    <col min="10720" max="10720" width="9.125" style="5" customWidth="1"/>
    <col min="10721" max="10726" width="8" style="5" customWidth="1"/>
    <col min="10727" max="10727" width="11.75" style="5" customWidth="1"/>
    <col min="10728" max="10728" width="6.875" style="5" customWidth="1"/>
    <col min="10729" max="10729" width="8.375" style="5" customWidth="1"/>
    <col min="10730" max="10736" width="6.75" style="5" customWidth="1"/>
    <col min="10737" max="10738" width="5.875" style="5" customWidth="1"/>
    <col min="10739" max="10739" width="8.5" style="5" customWidth="1"/>
    <col min="10740" max="10740" width="8" style="5" customWidth="1"/>
    <col min="10741" max="10741" width="9.125" style="5" customWidth="1"/>
    <col min="10742" max="10747" width="8" style="5" customWidth="1"/>
    <col min="10748" max="10748" width="11.75" style="5" customWidth="1"/>
    <col min="10749" max="10749" width="6.875" style="5" customWidth="1"/>
    <col min="10750" max="10750" width="7.625" style="5" customWidth="1"/>
    <col min="10751" max="10754" width="6.75" style="5" customWidth="1"/>
    <col min="10755" max="10755" width="7.625" style="5" customWidth="1"/>
    <col min="10756" max="10760" width="6.75" style="5" customWidth="1"/>
    <col min="10761" max="10761" width="6.625" style="5" customWidth="1"/>
    <col min="10762" max="10762" width="6.25" style="5" customWidth="1"/>
    <col min="10763" max="10763" width="6.625" style="5" customWidth="1"/>
    <col min="10764" max="10764" width="6.25" style="5" customWidth="1"/>
    <col min="10765" max="10765" width="6.5" style="5" customWidth="1"/>
    <col min="10766" max="10766" width="6.625" style="5" customWidth="1"/>
    <col min="10767" max="10767" width="6.875" style="5" customWidth="1"/>
    <col min="10768" max="10768" width="7" style="5" customWidth="1"/>
    <col min="10769" max="10769" width="8.125" style="5" customWidth="1"/>
    <col min="10770" max="10770" width="7.875" style="5" customWidth="1"/>
    <col min="10771" max="10772" width="6.75" style="5" customWidth="1"/>
    <col min="10773" max="10773" width="6.625" style="5" customWidth="1"/>
    <col min="10774" max="10775" width="6.75" style="5" customWidth="1"/>
    <col min="10776" max="10776" width="6.625" style="5" customWidth="1"/>
    <col min="10777" max="10779" width="0" style="5" hidden="1" customWidth="1"/>
    <col min="10780" max="10961" width="9" style="5"/>
    <col min="10962" max="10962" width="4.25" style="5" customWidth="1"/>
    <col min="10963" max="10963" width="16.25" style="5" customWidth="1"/>
    <col min="10964" max="10971" width="6.75" style="5" customWidth="1"/>
    <col min="10972" max="10973" width="5.875" style="5" customWidth="1"/>
    <col min="10974" max="10974" width="8.5" style="5" customWidth="1"/>
    <col min="10975" max="10975" width="8" style="5" customWidth="1"/>
    <col min="10976" max="10976" width="9.125" style="5" customWidth="1"/>
    <col min="10977" max="10982" width="8" style="5" customWidth="1"/>
    <col min="10983" max="10983" width="11.75" style="5" customWidth="1"/>
    <col min="10984" max="10984" width="6.875" style="5" customWidth="1"/>
    <col min="10985" max="10985" width="8.375" style="5" customWidth="1"/>
    <col min="10986" max="10992" width="6.75" style="5" customWidth="1"/>
    <col min="10993" max="10994" width="5.875" style="5" customWidth="1"/>
    <col min="10995" max="10995" width="8.5" style="5" customWidth="1"/>
    <col min="10996" max="10996" width="8" style="5" customWidth="1"/>
    <col min="10997" max="10997" width="9.125" style="5" customWidth="1"/>
    <col min="10998" max="11003" width="8" style="5" customWidth="1"/>
    <col min="11004" max="11004" width="11.75" style="5" customWidth="1"/>
    <col min="11005" max="11005" width="6.875" style="5" customWidth="1"/>
    <col min="11006" max="11006" width="7.625" style="5" customWidth="1"/>
    <col min="11007" max="11010" width="6.75" style="5" customWidth="1"/>
    <col min="11011" max="11011" width="7.625" style="5" customWidth="1"/>
    <col min="11012" max="11016" width="6.75" style="5" customWidth="1"/>
    <col min="11017" max="11017" width="6.625" style="5" customWidth="1"/>
    <col min="11018" max="11018" width="6.25" style="5" customWidth="1"/>
    <col min="11019" max="11019" width="6.625" style="5" customWidth="1"/>
    <col min="11020" max="11020" width="6.25" style="5" customWidth="1"/>
    <col min="11021" max="11021" width="6.5" style="5" customWidth="1"/>
    <col min="11022" max="11022" width="6.625" style="5" customWidth="1"/>
    <col min="11023" max="11023" width="6.875" style="5" customWidth="1"/>
    <col min="11024" max="11024" width="7" style="5" customWidth="1"/>
    <col min="11025" max="11025" width="8.125" style="5" customWidth="1"/>
    <col min="11026" max="11026" width="7.875" style="5" customWidth="1"/>
    <col min="11027" max="11028" width="6.75" style="5" customWidth="1"/>
    <col min="11029" max="11029" width="6.625" style="5" customWidth="1"/>
    <col min="11030" max="11031" width="6.75" style="5" customWidth="1"/>
    <col min="11032" max="11032" width="6.625" style="5" customWidth="1"/>
    <col min="11033" max="11035" width="0" style="5" hidden="1" customWidth="1"/>
    <col min="11036" max="11217" width="9" style="5"/>
    <col min="11218" max="11218" width="4.25" style="5" customWidth="1"/>
    <col min="11219" max="11219" width="16.25" style="5" customWidth="1"/>
    <col min="11220" max="11227" width="6.75" style="5" customWidth="1"/>
    <col min="11228" max="11229" width="5.875" style="5" customWidth="1"/>
    <col min="11230" max="11230" width="8.5" style="5" customWidth="1"/>
    <col min="11231" max="11231" width="8" style="5" customWidth="1"/>
    <col min="11232" max="11232" width="9.125" style="5" customWidth="1"/>
    <col min="11233" max="11238" width="8" style="5" customWidth="1"/>
    <col min="11239" max="11239" width="11.75" style="5" customWidth="1"/>
    <col min="11240" max="11240" width="6.875" style="5" customWidth="1"/>
    <col min="11241" max="11241" width="8.375" style="5" customWidth="1"/>
    <col min="11242" max="11248" width="6.75" style="5" customWidth="1"/>
    <col min="11249" max="11250" width="5.875" style="5" customWidth="1"/>
    <col min="11251" max="11251" width="8.5" style="5" customWidth="1"/>
    <col min="11252" max="11252" width="8" style="5" customWidth="1"/>
    <col min="11253" max="11253" width="9.125" style="5" customWidth="1"/>
    <col min="11254" max="11259" width="8" style="5" customWidth="1"/>
    <col min="11260" max="11260" width="11.75" style="5" customWidth="1"/>
    <col min="11261" max="11261" width="6.875" style="5" customWidth="1"/>
    <col min="11262" max="11262" width="7.625" style="5" customWidth="1"/>
    <col min="11263" max="11266" width="6.75" style="5" customWidth="1"/>
    <col min="11267" max="11267" width="7.625" style="5" customWidth="1"/>
    <col min="11268" max="11272" width="6.75" style="5" customWidth="1"/>
    <col min="11273" max="11273" width="6.625" style="5" customWidth="1"/>
    <col min="11274" max="11274" width="6.25" style="5" customWidth="1"/>
    <col min="11275" max="11275" width="6.625" style="5" customWidth="1"/>
    <col min="11276" max="11276" width="6.25" style="5" customWidth="1"/>
    <col min="11277" max="11277" width="6.5" style="5" customWidth="1"/>
    <col min="11278" max="11278" width="6.625" style="5" customWidth="1"/>
    <col min="11279" max="11279" width="6.875" style="5" customWidth="1"/>
    <col min="11280" max="11280" width="7" style="5" customWidth="1"/>
    <col min="11281" max="11281" width="8.125" style="5" customWidth="1"/>
    <col min="11282" max="11282" width="7.875" style="5" customWidth="1"/>
    <col min="11283" max="11284" width="6.75" style="5" customWidth="1"/>
    <col min="11285" max="11285" width="6.625" style="5" customWidth="1"/>
    <col min="11286" max="11287" width="6.75" style="5" customWidth="1"/>
    <col min="11288" max="11288" width="6.625" style="5" customWidth="1"/>
    <col min="11289" max="11291" width="0" style="5" hidden="1" customWidth="1"/>
    <col min="11292" max="11473" width="9" style="5"/>
    <col min="11474" max="11474" width="4.25" style="5" customWidth="1"/>
    <col min="11475" max="11475" width="16.25" style="5" customWidth="1"/>
    <col min="11476" max="11483" width="6.75" style="5" customWidth="1"/>
    <col min="11484" max="11485" width="5.875" style="5" customWidth="1"/>
    <col min="11486" max="11486" width="8.5" style="5" customWidth="1"/>
    <col min="11487" max="11487" width="8" style="5" customWidth="1"/>
    <col min="11488" max="11488" width="9.125" style="5" customWidth="1"/>
    <col min="11489" max="11494" width="8" style="5" customWidth="1"/>
    <col min="11495" max="11495" width="11.75" style="5" customWidth="1"/>
    <col min="11496" max="11496" width="6.875" style="5" customWidth="1"/>
    <col min="11497" max="11497" width="8.375" style="5" customWidth="1"/>
    <col min="11498" max="11504" width="6.75" style="5" customWidth="1"/>
    <col min="11505" max="11506" width="5.875" style="5" customWidth="1"/>
    <col min="11507" max="11507" width="8.5" style="5" customWidth="1"/>
    <col min="11508" max="11508" width="8" style="5" customWidth="1"/>
    <col min="11509" max="11509" width="9.125" style="5" customWidth="1"/>
    <col min="11510" max="11515" width="8" style="5" customWidth="1"/>
    <col min="11516" max="11516" width="11.75" style="5" customWidth="1"/>
    <col min="11517" max="11517" width="6.875" style="5" customWidth="1"/>
    <col min="11518" max="11518" width="7.625" style="5" customWidth="1"/>
    <col min="11519" max="11522" width="6.75" style="5" customWidth="1"/>
    <col min="11523" max="11523" width="7.625" style="5" customWidth="1"/>
    <col min="11524" max="11528" width="6.75" style="5" customWidth="1"/>
    <col min="11529" max="11529" width="6.625" style="5" customWidth="1"/>
    <col min="11530" max="11530" width="6.25" style="5" customWidth="1"/>
    <col min="11531" max="11531" width="6.625" style="5" customWidth="1"/>
    <col min="11532" max="11532" width="6.25" style="5" customWidth="1"/>
    <col min="11533" max="11533" width="6.5" style="5" customWidth="1"/>
    <col min="11534" max="11534" width="6.625" style="5" customWidth="1"/>
    <col min="11535" max="11535" width="6.875" style="5" customWidth="1"/>
    <col min="11536" max="11536" width="7" style="5" customWidth="1"/>
    <col min="11537" max="11537" width="8.125" style="5" customWidth="1"/>
    <col min="11538" max="11538" width="7.875" style="5" customWidth="1"/>
    <col min="11539" max="11540" width="6.75" style="5" customWidth="1"/>
    <col min="11541" max="11541" width="6.625" style="5" customWidth="1"/>
    <col min="11542" max="11543" width="6.75" style="5" customWidth="1"/>
    <col min="11544" max="11544" width="6.625" style="5" customWidth="1"/>
    <col min="11545" max="11547" width="0" style="5" hidden="1" customWidth="1"/>
    <col min="11548" max="11729" width="9" style="5"/>
    <col min="11730" max="11730" width="4.25" style="5" customWidth="1"/>
    <col min="11731" max="11731" width="16.25" style="5" customWidth="1"/>
    <col min="11732" max="11739" width="6.75" style="5" customWidth="1"/>
    <col min="11740" max="11741" width="5.875" style="5" customWidth="1"/>
    <col min="11742" max="11742" width="8.5" style="5" customWidth="1"/>
    <col min="11743" max="11743" width="8" style="5" customWidth="1"/>
    <col min="11744" max="11744" width="9.125" style="5" customWidth="1"/>
    <col min="11745" max="11750" width="8" style="5" customWidth="1"/>
    <col min="11751" max="11751" width="11.75" style="5" customWidth="1"/>
    <col min="11752" max="11752" width="6.875" style="5" customWidth="1"/>
    <col min="11753" max="11753" width="8.375" style="5" customWidth="1"/>
    <col min="11754" max="11760" width="6.75" style="5" customWidth="1"/>
    <col min="11761" max="11762" width="5.875" style="5" customWidth="1"/>
    <col min="11763" max="11763" width="8.5" style="5" customWidth="1"/>
    <col min="11764" max="11764" width="8" style="5" customWidth="1"/>
    <col min="11765" max="11765" width="9.125" style="5" customWidth="1"/>
    <col min="11766" max="11771" width="8" style="5" customWidth="1"/>
    <col min="11772" max="11772" width="11.75" style="5" customWidth="1"/>
    <col min="11773" max="11773" width="6.875" style="5" customWidth="1"/>
    <col min="11774" max="11774" width="7.625" style="5" customWidth="1"/>
    <col min="11775" max="11778" width="6.75" style="5" customWidth="1"/>
    <col min="11779" max="11779" width="7.625" style="5" customWidth="1"/>
    <col min="11780" max="11784" width="6.75" style="5" customWidth="1"/>
    <col min="11785" max="11785" width="6.625" style="5" customWidth="1"/>
    <col min="11786" max="11786" width="6.25" style="5" customWidth="1"/>
    <col min="11787" max="11787" width="6.625" style="5" customWidth="1"/>
    <col min="11788" max="11788" width="6.25" style="5" customWidth="1"/>
    <col min="11789" max="11789" width="6.5" style="5" customWidth="1"/>
    <col min="11790" max="11790" width="6.625" style="5" customWidth="1"/>
    <col min="11791" max="11791" width="6.875" style="5" customWidth="1"/>
    <col min="11792" max="11792" width="7" style="5" customWidth="1"/>
    <col min="11793" max="11793" width="8.125" style="5" customWidth="1"/>
    <col min="11794" max="11794" width="7.875" style="5" customWidth="1"/>
    <col min="11795" max="11796" width="6.75" style="5" customWidth="1"/>
    <col min="11797" max="11797" width="6.625" style="5" customWidth="1"/>
    <col min="11798" max="11799" width="6.75" style="5" customWidth="1"/>
    <col min="11800" max="11800" width="6.625" style="5" customWidth="1"/>
    <col min="11801" max="11803" width="0" style="5" hidden="1" customWidth="1"/>
    <col min="11804" max="11985" width="9" style="5"/>
    <col min="11986" max="11986" width="4.25" style="5" customWidth="1"/>
    <col min="11987" max="11987" width="16.25" style="5" customWidth="1"/>
    <col min="11988" max="11995" width="6.75" style="5" customWidth="1"/>
    <col min="11996" max="11997" width="5.875" style="5" customWidth="1"/>
    <col min="11998" max="11998" width="8.5" style="5" customWidth="1"/>
    <col min="11999" max="11999" width="8" style="5" customWidth="1"/>
    <col min="12000" max="12000" width="9.125" style="5" customWidth="1"/>
    <col min="12001" max="12006" width="8" style="5" customWidth="1"/>
    <col min="12007" max="12007" width="11.75" style="5" customWidth="1"/>
    <col min="12008" max="12008" width="6.875" style="5" customWidth="1"/>
    <col min="12009" max="12009" width="8.375" style="5" customWidth="1"/>
    <col min="12010" max="12016" width="6.75" style="5" customWidth="1"/>
    <col min="12017" max="12018" width="5.875" style="5" customWidth="1"/>
    <col min="12019" max="12019" width="8.5" style="5" customWidth="1"/>
    <col min="12020" max="12020" width="8" style="5" customWidth="1"/>
    <col min="12021" max="12021" width="9.125" style="5" customWidth="1"/>
    <col min="12022" max="12027" width="8" style="5" customWidth="1"/>
    <col min="12028" max="12028" width="11.75" style="5" customWidth="1"/>
    <col min="12029" max="12029" width="6.875" style="5" customWidth="1"/>
    <col min="12030" max="12030" width="7.625" style="5" customWidth="1"/>
    <col min="12031" max="12034" width="6.75" style="5" customWidth="1"/>
    <col min="12035" max="12035" width="7.625" style="5" customWidth="1"/>
    <col min="12036" max="12040" width="6.75" style="5" customWidth="1"/>
    <col min="12041" max="12041" width="6.625" style="5" customWidth="1"/>
    <col min="12042" max="12042" width="6.25" style="5" customWidth="1"/>
    <col min="12043" max="12043" width="6.625" style="5" customWidth="1"/>
    <col min="12044" max="12044" width="6.25" style="5" customWidth="1"/>
    <col min="12045" max="12045" width="6.5" style="5" customWidth="1"/>
    <col min="12046" max="12046" width="6.625" style="5" customWidth="1"/>
    <col min="12047" max="12047" width="6.875" style="5" customWidth="1"/>
    <col min="12048" max="12048" width="7" style="5" customWidth="1"/>
    <col min="12049" max="12049" width="8.125" style="5" customWidth="1"/>
    <col min="12050" max="12050" width="7.875" style="5" customWidth="1"/>
    <col min="12051" max="12052" width="6.75" style="5" customWidth="1"/>
    <col min="12053" max="12053" width="6.625" style="5" customWidth="1"/>
    <col min="12054" max="12055" width="6.75" style="5" customWidth="1"/>
    <col min="12056" max="12056" width="6.625" style="5" customWidth="1"/>
    <col min="12057" max="12059" width="0" style="5" hidden="1" customWidth="1"/>
    <col min="12060" max="12241" width="9" style="5"/>
    <col min="12242" max="12242" width="4.25" style="5" customWidth="1"/>
    <col min="12243" max="12243" width="16.25" style="5" customWidth="1"/>
    <col min="12244" max="12251" width="6.75" style="5" customWidth="1"/>
    <col min="12252" max="12253" width="5.875" style="5" customWidth="1"/>
    <col min="12254" max="12254" width="8.5" style="5" customWidth="1"/>
    <col min="12255" max="12255" width="8" style="5" customWidth="1"/>
    <col min="12256" max="12256" width="9.125" style="5" customWidth="1"/>
    <col min="12257" max="12262" width="8" style="5" customWidth="1"/>
    <col min="12263" max="12263" width="11.75" style="5" customWidth="1"/>
    <col min="12264" max="12264" width="6.875" style="5" customWidth="1"/>
    <col min="12265" max="12265" width="8.375" style="5" customWidth="1"/>
    <col min="12266" max="12272" width="6.75" style="5" customWidth="1"/>
    <col min="12273" max="12274" width="5.875" style="5" customWidth="1"/>
    <col min="12275" max="12275" width="8.5" style="5" customWidth="1"/>
    <col min="12276" max="12276" width="8" style="5" customWidth="1"/>
    <col min="12277" max="12277" width="9.125" style="5" customWidth="1"/>
    <col min="12278" max="12283" width="8" style="5" customWidth="1"/>
    <col min="12284" max="12284" width="11.75" style="5" customWidth="1"/>
    <col min="12285" max="12285" width="6.875" style="5" customWidth="1"/>
    <col min="12286" max="12286" width="7.625" style="5" customWidth="1"/>
    <col min="12287" max="12290" width="6.75" style="5" customWidth="1"/>
    <col min="12291" max="12291" width="7.625" style="5" customWidth="1"/>
    <col min="12292" max="12296" width="6.75" style="5" customWidth="1"/>
    <col min="12297" max="12297" width="6.625" style="5" customWidth="1"/>
    <col min="12298" max="12298" width="6.25" style="5" customWidth="1"/>
    <col min="12299" max="12299" width="6.625" style="5" customWidth="1"/>
    <col min="12300" max="12300" width="6.25" style="5" customWidth="1"/>
    <col min="12301" max="12301" width="6.5" style="5" customWidth="1"/>
    <col min="12302" max="12302" width="6.625" style="5" customWidth="1"/>
    <col min="12303" max="12303" width="6.875" style="5" customWidth="1"/>
    <col min="12304" max="12304" width="7" style="5" customWidth="1"/>
    <col min="12305" max="12305" width="8.125" style="5" customWidth="1"/>
    <col min="12306" max="12306" width="7.875" style="5" customWidth="1"/>
    <col min="12307" max="12308" width="6.75" style="5" customWidth="1"/>
    <col min="12309" max="12309" width="6.625" style="5" customWidth="1"/>
    <col min="12310" max="12311" width="6.75" style="5" customWidth="1"/>
    <col min="12312" max="12312" width="6.625" style="5" customWidth="1"/>
    <col min="12313" max="12315" width="0" style="5" hidden="1" customWidth="1"/>
    <col min="12316" max="12497" width="9" style="5"/>
    <col min="12498" max="12498" width="4.25" style="5" customWidth="1"/>
    <col min="12499" max="12499" width="16.25" style="5" customWidth="1"/>
    <col min="12500" max="12507" width="6.75" style="5" customWidth="1"/>
    <col min="12508" max="12509" width="5.875" style="5" customWidth="1"/>
    <col min="12510" max="12510" width="8.5" style="5" customWidth="1"/>
    <col min="12511" max="12511" width="8" style="5" customWidth="1"/>
    <col min="12512" max="12512" width="9.125" style="5" customWidth="1"/>
    <col min="12513" max="12518" width="8" style="5" customWidth="1"/>
    <col min="12519" max="12519" width="11.75" style="5" customWidth="1"/>
    <col min="12520" max="12520" width="6.875" style="5" customWidth="1"/>
    <col min="12521" max="12521" width="8.375" style="5" customWidth="1"/>
    <col min="12522" max="12528" width="6.75" style="5" customWidth="1"/>
    <col min="12529" max="12530" width="5.875" style="5" customWidth="1"/>
    <col min="12531" max="12531" width="8.5" style="5" customWidth="1"/>
    <col min="12532" max="12532" width="8" style="5" customWidth="1"/>
    <col min="12533" max="12533" width="9.125" style="5" customWidth="1"/>
    <col min="12534" max="12539" width="8" style="5" customWidth="1"/>
    <col min="12540" max="12540" width="11.75" style="5" customWidth="1"/>
    <col min="12541" max="12541" width="6.875" style="5" customWidth="1"/>
    <col min="12542" max="12542" width="7.625" style="5" customWidth="1"/>
    <col min="12543" max="12546" width="6.75" style="5" customWidth="1"/>
    <col min="12547" max="12547" width="7.625" style="5" customWidth="1"/>
    <col min="12548" max="12552" width="6.75" style="5" customWidth="1"/>
    <col min="12553" max="12553" width="6.625" style="5" customWidth="1"/>
    <col min="12554" max="12554" width="6.25" style="5" customWidth="1"/>
    <col min="12555" max="12555" width="6.625" style="5" customWidth="1"/>
    <col min="12556" max="12556" width="6.25" style="5" customWidth="1"/>
    <col min="12557" max="12557" width="6.5" style="5" customWidth="1"/>
    <col min="12558" max="12558" width="6.625" style="5" customWidth="1"/>
    <col min="12559" max="12559" width="6.875" style="5" customWidth="1"/>
    <col min="12560" max="12560" width="7" style="5" customWidth="1"/>
    <col min="12561" max="12561" width="8.125" style="5" customWidth="1"/>
    <col min="12562" max="12562" width="7.875" style="5" customWidth="1"/>
    <col min="12563" max="12564" width="6.75" style="5" customWidth="1"/>
    <col min="12565" max="12565" width="6.625" style="5" customWidth="1"/>
    <col min="12566" max="12567" width="6.75" style="5" customWidth="1"/>
    <col min="12568" max="12568" width="6.625" style="5" customWidth="1"/>
    <col min="12569" max="12571" width="0" style="5" hidden="1" customWidth="1"/>
    <col min="12572" max="12753" width="9" style="5"/>
    <col min="12754" max="12754" width="4.25" style="5" customWidth="1"/>
    <col min="12755" max="12755" width="16.25" style="5" customWidth="1"/>
    <col min="12756" max="12763" width="6.75" style="5" customWidth="1"/>
    <col min="12764" max="12765" width="5.875" style="5" customWidth="1"/>
    <col min="12766" max="12766" width="8.5" style="5" customWidth="1"/>
    <col min="12767" max="12767" width="8" style="5" customWidth="1"/>
    <col min="12768" max="12768" width="9.125" style="5" customWidth="1"/>
    <col min="12769" max="12774" width="8" style="5" customWidth="1"/>
    <col min="12775" max="12775" width="11.75" style="5" customWidth="1"/>
    <col min="12776" max="12776" width="6.875" style="5" customWidth="1"/>
    <col min="12777" max="12777" width="8.375" style="5" customWidth="1"/>
    <col min="12778" max="12784" width="6.75" style="5" customWidth="1"/>
    <col min="12785" max="12786" width="5.875" style="5" customWidth="1"/>
    <col min="12787" max="12787" width="8.5" style="5" customWidth="1"/>
    <col min="12788" max="12788" width="8" style="5" customWidth="1"/>
    <col min="12789" max="12789" width="9.125" style="5" customWidth="1"/>
    <col min="12790" max="12795" width="8" style="5" customWidth="1"/>
    <col min="12796" max="12796" width="11.75" style="5" customWidth="1"/>
    <col min="12797" max="12797" width="6.875" style="5" customWidth="1"/>
    <col min="12798" max="12798" width="7.625" style="5" customWidth="1"/>
    <col min="12799" max="12802" width="6.75" style="5" customWidth="1"/>
    <col min="12803" max="12803" width="7.625" style="5" customWidth="1"/>
    <col min="12804" max="12808" width="6.75" style="5" customWidth="1"/>
    <col min="12809" max="12809" width="6.625" style="5" customWidth="1"/>
    <col min="12810" max="12810" width="6.25" style="5" customWidth="1"/>
    <col min="12811" max="12811" width="6.625" style="5" customWidth="1"/>
    <col min="12812" max="12812" width="6.25" style="5" customWidth="1"/>
    <col min="12813" max="12813" width="6.5" style="5" customWidth="1"/>
    <col min="12814" max="12814" width="6.625" style="5" customWidth="1"/>
    <col min="12815" max="12815" width="6.875" style="5" customWidth="1"/>
    <col min="12816" max="12816" width="7" style="5" customWidth="1"/>
    <col min="12817" max="12817" width="8.125" style="5" customWidth="1"/>
    <col min="12818" max="12818" width="7.875" style="5" customWidth="1"/>
    <col min="12819" max="12820" width="6.75" style="5" customWidth="1"/>
    <col min="12821" max="12821" width="6.625" style="5" customWidth="1"/>
    <col min="12822" max="12823" width="6.75" style="5" customWidth="1"/>
    <col min="12824" max="12824" width="6.625" style="5" customWidth="1"/>
    <col min="12825" max="12827" width="0" style="5" hidden="1" customWidth="1"/>
    <col min="12828" max="13009" width="9" style="5"/>
    <col min="13010" max="13010" width="4.25" style="5" customWidth="1"/>
    <col min="13011" max="13011" width="16.25" style="5" customWidth="1"/>
    <col min="13012" max="13019" width="6.75" style="5" customWidth="1"/>
    <col min="13020" max="13021" width="5.875" style="5" customWidth="1"/>
    <col min="13022" max="13022" width="8.5" style="5" customWidth="1"/>
    <col min="13023" max="13023" width="8" style="5" customWidth="1"/>
    <col min="13024" max="13024" width="9.125" style="5" customWidth="1"/>
    <col min="13025" max="13030" width="8" style="5" customWidth="1"/>
    <col min="13031" max="13031" width="11.75" style="5" customWidth="1"/>
    <col min="13032" max="13032" width="6.875" style="5" customWidth="1"/>
    <col min="13033" max="13033" width="8.375" style="5" customWidth="1"/>
    <col min="13034" max="13040" width="6.75" style="5" customWidth="1"/>
    <col min="13041" max="13042" width="5.875" style="5" customWidth="1"/>
    <col min="13043" max="13043" width="8.5" style="5" customWidth="1"/>
    <col min="13044" max="13044" width="8" style="5" customWidth="1"/>
    <col min="13045" max="13045" width="9.125" style="5" customWidth="1"/>
    <col min="13046" max="13051" width="8" style="5" customWidth="1"/>
    <col min="13052" max="13052" width="11.75" style="5" customWidth="1"/>
    <col min="13053" max="13053" width="6.875" style="5" customWidth="1"/>
    <col min="13054" max="13054" width="7.625" style="5" customWidth="1"/>
    <col min="13055" max="13058" width="6.75" style="5" customWidth="1"/>
    <col min="13059" max="13059" width="7.625" style="5" customWidth="1"/>
    <col min="13060" max="13064" width="6.75" style="5" customWidth="1"/>
    <col min="13065" max="13065" width="6.625" style="5" customWidth="1"/>
    <col min="13066" max="13066" width="6.25" style="5" customWidth="1"/>
    <col min="13067" max="13067" width="6.625" style="5" customWidth="1"/>
    <col min="13068" max="13068" width="6.25" style="5" customWidth="1"/>
    <col min="13069" max="13069" width="6.5" style="5" customWidth="1"/>
    <col min="13070" max="13070" width="6.625" style="5" customWidth="1"/>
    <col min="13071" max="13071" width="6.875" style="5" customWidth="1"/>
    <col min="13072" max="13072" width="7" style="5" customWidth="1"/>
    <col min="13073" max="13073" width="8.125" style="5" customWidth="1"/>
    <col min="13074" max="13074" width="7.875" style="5" customWidth="1"/>
    <col min="13075" max="13076" width="6.75" style="5" customWidth="1"/>
    <col min="13077" max="13077" width="6.625" style="5" customWidth="1"/>
    <col min="13078" max="13079" width="6.75" style="5" customWidth="1"/>
    <col min="13080" max="13080" width="6.625" style="5" customWidth="1"/>
    <col min="13081" max="13083" width="0" style="5" hidden="1" customWidth="1"/>
    <col min="13084" max="13265" width="9" style="5"/>
    <col min="13266" max="13266" width="4.25" style="5" customWidth="1"/>
    <col min="13267" max="13267" width="16.25" style="5" customWidth="1"/>
    <col min="13268" max="13275" width="6.75" style="5" customWidth="1"/>
    <col min="13276" max="13277" width="5.875" style="5" customWidth="1"/>
    <col min="13278" max="13278" width="8.5" style="5" customWidth="1"/>
    <col min="13279" max="13279" width="8" style="5" customWidth="1"/>
    <col min="13280" max="13280" width="9.125" style="5" customWidth="1"/>
    <col min="13281" max="13286" width="8" style="5" customWidth="1"/>
    <col min="13287" max="13287" width="11.75" style="5" customWidth="1"/>
    <col min="13288" max="13288" width="6.875" style="5" customWidth="1"/>
    <col min="13289" max="13289" width="8.375" style="5" customWidth="1"/>
    <col min="13290" max="13296" width="6.75" style="5" customWidth="1"/>
    <col min="13297" max="13298" width="5.875" style="5" customWidth="1"/>
    <col min="13299" max="13299" width="8.5" style="5" customWidth="1"/>
    <col min="13300" max="13300" width="8" style="5" customWidth="1"/>
    <col min="13301" max="13301" width="9.125" style="5" customWidth="1"/>
    <col min="13302" max="13307" width="8" style="5" customWidth="1"/>
    <col min="13308" max="13308" width="11.75" style="5" customWidth="1"/>
    <col min="13309" max="13309" width="6.875" style="5" customWidth="1"/>
    <col min="13310" max="13310" width="7.625" style="5" customWidth="1"/>
    <col min="13311" max="13314" width="6.75" style="5" customWidth="1"/>
    <col min="13315" max="13315" width="7.625" style="5" customWidth="1"/>
    <col min="13316" max="13320" width="6.75" style="5" customWidth="1"/>
    <col min="13321" max="13321" width="6.625" style="5" customWidth="1"/>
    <col min="13322" max="13322" width="6.25" style="5" customWidth="1"/>
    <col min="13323" max="13323" width="6.625" style="5" customWidth="1"/>
    <col min="13324" max="13324" width="6.25" style="5" customWidth="1"/>
    <col min="13325" max="13325" width="6.5" style="5" customWidth="1"/>
    <col min="13326" max="13326" width="6.625" style="5" customWidth="1"/>
    <col min="13327" max="13327" width="6.875" style="5" customWidth="1"/>
    <col min="13328" max="13328" width="7" style="5" customWidth="1"/>
    <col min="13329" max="13329" width="8.125" style="5" customWidth="1"/>
    <col min="13330" max="13330" width="7.875" style="5" customWidth="1"/>
    <col min="13331" max="13332" width="6.75" style="5" customWidth="1"/>
    <col min="13333" max="13333" width="6.625" style="5" customWidth="1"/>
    <col min="13334" max="13335" width="6.75" style="5" customWidth="1"/>
    <col min="13336" max="13336" width="6.625" style="5" customWidth="1"/>
    <col min="13337" max="13339" width="0" style="5" hidden="1" customWidth="1"/>
    <col min="13340" max="13521" width="9" style="5"/>
    <col min="13522" max="13522" width="4.25" style="5" customWidth="1"/>
    <col min="13523" max="13523" width="16.25" style="5" customWidth="1"/>
    <col min="13524" max="13531" width="6.75" style="5" customWidth="1"/>
    <col min="13532" max="13533" width="5.875" style="5" customWidth="1"/>
    <col min="13534" max="13534" width="8.5" style="5" customWidth="1"/>
    <col min="13535" max="13535" width="8" style="5" customWidth="1"/>
    <col min="13536" max="13536" width="9.125" style="5" customWidth="1"/>
    <col min="13537" max="13542" width="8" style="5" customWidth="1"/>
    <col min="13543" max="13543" width="11.75" style="5" customWidth="1"/>
    <col min="13544" max="13544" width="6.875" style="5" customWidth="1"/>
    <col min="13545" max="13545" width="8.375" style="5" customWidth="1"/>
    <col min="13546" max="13552" width="6.75" style="5" customWidth="1"/>
    <col min="13553" max="13554" width="5.875" style="5" customWidth="1"/>
    <col min="13555" max="13555" width="8.5" style="5" customWidth="1"/>
    <col min="13556" max="13556" width="8" style="5" customWidth="1"/>
    <col min="13557" max="13557" width="9.125" style="5" customWidth="1"/>
    <col min="13558" max="13563" width="8" style="5" customWidth="1"/>
    <col min="13564" max="13564" width="11.75" style="5" customWidth="1"/>
    <col min="13565" max="13565" width="6.875" style="5" customWidth="1"/>
    <col min="13566" max="13566" width="7.625" style="5" customWidth="1"/>
    <col min="13567" max="13570" width="6.75" style="5" customWidth="1"/>
    <col min="13571" max="13571" width="7.625" style="5" customWidth="1"/>
    <col min="13572" max="13576" width="6.75" style="5" customWidth="1"/>
    <col min="13577" max="13577" width="6.625" style="5" customWidth="1"/>
    <col min="13578" max="13578" width="6.25" style="5" customWidth="1"/>
    <col min="13579" max="13579" width="6.625" style="5" customWidth="1"/>
    <col min="13580" max="13580" width="6.25" style="5" customWidth="1"/>
    <col min="13581" max="13581" width="6.5" style="5" customWidth="1"/>
    <col min="13582" max="13582" width="6.625" style="5" customWidth="1"/>
    <col min="13583" max="13583" width="6.875" style="5" customWidth="1"/>
    <col min="13584" max="13584" width="7" style="5" customWidth="1"/>
    <col min="13585" max="13585" width="8.125" style="5" customWidth="1"/>
    <col min="13586" max="13586" width="7.875" style="5" customWidth="1"/>
    <col min="13587" max="13588" width="6.75" style="5" customWidth="1"/>
    <col min="13589" max="13589" width="6.625" style="5" customWidth="1"/>
    <col min="13590" max="13591" width="6.75" style="5" customWidth="1"/>
    <col min="13592" max="13592" width="6.625" style="5" customWidth="1"/>
    <col min="13593" max="13595" width="0" style="5" hidden="1" customWidth="1"/>
    <col min="13596" max="13777" width="9" style="5"/>
    <col min="13778" max="13778" width="4.25" style="5" customWidth="1"/>
    <col min="13779" max="13779" width="16.25" style="5" customWidth="1"/>
    <col min="13780" max="13787" width="6.75" style="5" customWidth="1"/>
    <col min="13788" max="13789" width="5.875" style="5" customWidth="1"/>
    <col min="13790" max="13790" width="8.5" style="5" customWidth="1"/>
    <col min="13791" max="13791" width="8" style="5" customWidth="1"/>
    <col min="13792" max="13792" width="9.125" style="5" customWidth="1"/>
    <col min="13793" max="13798" width="8" style="5" customWidth="1"/>
    <col min="13799" max="13799" width="11.75" style="5" customWidth="1"/>
    <col min="13800" max="13800" width="6.875" style="5" customWidth="1"/>
    <col min="13801" max="13801" width="8.375" style="5" customWidth="1"/>
    <col min="13802" max="13808" width="6.75" style="5" customWidth="1"/>
    <col min="13809" max="13810" width="5.875" style="5" customWidth="1"/>
    <col min="13811" max="13811" width="8.5" style="5" customWidth="1"/>
    <col min="13812" max="13812" width="8" style="5" customWidth="1"/>
    <col min="13813" max="13813" width="9.125" style="5" customWidth="1"/>
    <col min="13814" max="13819" width="8" style="5" customWidth="1"/>
    <col min="13820" max="13820" width="11.75" style="5" customWidth="1"/>
    <col min="13821" max="13821" width="6.875" style="5" customWidth="1"/>
    <col min="13822" max="13822" width="7.625" style="5" customWidth="1"/>
    <col min="13823" max="13826" width="6.75" style="5" customWidth="1"/>
    <col min="13827" max="13827" width="7.625" style="5" customWidth="1"/>
    <col min="13828" max="13832" width="6.75" style="5" customWidth="1"/>
    <col min="13833" max="13833" width="6.625" style="5" customWidth="1"/>
    <col min="13834" max="13834" width="6.25" style="5" customWidth="1"/>
    <col min="13835" max="13835" width="6.625" style="5" customWidth="1"/>
    <col min="13836" max="13836" width="6.25" style="5" customWidth="1"/>
    <col min="13837" max="13837" width="6.5" style="5" customWidth="1"/>
    <col min="13838" max="13838" width="6.625" style="5" customWidth="1"/>
    <col min="13839" max="13839" width="6.875" style="5" customWidth="1"/>
    <col min="13840" max="13840" width="7" style="5" customWidth="1"/>
    <col min="13841" max="13841" width="8.125" style="5" customWidth="1"/>
    <col min="13842" max="13842" width="7.875" style="5" customWidth="1"/>
    <col min="13843" max="13844" width="6.75" style="5" customWidth="1"/>
    <col min="13845" max="13845" width="6.625" style="5" customWidth="1"/>
    <col min="13846" max="13847" width="6.75" style="5" customWidth="1"/>
    <col min="13848" max="13848" width="6.625" style="5" customWidth="1"/>
    <col min="13849" max="13851" width="0" style="5" hidden="1" customWidth="1"/>
    <col min="13852" max="14033" width="9" style="5"/>
    <col min="14034" max="14034" width="4.25" style="5" customWidth="1"/>
    <col min="14035" max="14035" width="16.25" style="5" customWidth="1"/>
    <col min="14036" max="14043" width="6.75" style="5" customWidth="1"/>
    <col min="14044" max="14045" width="5.875" style="5" customWidth="1"/>
    <col min="14046" max="14046" width="8.5" style="5" customWidth="1"/>
    <col min="14047" max="14047" width="8" style="5" customWidth="1"/>
    <col min="14048" max="14048" width="9.125" style="5" customWidth="1"/>
    <col min="14049" max="14054" width="8" style="5" customWidth="1"/>
    <col min="14055" max="14055" width="11.75" style="5" customWidth="1"/>
    <col min="14056" max="14056" width="6.875" style="5" customWidth="1"/>
    <col min="14057" max="14057" width="8.375" style="5" customWidth="1"/>
    <col min="14058" max="14064" width="6.75" style="5" customWidth="1"/>
    <col min="14065" max="14066" width="5.875" style="5" customWidth="1"/>
    <col min="14067" max="14067" width="8.5" style="5" customWidth="1"/>
    <col min="14068" max="14068" width="8" style="5" customWidth="1"/>
    <col min="14069" max="14069" width="9.125" style="5" customWidth="1"/>
    <col min="14070" max="14075" width="8" style="5" customWidth="1"/>
    <col min="14076" max="14076" width="11.75" style="5" customWidth="1"/>
    <col min="14077" max="14077" width="6.875" style="5" customWidth="1"/>
    <col min="14078" max="14078" width="7.625" style="5" customWidth="1"/>
    <col min="14079" max="14082" width="6.75" style="5" customWidth="1"/>
    <col min="14083" max="14083" width="7.625" style="5" customWidth="1"/>
    <col min="14084" max="14088" width="6.75" style="5" customWidth="1"/>
    <col min="14089" max="14089" width="6.625" style="5" customWidth="1"/>
    <col min="14090" max="14090" width="6.25" style="5" customWidth="1"/>
    <col min="14091" max="14091" width="6.625" style="5" customWidth="1"/>
    <col min="14092" max="14092" width="6.25" style="5" customWidth="1"/>
    <col min="14093" max="14093" width="6.5" style="5" customWidth="1"/>
    <col min="14094" max="14094" width="6.625" style="5" customWidth="1"/>
    <col min="14095" max="14095" width="6.875" style="5" customWidth="1"/>
    <col min="14096" max="14096" width="7" style="5" customWidth="1"/>
    <col min="14097" max="14097" width="8.125" style="5" customWidth="1"/>
    <col min="14098" max="14098" width="7.875" style="5" customWidth="1"/>
    <col min="14099" max="14100" width="6.75" style="5" customWidth="1"/>
    <col min="14101" max="14101" width="6.625" style="5" customWidth="1"/>
    <col min="14102" max="14103" width="6.75" style="5" customWidth="1"/>
    <col min="14104" max="14104" width="6.625" style="5" customWidth="1"/>
    <col min="14105" max="14107" width="0" style="5" hidden="1" customWidth="1"/>
    <col min="14108" max="14289" width="9" style="5"/>
    <col min="14290" max="14290" width="4.25" style="5" customWidth="1"/>
    <col min="14291" max="14291" width="16.25" style="5" customWidth="1"/>
    <col min="14292" max="14299" width="6.75" style="5" customWidth="1"/>
    <col min="14300" max="14301" width="5.875" style="5" customWidth="1"/>
    <col min="14302" max="14302" width="8.5" style="5" customWidth="1"/>
    <col min="14303" max="14303" width="8" style="5" customWidth="1"/>
    <col min="14304" max="14304" width="9.125" style="5" customWidth="1"/>
    <col min="14305" max="14310" width="8" style="5" customWidth="1"/>
    <col min="14311" max="14311" width="11.75" style="5" customWidth="1"/>
    <col min="14312" max="14312" width="6.875" style="5" customWidth="1"/>
    <col min="14313" max="14313" width="8.375" style="5" customWidth="1"/>
    <col min="14314" max="14320" width="6.75" style="5" customWidth="1"/>
    <col min="14321" max="14322" width="5.875" style="5" customWidth="1"/>
    <col min="14323" max="14323" width="8.5" style="5" customWidth="1"/>
    <col min="14324" max="14324" width="8" style="5" customWidth="1"/>
    <col min="14325" max="14325" width="9.125" style="5" customWidth="1"/>
    <col min="14326" max="14331" width="8" style="5" customWidth="1"/>
    <col min="14332" max="14332" width="11.75" style="5" customWidth="1"/>
    <col min="14333" max="14333" width="6.875" style="5" customWidth="1"/>
    <col min="14334" max="14334" width="7.625" style="5" customWidth="1"/>
    <col min="14335" max="14338" width="6.75" style="5" customWidth="1"/>
    <col min="14339" max="14339" width="7.625" style="5" customWidth="1"/>
    <col min="14340" max="14344" width="6.75" style="5" customWidth="1"/>
    <col min="14345" max="14345" width="6.625" style="5" customWidth="1"/>
    <col min="14346" max="14346" width="6.25" style="5" customWidth="1"/>
    <col min="14347" max="14347" width="6.625" style="5" customWidth="1"/>
    <col min="14348" max="14348" width="6.25" style="5" customWidth="1"/>
    <col min="14349" max="14349" width="6.5" style="5" customWidth="1"/>
    <col min="14350" max="14350" width="6.625" style="5" customWidth="1"/>
    <col min="14351" max="14351" width="6.875" style="5" customWidth="1"/>
    <col min="14352" max="14352" width="7" style="5" customWidth="1"/>
    <col min="14353" max="14353" width="8.125" style="5" customWidth="1"/>
    <col min="14354" max="14354" width="7.875" style="5" customWidth="1"/>
    <col min="14355" max="14356" width="6.75" style="5" customWidth="1"/>
    <col min="14357" max="14357" width="6.625" style="5" customWidth="1"/>
    <col min="14358" max="14359" width="6.75" style="5" customWidth="1"/>
    <col min="14360" max="14360" width="6.625" style="5" customWidth="1"/>
    <col min="14361" max="14363" width="0" style="5" hidden="1" customWidth="1"/>
    <col min="14364" max="14545" width="9" style="5"/>
    <col min="14546" max="14546" width="4.25" style="5" customWidth="1"/>
    <col min="14547" max="14547" width="16.25" style="5" customWidth="1"/>
    <col min="14548" max="14555" width="6.75" style="5" customWidth="1"/>
    <col min="14556" max="14557" width="5.875" style="5" customWidth="1"/>
    <col min="14558" max="14558" width="8.5" style="5" customWidth="1"/>
    <col min="14559" max="14559" width="8" style="5" customWidth="1"/>
    <col min="14560" max="14560" width="9.125" style="5" customWidth="1"/>
    <col min="14561" max="14566" width="8" style="5" customWidth="1"/>
    <col min="14567" max="14567" width="11.75" style="5" customWidth="1"/>
    <col min="14568" max="14568" width="6.875" style="5" customWidth="1"/>
    <col min="14569" max="14569" width="8.375" style="5" customWidth="1"/>
    <col min="14570" max="14576" width="6.75" style="5" customWidth="1"/>
    <col min="14577" max="14578" width="5.875" style="5" customWidth="1"/>
    <col min="14579" max="14579" width="8.5" style="5" customWidth="1"/>
    <col min="14580" max="14580" width="8" style="5" customWidth="1"/>
    <col min="14581" max="14581" width="9.125" style="5" customWidth="1"/>
    <col min="14582" max="14587" width="8" style="5" customWidth="1"/>
    <col min="14588" max="14588" width="11.75" style="5" customWidth="1"/>
    <col min="14589" max="14589" width="6.875" style="5" customWidth="1"/>
    <col min="14590" max="14590" width="7.625" style="5" customWidth="1"/>
    <col min="14591" max="14594" width="6.75" style="5" customWidth="1"/>
    <col min="14595" max="14595" width="7.625" style="5" customWidth="1"/>
    <col min="14596" max="14600" width="6.75" style="5" customWidth="1"/>
    <col min="14601" max="14601" width="6.625" style="5" customWidth="1"/>
    <col min="14602" max="14602" width="6.25" style="5" customWidth="1"/>
    <col min="14603" max="14603" width="6.625" style="5" customWidth="1"/>
    <col min="14604" max="14604" width="6.25" style="5" customWidth="1"/>
    <col min="14605" max="14605" width="6.5" style="5" customWidth="1"/>
    <col min="14606" max="14606" width="6.625" style="5" customWidth="1"/>
    <col min="14607" max="14607" width="6.875" style="5" customWidth="1"/>
    <col min="14608" max="14608" width="7" style="5" customWidth="1"/>
    <col min="14609" max="14609" width="8.125" style="5" customWidth="1"/>
    <col min="14610" max="14610" width="7.875" style="5" customWidth="1"/>
    <col min="14611" max="14612" width="6.75" style="5" customWidth="1"/>
    <col min="14613" max="14613" width="6.625" style="5" customWidth="1"/>
    <col min="14614" max="14615" width="6.75" style="5" customWidth="1"/>
    <col min="14616" max="14616" width="6.625" style="5" customWidth="1"/>
    <col min="14617" max="14619" width="0" style="5" hidden="1" customWidth="1"/>
    <col min="14620" max="14801" width="9" style="5"/>
    <col min="14802" max="14802" width="4.25" style="5" customWidth="1"/>
    <col min="14803" max="14803" width="16.25" style="5" customWidth="1"/>
    <col min="14804" max="14811" width="6.75" style="5" customWidth="1"/>
    <col min="14812" max="14813" width="5.875" style="5" customWidth="1"/>
    <col min="14814" max="14814" width="8.5" style="5" customWidth="1"/>
    <col min="14815" max="14815" width="8" style="5" customWidth="1"/>
    <col min="14816" max="14816" width="9.125" style="5" customWidth="1"/>
    <col min="14817" max="14822" width="8" style="5" customWidth="1"/>
    <col min="14823" max="14823" width="11.75" style="5" customWidth="1"/>
    <col min="14824" max="14824" width="6.875" style="5" customWidth="1"/>
    <col min="14825" max="14825" width="8.375" style="5" customWidth="1"/>
    <col min="14826" max="14832" width="6.75" style="5" customWidth="1"/>
    <col min="14833" max="14834" width="5.875" style="5" customWidth="1"/>
    <col min="14835" max="14835" width="8.5" style="5" customWidth="1"/>
    <col min="14836" max="14836" width="8" style="5" customWidth="1"/>
    <col min="14837" max="14837" width="9.125" style="5" customWidth="1"/>
    <col min="14838" max="14843" width="8" style="5" customWidth="1"/>
    <col min="14844" max="14844" width="11.75" style="5" customWidth="1"/>
    <col min="14845" max="14845" width="6.875" style="5" customWidth="1"/>
    <col min="14846" max="14846" width="7.625" style="5" customWidth="1"/>
    <col min="14847" max="14850" width="6.75" style="5" customWidth="1"/>
    <col min="14851" max="14851" width="7.625" style="5" customWidth="1"/>
    <col min="14852" max="14856" width="6.75" style="5" customWidth="1"/>
    <col min="14857" max="14857" width="6.625" style="5" customWidth="1"/>
    <col min="14858" max="14858" width="6.25" style="5" customWidth="1"/>
    <col min="14859" max="14859" width="6.625" style="5" customWidth="1"/>
    <col min="14860" max="14860" width="6.25" style="5" customWidth="1"/>
    <col min="14861" max="14861" width="6.5" style="5" customWidth="1"/>
    <col min="14862" max="14862" width="6.625" style="5" customWidth="1"/>
    <col min="14863" max="14863" width="6.875" style="5" customWidth="1"/>
    <col min="14864" max="14864" width="7" style="5" customWidth="1"/>
    <col min="14865" max="14865" width="8.125" style="5" customWidth="1"/>
    <col min="14866" max="14866" width="7.875" style="5" customWidth="1"/>
    <col min="14867" max="14868" width="6.75" style="5" customWidth="1"/>
    <col min="14869" max="14869" width="6.625" style="5" customWidth="1"/>
    <col min="14870" max="14871" width="6.75" style="5" customWidth="1"/>
    <col min="14872" max="14872" width="6.625" style="5" customWidth="1"/>
    <col min="14873" max="14875" width="0" style="5" hidden="1" customWidth="1"/>
    <col min="14876" max="15057" width="9" style="5"/>
    <col min="15058" max="15058" width="4.25" style="5" customWidth="1"/>
    <col min="15059" max="15059" width="16.25" style="5" customWidth="1"/>
    <col min="15060" max="15067" width="6.75" style="5" customWidth="1"/>
    <col min="15068" max="15069" width="5.875" style="5" customWidth="1"/>
    <col min="15070" max="15070" width="8.5" style="5" customWidth="1"/>
    <col min="15071" max="15071" width="8" style="5" customWidth="1"/>
    <col min="15072" max="15072" width="9.125" style="5" customWidth="1"/>
    <col min="15073" max="15078" width="8" style="5" customWidth="1"/>
    <col min="15079" max="15079" width="11.75" style="5" customWidth="1"/>
    <col min="15080" max="15080" width="6.875" style="5" customWidth="1"/>
    <col min="15081" max="15081" width="8.375" style="5" customWidth="1"/>
    <col min="15082" max="15088" width="6.75" style="5" customWidth="1"/>
    <col min="15089" max="15090" width="5.875" style="5" customWidth="1"/>
    <col min="15091" max="15091" width="8.5" style="5" customWidth="1"/>
    <col min="15092" max="15092" width="8" style="5" customWidth="1"/>
    <col min="15093" max="15093" width="9.125" style="5" customWidth="1"/>
    <col min="15094" max="15099" width="8" style="5" customWidth="1"/>
    <col min="15100" max="15100" width="11.75" style="5" customWidth="1"/>
    <col min="15101" max="15101" width="6.875" style="5" customWidth="1"/>
    <col min="15102" max="15102" width="7.625" style="5" customWidth="1"/>
    <col min="15103" max="15106" width="6.75" style="5" customWidth="1"/>
    <col min="15107" max="15107" width="7.625" style="5" customWidth="1"/>
    <col min="15108" max="15112" width="6.75" style="5" customWidth="1"/>
    <col min="15113" max="15113" width="6.625" style="5" customWidth="1"/>
    <col min="15114" max="15114" width="6.25" style="5" customWidth="1"/>
    <col min="15115" max="15115" width="6.625" style="5" customWidth="1"/>
    <col min="15116" max="15116" width="6.25" style="5" customWidth="1"/>
    <col min="15117" max="15117" width="6.5" style="5" customWidth="1"/>
    <col min="15118" max="15118" width="6.625" style="5" customWidth="1"/>
    <col min="15119" max="15119" width="6.875" style="5" customWidth="1"/>
    <col min="15120" max="15120" width="7" style="5" customWidth="1"/>
    <col min="15121" max="15121" width="8.125" style="5" customWidth="1"/>
    <col min="15122" max="15122" width="7.875" style="5" customWidth="1"/>
    <col min="15123" max="15124" width="6.75" style="5" customWidth="1"/>
    <col min="15125" max="15125" width="6.625" style="5" customWidth="1"/>
    <col min="15126" max="15127" width="6.75" style="5" customWidth="1"/>
    <col min="15128" max="15128" width="6.625" style="5" customWidth="1"/>
    <col min="15129" max="15131" width="0" style="5" hidden="1" customWidth="1"/>
    <col min="15132" max="15313" width="9" style="5"/>
    <col min="15314" max="15314" width="4.25" style="5" customWidth="1"/>
    <col min="15315" max="15315" width="16.25" style="5" customWidth="1"/>
    <col min="15316" max="15323" width="6.75" style="5" customWidth="1"/>
    <col min="15324" max="15325" width="5.875" style="5" customWidth="1"/>
    <col min="15326" max="15326" width="8.5" style="5" customWidth="1"/>
    <col min="15327" max="15327" width="8" style="5" customWidth="1"/>
    <col min="15328" max="15328" width="9.125" style="5" customWidth="1"/>
    <col min="15329" max="15334" width="8" style="5" customWidth="1"/>
    <col min="15335" max="15335" width="11.75" style="5" customWidth="1"/>
    <col min="15336" max="15336" width="6.875" style="5" customWidth="1"/>
    <col min="15337" max="15337" width="8.375" style="5" customWidth="1"/>
    <col min="15338" max="15344" width="6.75" style="5" customWidth="1"/>
    <col min="15345" max="15346" width="5.875" style="5" customWidth="1"/>
    <col min="15347" max="15347" width="8.5" style="5" customWidth="1"/>
    <col min="15348" max="15348" width="8" style="5" customWidth="1"/>
    <col min="15349" max="15349" width="9.125" style="5" customWidth="1"/>
    <col min="15350" max="15355" width="8" style="5" customWidth="1"/>
    <col min="15356" max="15356" width="11.75" style="5" customWidth="1"/>
    <col min="15357" max="15357" width="6.875" style="5" customWidth="1"/>
    <col min="15358" max="15358" width="7.625" style="5" customWidth="1"/>
    <col min="15359" max="15362" width="6.75" style="5" customWidth="1"/>
    <col min="15363" max="15363" width="7.625" style="5" customWidth="1"/>
    <col min="15364" max="15368" width="6.75" style="5" customWidth="1"/>
    <col min="15369" max="15369" width="6.625" style="5" customWidth="1"/>
    <col min="15370" max="15370" width="6.25" style="5" customWidth="1"/>
    <col min="15371" max="15371" width="6.625" style="5" customWidth="1"/>
    <col min="15372" max="15372" width="6.25" style="5" customWidth="1"/>
    <col min="15373" max="15373" width="6.5" style="5" customWidth="1"/>
    <col min="15374" max="15374" width="6.625" style="5" customWidth="1"/>
    <col min="15375" max="15375" width="6.875" style="5" customWidth="1"/>
    <col min="15376" max="15376" width="7" style="5" customWidth="1"/>
    <col min="15377" max="15377" width="8.125" style="5" customWidth="1"/>
    <col min="15378" max="15378" width="7.875" style="5" customWidth="1"/>
    <col min="15379" max="15380" width="6.75" style="5" customWidth="1"/>
    <col min="15381" max="15381" width="6.625" style="5" customWidth="1"/>
    <col min="15382" max="15383" width="6.75" style="5" customWidth="1"/>
    <col min="15384" max="15384" width="6.625" style="5" customWidth="1"/>
    <col min="15385" max="15387" width="0" style="5" hidden="1" customWidth="1"/>
    <col min="15388" max="15569" width="9" style="5"/>
    <col min="15570" max="15570" width="4.25" style="5" customWidth="1"/>
    <col min="15571" max="15571" width="16.25" style="5" customWidth="1"/>
    <col min="15572" max="15579" width="6.75" style="5" customWidth="1"/>
    <col min="15580" max="15581" width="5.875" style="5" customWidth="1"/>
    <col min="15582" max="15582" width="8.5" style="5" customWidth="1"/>
    <col min="15583" max="15583" width="8" style="5" customWidth="1"/>
    <col min="15584" max="15584" width="9.125" style="5" customWidth="1"/>
    <col min="15585" max="15590" width="8" style="5" customWidth="1"/>
    <col min="15591" max="15591" width="11.75" style="5" customWidth="1"/>
    <col min="15592" max="15592" width="6.875" style="5" customWidth="1"/>
    <col min="15593" max="15593" width="8.375" style="5" customWidth="1"/>
    <col min="15594" max="15600" width="6.75" style="5" customWidth="1"/>
    <col min="15601" max="15602" width="5.875" style="5" customWidth="1"/>
    <col min="15603" max="15603" width="8.5" style="5" customWidth="1"/>
    <col min="15604" max="15604" width="8" style="5" customWidth="1"/>
    <col min="15605" max="15605" width="9.125" style="5" customWidth="1"/>
    <col min="15606" max="15611" width="8" style="5" customWidth="1"/>
    <col min="15612" max="15612" width="11.75" style="5" customWidth="1"/>
    <col min="15613" max="15613" width="6.875" style="5" customWidth="1"/>
    <col min="15614" max="15614" width="7.625" style="5" customWidth="1"/>
    <col min="15615" max="15618" width="6.75" style="5" customWidth="1"/>
    <col min="15619" max="15619" width="7.625" style="5" customWidth="1"/>
    <col min="15620" max="15624" width="6.75" style="5" customWidth="1"/>
    <col min="15625" max="15625" width="6.625" style="5" customWidth="1"/>
    <col min="15626" max="15626" width="6.25" style="5" customWidth="1"/>
    <col min="15627" max="15627" width="6.625" style="5" customWidth="1"/>
    <col min="15628" max="15628" width="6.25" style="5" customWidth="1"/>
    <col min="15629" max="15629" width="6.5" style="5" customWidth="1"/>
    <col min="15630" max="15630" width="6.625" style="5" customWidth="1"/>
    <col min="15631" max="15631" width="6.875" style="5" customWidth="1"/>
    <col min="15632" max="15632" width="7" style="5" customWidth="1"/>
    <col min="15633" max="15633" width="8.125" style="5" customWidth="1"/>
    <col min="15634" max="15634" width="7.875" style="5" customWidth="1"/>
    <col min="15635" max="15636" width="6.75" style="5" customWidth="1"/>
    <col min="15637" max="15637" width="6.625" style="5" customWidth="1"/>
    <col min="15638" max="15639" width="6.75" style="5" customWidth="1"/>
    <col min="15640" max="15640" width="6.625" style="5" customWidth="1"/>
    <col min="15641" max="15643" width="0" style="5" hidden="1" customWidth="1"/>
    <col min="15644" max="15825" width="9" style="5"/>
    <col min="15826" max="15826" width="4.25" style="5" customWidth="1"/>
    <col min="15827" max="15827" width="16.25" style="5" customWidth="1"/>
    <col min="15828" max="15835" width="6.75" style="5" customWidth="1"/>
    <col min="15836" max="15837" width="5.875" style="5" customWidth="1"/>
    <col min="15838" max="15838" width="8.5" style="5" customWidth="1"/>
    <col min="15839" max="15839" width="8" style="5" customWidth="1"/>
    <col min="15840" max="15840" width="9.125" style="5" customWidth="1"/>
    <col min="15841" max="15846" width="8" style="5" customWidth="1"/>
    <col min="15847" max="15847" width="11.75" style="5" customWidth="1"/>
    <col min="15848" max="15848" width="6.875" style="5" customWidth="1"/>
    <col min="15849" max="15849" width="8.375" style="5" customWidth="1"/>
    <col min="15850" max="15856" width="6.75" style="5" customWidth="1"/>
    <col min="15857" max="15858" width="5.875" style="5" customWidth="1"/>
    <col min="15859" max="15859" width="8.5" style="5" customWidth="1"/>
    <col min="15860" max="15860" width="8" style="5" customWidth="1"/>
    <col min="15861" max="15861" width="9.125" style="5" customWidth="1"/>
    <col min="15862" max="15867" width="8" style="5" customWidth="1"/>
    <col min="15868" max="15868" width="11.75" style="5" customWidth="1"/>
    <col min="15869" max="15869" width="6.875" style="5" customWidth="1"/>
    <col min="15870" max="15870" width="7.625" style="5" customWidth="1"/>
    <col min="15871" max="15874" width="6.75" style="5" customWidth="1"/>
    <col min="15875" max="15875" width="7.625" style="5" customWidth="1"/>
    <col min="15876" max="15880" width="6.75" style="5" customWidth="1"/>
    <col min="15881" max="15881" width="6.625" style="5" customWidth="1"/>
    <col min="15882" max="15882" width="6.25" style="5" customWidth="1"/>
    <col min="15883" max="15883" width="6.625" style="5" customWidth="1"/>
    <col min="15884" max="15884" width="6.25" style="5" customWidth="1"/>
    <col min="15885" max="15885" width="6.5" style="5" customWidth="1"/>
    <col min="15886" max="15886" width="6.625" style="5" customWidth="1"/>
    <col min="15887" max="15887" width="6.875" style="5" customWidth="1"/>
    <col min="15888" max="15888" width="7" style="5" customWidth="1"/>
    <col min="15889" max="15889" width="8.125" style="5" customWidth="1"/>
    <col min="15890" max="15890" width="7.875" style="5" customWidth="1"/>
    <col min="15891" max="15892" width="6.75" style="5" customWidth="1"/>
    <col min="15893" max="15893" width="6.625" style="5" customWidth="1"/>
    <col min="15894" max="15895" width="6.75" style="5" customWidth="1"/>
    <col min="15896" max="15896" width="6.625" style="5" customWidth="1"/>
    <col min="15897" max="15899" width="0" style="5" hidden="1" customWidth="1"/>
    <col min="15900" max="16081" width="9" style="5"/>
    <col min="16082" max="16082" width="4.25" style="5" customWidth="1"/>
    <col min="16083" max="16083" width="16.25" style="5" customWidth="1"/>
    <col min="16084" max="16091" width="6.75" style="5" customWidth="1"/>
    <col min="16092" max="16093" width="5.875" style="5" customWidth="1"/>
    <col min="16094" max="16094" width="8.5" style="5" customWidth="1"/>
    <col min="16095" max="16095" width="8" style="5" customWidth="1"/>
    <col min="16096" max="16096" width="9.125" style="5" customWidth="1"/>
    <col min="16097" max="16102" width="8" style="5" customWidth="1"/>
    <col min="16103" max="16103" width="11.75" style="5" customWidth="1"/>
    <col min="16104" max="16104" width="6.875" style="5" customWidth="1"/>
    <col min="16105" max="16105" width="8.375" style="5" customWidth="1"/>
    <col min="16106" max="16112" width="6.75" style="5" customWidth="1"/>
    <col min="16113" max="16114" width="5.875" style="5" customWidth="1"/>
    <col min="16115" max="16115" width="8.5" style="5" customWidth="1"/>
    <col min="16116" max="16116" width="8" style="5" customWidth="1"/>
    <col min="16117" max="16117" width="9.125" style="5" customWidth="1"/>
    <col min="16118" max="16123" width="8" style="5" customWidth="1"/>
    <col min="16124" max="16124" width="11.75" style="5" customWidth="1"/>
    <col min="16125" max="16125" width="6.875" style="5" customWidth="1"/>
    <col min="16126" max="16126" width="7.625" style="5" customWidth="1"/>
    <col min="16127" max="16130" width="6.75" style="5" customWidth="1"/>
    <col min="16131" max="16131" width="7.625" style="5" customWidth="1"/>
    <col min="16132" max="16136" width="6.75" style="5" customWidth="1"/>
    <col min="16137" max="16137" width="6.625" style="5" customWidth="1"/>
    <col min="16138" max="16138" width="6.25" style="5" customWidth="1"/>
    <col min="16139" max="16139" width="6.625" style="5" customWidth="1"/>
    <col min="16140" max="16140" width="6.25" style="5" customWidth="1"/>
    <col min="16141" max="16141" width="6.5" style="5" customWidth="1"/>
    <col min="16142" max="16142" width="6.625" style="5" customWidth="1"/>
    <col min="16143" max="16143" width="6.875" style="5" customWidth="1"/>
    <col min="16144" max="16144" width="7" style="5" customWidth="1"/>
    <col min="16145" max="16145" width="8.125" style="5" customWidth="1"/>
    <col min="16146" max="16146" width="7.875" style="5" customWidth="1"/>
    <col min="16147" max="16148" width="6.75" style="5" customWidth="1"/>
    <col min="16149" max="16149" width="6.625" style="5" customWidth="1"/>
    <col min="16150" max="16151" width="6.75" style="5" customWidth="1"/>
    <col min="16152" max="16152" width="6.625" style="5" customWidth="1"/>
    <col min="16153" max="16155" width="0" style="5" hidden="1" customWidth="1"/>
    <col min="16156" max="16384" width="9" style="5"/>
  </cols>
  <sheetData>
    <row r="1" spans="1:71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23"/>
      <c r="BL1" s="223"/>
      <c r="BM1" s="223"/>
      <c r="BN1" s="223"/>
    </row>
    <row r="2" spans="1:71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23"/>
      <c r="BL2" s="223"/>
      <c r="BM2" s="223"/>
      <c r="BN2" s="223"/>
    </row>
    <row r="3" spans="1:71" s="1" customFormat="1" ht="30.75" customHeight="1" x14ac:dyDescent="0.45">
      <c r="A3" s="745" t="s">
        <v>124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236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23"/>
      <c r="BL3" s="223"/>
      <c r="BM3" s="223"/>
      <c r="BN3" s="223"/>
    </row>
    <row r="4" spans="1:71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408"/>
      <c r="AU4" s="408"/>
      <c r="AV4" s="408"/>
      <c r="AW4" s="224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23"/>
      <c r="BL4" s="223"/>
      <c r="BM4" s="223"/>
      <c r="BN4" s="223"/>
    </row>
    <row r="5" spans="1:71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411"/>
    </row>
    <row r="6" spans="1:71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226"/>
    </row>
    <row r="7" spans="1:71" ht="70.5" customHeight="1" x14ac:dyDescent="0.4">
      <c r="A7" s="747"/>
      <c r="B7" s="748"/>
      <c r="C7" s="748"/>
      <c r="D7" s="410" t="s">
        <v>27</v>
      </c>
      <c r="E7" s="410" t="s">
        <v>28</v>
      </c>
      <c r="F7" s="410" t="s">
        <v>29</v>
      </c>
      <c r="G7" s="410" t="s">
        <v>30</v>
      </c>
      <c r="H7" s="748"/>
      <c r="I7" s="410" t="s">
        <v>27</v>
      </c>
      <c r="J7" s="410" t="s">
        <v>28</v>
      </c>
      <c r="K7" s="410" t="s">
        <v>29</v>
      </c>
      <c r="L7" s="410" t="s">
        <v>30</v>
      </c>
      <c r="M7" s="748"/>
      <c r="N7" s="410" t="s">
        <v>31</v>
      </c>
      <c r="O7" s="410" t="s">
        <v>32</v>
      </c>
      <c r="P7" s="410" t="s">
        <v>33</v>
      </c>
      <c r="Q7" s="410" t="s">
        <v>34</v>
      </c>
      <c r="R7" s="410" t="s">
        <v>31</v>
      </c>
      <c r="S7" s="410" t="s">
        <v>32</v>
      </c>
      <c r="T7" s="410" t="s">
        <v>33</v>
      </c>
      <c r="U7" s="410" t="s">
        <v>34</v>
      </c>
      <c r="V7" s="748"/>
      <c r="W7" s="748"/>
      <c r="X7" s="410" t="s">
        <v>27</v>
      </c>
      <c r="Y7" s="410" t="s">
        <v>28</v>
      </c>
      <c r="Z7" s="410" t="s">
        <v>29</v>
      </c>
      <c r="AA7" s="410" t="s">
        <v>30</v>
      </c>
      <c r="AB7" s="755"/>
      <c r="AC7" s="412" t="s">
        <v>27</v>
      </c>
      <c r="AD7" s="412" t="s">
        <v>71</v>
      </c>
      <c r="AE7" s="412" t="s">
        <v>29</v>
      </c>
      <c r="AF7" s="412" t="s">
        <v>68</v>
      </c>
      <c r="AG7" s="748"/>
      <c r="AH7" s="410" t="s">
        <v>31</v>
      </c>
      <c r="AI7" s="410" t="s">
        <v>32</v>
      </c>
      <c r="AJ7" s="410" t="s">
        <v>33</v>
      </c>
      <c r="AK7" s="410" t="s">
        <v>34</v>
      </c>
      <c r="AL7" s="410" t="s">
        <v>31</v>
      </c>
      <c r="AM7" s="410" t="s">
        <v>32</v>
      </c>
      <c r="AN7" s="410" t="s">
        <v>33</v>
      </c>
      <c r="AO7" s="410" t="s">
        <v>34</v>
      </c>
      <c r="AP7" s="748"/>
      <c r="AQ7" s="758"/>
      <c r="AR7" s="760"/>
      <c r="AS7" s="758"/>
      <c r="AT7" s="758"/>
      <c r="AU7" s="760"/>
      <c r="AV7" s="758"/>
      <c r="AW7" s="753" t="s">
        <v>104</v>
      </c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</row>
    <row r="8" spans="1:71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297"/>
      <c r="AX8" s="298" t="s">
        <v>94</v>
      </c>
      <c r="AY8" s="298" t="s">
        <v>85</v>
      </c>
      <c r="AZ8" s="298" t="s">
        <v>86</v>
      </c>
      <c r="BA8" s="298" t="s">
        <v>87</v>
      </c>
      <c r="BB8" s="298" t="s">
        <v>88</v>
      </c>
      <c r="BC8" s="298" t="s">
        <v>89</v>
      </c>
      <c r="BD8" s="298" t="s">
        <v>90</v>
      </c>
      <c r="BE8" s="298" t="s">
        <v>91</v>
      </c>
      <c r="BF8" s="298" t="s">
        <v>92</v>
      </c>
      <c r="BG8" s="298" t="s">
        <v>93</v>
      </c>
      <c r="BH8" s="298" t="s">
        <v>96</v>
      </c>
      <c r="BI8" s="298" t="s">
        <v>102</v>
      </c>
      <c r="BJ8" s="298" t="s">
        <v>103</v>
      </c>
      <c r="BK8" s="299" t="s">
        <v>106</v>
      </c>
      <c r="BL8" s="299" t="s">
        <v>108</v>
      </c>
      <c r="BM8" s="299" t="s">
        <v>110</v>
      </c>
      <c r="BN8" s="299" t="s">
        <v>112</v>
      </c>
      <c r="BO8" s="299" t="s">
        <v>114</v>
      </c>
      <c r="BP8" s="299" t="s">
        <v>116</v>
      </c>
      <c r="BQ8" s="299" t="s">
        <v>117</v>
      </c>
      <c r="BR8" s="299" t="s">
        <v>122</v>
      </c>
      <c r="BS8" s="299" t="s">
        <v>123</v>
      </c>
    </row>
    <row r="9" spans="1:71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227"/>
      <c r="AX9" s="238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O9" s="228"/>
      <c r="BP9" s="228"/>
      <c r="BQ9" s="228"/>
      <c r="BR9" s="228"/>
      <c r="BS9" s="228"/>
    </row>
    <row r="10" spans="1:71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53">
        <v>1</v>
      </c>
      <c r="O10" s="153">
        <v>5.38</v>
      </c>
      <c r="P10" s="153">
        <v>2.48</v>
      </c>
      <c r="Q10" s="153">
        <v>3.28</v>
      </c>
      <c r="R10" s="153">
        <v>0.54</v>
      </c>
      <c r="S10" s="153">
        <v>23.22</v>
      </c>
      <c r="T10" s="153">
        <v>2.36</v>
      </c>
      <c r="U10" s="153">
        <v>19.11</v>
      </c>
      <c r="V10" s="189">
        <v>10271</v>
      </c>
      <c r="W10" s="292">
        <f t="shared" ref="W10:W23" si="1">SUM(X10:AA10)</f>
        <v>40.563000000000002</v>
      </c>
      <c r="X10" s="127">
        <v>0.19400000000000001</v>
      </c>
      <c r="Y10" s="127">
        <v>5.87</v>
      </c>
      <c r="Z10" s="127">
        <v>28.626999999999999</v>
      </c>
      <c r="AA10" s="127">
        <v>5.8719999999999999</v>
      </c>
      <c r="AB10" s="292">
        <f>SUM(AC10:AE10)</f>
        <v>4.1080000000000005</v>
      </c>
      <c r="AC10" s="125">
        <v>0</v>
      </c>
      <c r="AD10" s="125">
        <v>3.2080000000000002</v>
      </c>
      <c r="AE10" s="125">
        <v>0.9</v>
      </c>
      <c r="AF10" s="139">
        <v>0</v>
      </c>
      <c r="AG10" s="293">
        <f>+SUM(AH10:AO10)</f>
        <v>31.785</v>
      </c>
      <c r="AH10" s="127">
        <v>0.123</v>
      </c>
      <c r="AI10" s="127">
        <v>0.375</v>
      </c>
      <c r="AJ10" s="127">
        <v>0.185</v>
      </c>
      <c r="AK10" s="127">
        <v>1.55</v>
      </c>
      <c r="AL10" s="127">
        <v>0</v>
      </c>
      <c r="AM10" s="127">
        <v>20.100999999999999</v>
      </c>
      <c r="AN10" s="127">
        <v>2</v>
      </c>
      <c r="AO10" s="127">
        <v>7.4509999999999996</v>
      </c>
      <c r="AP10" s="294">
        <v>6399</v>
      </c>
      <c r="AQ10" s="128">
        <f>$W10/C10</f>
        <v>0.69445300462249615</v>
      </c>
      <c r="AR10" s="129">
        <f>IF(H10=0,"-",AB10/H10)</f>
        <v>0.66258064516129034</v>
      </c>
      <c r="AS10" s="129">
        <f>AG10/M10</f>
        <v>0.55403521004009071</v>
      </c>
      <c r="AT10" s="153">
        <f>W10-'9.9'!W10</f>
        <v>5.176000000000009</v>
      </c>
      <c r="AU10" s="153">
        <f>AB10-'9.9'!AB10</f>
        <v>0</v>
      </c>
      <c r="AV10" s="153">
        <f>AG10-'9.9'!AG10</f>
        <v>6.782</v>
      </c>
      <c r="AW10" s="239"/>
      <c r="AX10" s="249">
        <f>+SUM(AY10:CK10)</f>
        <v>11</v>
      </c>
      <c r="AY10" s="248">
        <v>1</v>
      </c>
      <c r="AZ10" s="248">
        <v>1</v>
      </c>
      <c r="BA10" s="248"/>
      <c r="BB10" s="248"/>
      <c r="BC10" s="248"/>
      <c r="BD10" s="248"/>
      <c r="BE10" s="248">
        <v>1</v>
      </c>
      <c r="BF10" s="248">
        <v>1</v>
      </c>
      <c r="BG10" s="248"/>
      <c r="BH10" s="248"/>
      <c r="BI10" s="248">
        <v>1</v>
      </c>
      <c r="BJ10" s="248">
        <v>1</v>
      </c>
      <c r="BK10" s="248"/>
      <c r="BL10" s="271"/>
      <c r="BM10" s="271">
        <v>1</v>
      </c>
      <c r="BN10" s="271">
        <v>1</v>
      </c>
      <c r="BO10" s="271"/>
      <c r="BP10" s="271">
        <v>1</v>
      </c>
      <c r="BQ10" s="271">
        <v>1</v>
      </c>
      <c r="BR10" s="271">
        <v>1</v>
      </c>
      <c r="BS10" s="271"/>
    </row>
    <row r="11" spans="1:71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27.7</v>
      </c>
      <c r="X11" s="194">
        <v>0.7</v>
      </c>
      <c r="Y11" s="194">
        <v>3.15</v>
      </c>
      <c r="Z11" s="194">
        <v>22.049999999999997</v>
      </c>
      <c r="AA11" s="194">
        <v>1.8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14.54</v>
      </c>
      <c r="AH11" s="127">
        <v>14.54</v>
      </c>
      <c r="AI11" s="127"/>
      <c r="AJ11" s="127"/>
      <c r="AK11" s="127"/>
      <c r="AL11" s="127"/>
      <c r="AM11" s="127"/>
      <c r="AN11" s="127"/>
      <c r="AO11" s="127"/>
      <c r="AP11" s="294">
        <v>4353</v>
      </c>
      <c r="AQ11" s="128">
        <f>$W11/C11</f>
        <v>0.96515679442508706</v>
      </c>
      <c r="AR11" s="129">
        <f>IF(H11=0,"-",AB11/H11)</f>
        <v>1</v>
      </c>
      <c r="AS11" s="129">
        <f>AG11/M11</f>
        <v>1.043041606886657</v>
      </c>
      <c r="AT11" s="153">
        <f>W11-'9.9'!W11</f>
        <v>0.20000000000000284</v>
      </c>
      <c r="AU11" s="153">
        <f>AB11-'9.9'!AB11</f>
        <v>0</v>
      </c>
      <c r="AV11" s="153">
        <f>AG11-'9.9'!AG11</f>
        <v>9.9999999999999645E-2</v>
      </c>
      <c r="AW11" s="239"/>
      <c r="AX11" s="249">
        <f>+SUM(AY11:CK11)</f>
        <v>11</v>
      </c>
      <c r="AY11" s="248"/>
      <c r="AZ11" s="248">
        <v>1</v>
      </c>
      <c r="BA11" s="248"/>
      <c r="BB11" s="248"/>
      <c r="BC11" s="248"/>
      <c r="BD11" s="248">
        <v>1</v>
      </c>
      <c r="BE11" s="248"/>
      <c r="BF11" s="248">
        <v>1</v>
      </c>
      <c r="BG11" s="248"/>
      <c r="BH11" s="248"/>
      <c r="BI11" s="248">
        <v>1</v>
      </c>
      <c r="BJ11" s="248">
        <v>1</v>
      </c>
      <c r="BK11" s="248"/>
      <c r="BL11" s="271"/>
      <c r="BM11" s="271">
        <v>1</v>
      </c>
      <c r="BN11" s="271"/>
      <c r="BO11" s="271">
        <v>1</v>
      </c>
      <c r="BP11" s="271">
        <v>1</v>
      </c>
      <c r="BQ11" s="271">
        <v>1</v>
      </c>
      <c r="BR11" s="271">
        <v>1</v>
      </c>
      <c r="BS11" s="271">
        <v>1</v>
      </c>
    </row>
    <row r="12" spans="1:71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59.684999999999988</v>
      </c>
      <c r="X12" s="167">
        <v>2.3659999999999997</v>
      </c>
      <c r="Y12" s="167">
        <v>5.4189999999999996</v>
      </c>
      <c r="Z12" s="167">
        <v>45.953999999999994</v>
      </c>
      <c r="AA12" s="167">
        <v>5.9460000000000006</v>
      </c>
      <c r="AB12" s="292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293">
        <f t="shared" si="3"/>
        <v>11.686</v>
      </c>
      <c r="AH12" s="127">
        <v>0</v>
      </c>
      <c r="AI12" s="127">
        <v>0.89500000000000002</v>
      </c>
      <c r="AJ12" s="127">
        <v>8.5000000000000006E-2</v>
      </c>
      <c r="AK12" s="127">
        <v>0</v>
      </c>
      <c r="AL12" s="127">
        <v>0.1</v>
      </c>
      <c r="AM12" s="127">
        <v>8.3369999999999997</v>
      </c>
      <c r="AN12" s="127">
        <v>0</v>
      </c>
      <c r="AO12" s="127">
        <v>2.2690000000000001</v>
      </c>
      <c r="AP12" s="294">
        <v>7709</v>
      </c>
      <c r="AQ12" s="128">
        <f>$W12/C12</f>
        <v>0.71299725241906564</v>
      </c>
      <c r="AR12" s="129">
        <f>IF(H12=0,"-",AB12/H12)</f>
        <v>0</v>
      </c>
      <c r="AS12" s="129">
        <f>AG12/M12</f>
        <v>0.68299240210403278</v>
      </c>
      <c r="AT12" s="153">
        <f>W12-'9.9'!W12</f>
        <v>0.51499999999999346</v>
      </c>
      <c r="AU12" s="153">
        <f>AB12-'9.9'!AB12</f>
        <v>0</v>
      </c>
      <c r="AV12" s="153">
        <f>AG12-'9.9'!AG12</f>
        <v>0.60000000000000142</v>
      </c>
      <c r="AW12" s="239"/>
      <c r="AX12" s="249">
        <f>+SUM(AY12:CK12)</f>
        <v>18</v>
      </c>
      <c r="AY12" s="248"/>
      <c r="AZ12" s="248"/>
      <c r="BA12" s="248">
        <v>1</v>
      </c>
      <c r="BB12" s="248">
        <v>1</v>
      </c>
      <c r="BC12" s="248"/>
      <c r="BD12" s="248">
        <v>1</v>
      </c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71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  <c r="BS12" s="271">
        <v>1</v>
      </c>
    </row>
    <row r="13" spans="1:71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63">
        <v>1727</v>
      </c>
      <c r="W13" s="279">
        <f t="shared" si="1"/>
        <v>9.1409999999999982</v>
      </c>
      <c r="X13" s="174">
        <v>0.26</v>
      </c>
      <c r="Y13" s="174">
        <v>0.72</v>
      </c>
      <c r="Z13" s="174">
        <v>7.2009999999999996</v>
      </c>
      <c r="AA13" s="174">
        <v>0.96</v>
      </c>
      <c r="AB13" s="279">
        <f>SUM(AC13:AE13)</f>
        <v>0.33</v>
      </c>
      <c r="AC13" s="71"/>
      <c r="AD13" s="71">
        <v>0.33</v>
      </c>
      <c r="AE13" s="71"/>
      <c r="AF13" s="138"/>
      <c r="AG13" s="280">
        <f t="shared" si="3"/>
        <v>0.68</v>
      </c>
      <c r="AH13" s="22">
        <v>0.68</v>
      </c>
      <c r="AI13" s="22"/>
      <c r="AJ13" s="22"/>
      <c r="AK13" s="22"/>
      <c r="AL13" s="22"/>
      <c r="AM13" s="22"/>
      <c r="AN13" s="22"/>
      <c r="AO13" s="22"/>
      <c r="AP13" s="281">
        <v>1085</v>
      </c>
      <c r="AQ13" s="18">
        <f>$W13/C13</f>
        <v>0.66383442265795201</v>
      </c>
      <c r="AR13" s="19">
        <f>IF(H13=0,"-",AB13/H13)</f>
        <v>0.3666666666666667</v>
      </c>
      <c r="AS13" s="19">
        <f>AG13/M13</f>
        <v>0.57627118644067798</v>
      </c>
      <c r="AT13" s="17">
        <f>W13-'9.9'!W13</f>
        <v>0</v>
      </c>
      <c r="AU13" s="17">
        <f>AB13-'9.9'!AB13</f>
        <v>0</v>
      </c>
      <c r="AV13" s="17">
        <f>AG13-'9.9'!AG13</f>
        <v>0</v>
      </c>
      <c r="AW13" s="226"/>
      <c r="AX13" s="246">
        <f>+SUM(AY13:CK13)</f>
        <v>11</v>
      </c>
      <c r="AY13" s="247">
        <v>1</v>
      </c>
      <c r="AZ13" s="247">
        <v>1</v>
      </c>
      <c r="BA13" s="247"/>
      <c r="BB13" s="247">
        <v>1</v>
      </c>
      <c r="BC13" s="247"/>
      <c r="BD13" s="247"/>
      <c r="BE13" s="247"/>
      <c r="BF13" s="247">
        <v>1</v>
      </c>
      <c r="BG13" s="247"/>
      <c r="BH13" s="247"/>
      <c r="BI13" s="247">
        <v>1</v>
      </c>
      <c r="BJ13" s="247">
        <v>1</v>
      </c>
      <c r="BK13" s="247">
        <v>1</v>
      </c>
      <c r="BL13" s="270"/>
      <c r="BM13" s="270">
        <v>1</v>
      </c>
      <c r="BN13" s="270"/>
      <c r="BO13" s="270">
        <v>1</v>
      </c>
      <c r="BP13" s="270"/>
      <c r="BQ13" s="270">
        <v>1</v>
      </c>
      <c r="BR13" s="270">
        <v>1</v>
      </c>
      <c r="BS13" s="270"/>
    </row>
    <row r="14" spans="1:71" s="43" customFormat="1" ht="13.15" x14ac:dyDescent="0.35">
      <c r="A14" s="409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6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W14-'9.9'!W14</f>
        <v>0</v>
      </c>
      <c r="AU14" s="17">
        <f>AB14-'9.9'!AB14</f>
        <v>0</v>
      </c>
      <c r="AV14" s="17">
        <f>AG14-'9.9'!AG14</f>
        <v>0</v>
      </c>
      <c r="AW14" s="22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72"/>
      <c r="BM14" s="272"/>
      <c r="BN14" s="272"/>
      <c r="BO14" s="272"/>
      <c r="BP14" s="272"/>
      <c r="BQ14" s="272"/>
      <c r="BR14" s="272"/>
      <c r="BS14" s="272"/>
    </row>
    <row r="15" spans="1:71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12.595000000000001</v>
      </c>
      <c r="X15" s="22">
        <v>0.26</v>
      </c>
      <c r="Y15" s="22">
        <v>4.7790000000000008</v>
      </c>
      <c r="Z15" s="22">
        <v>7.556</v>
      </c>
      <c r="AA15" s="22">
        <v>0</v>
      </c>
      <c r="AB15" s="279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280">
        <f t="shared" si="3"/>
        <v>8.3999999999999986</v>
      </c>
      <c r="AH15" s="22"/>
      <c r="AI15" s="22"/>
      <c r="AJ15" s="22"/>
      <c r="AK15" s="22"/>
      <c r="AL15" s="22">
        <v>0.68</v>
      </c>
      <c r="AM15" s="22">
        <v>6.4399999999999995</v>
      </c>
      <c r="AN15" s="22">
        <v>1.28</v>
      </c>
      <c r="AO15" s="22">
        <v>0</v>
      </c>
      <c r="AP15" s="281">
        <v>2429</v>
      </c>
      <c r="AQ15" s="18">
        <f t="shared" ref="AQ15:AQ24" si="8">$W15/C15</f>
        <v>0.78181253879577906</v>
      </c>
      <c r="AR15" s="19">
        <f>IF(H15=0,"-",AB15/H15)</f>
        <v>0</v>
      </c>
      <c r="AS15" s="19">
        <f t="shared" ref="AS15:AS24" si="9">AG15/M15</f>
        <v>0.94701240135287479</v>
      </c>
      <c r="AT15" s="17">
        <f>W15-'9.9'!W15</f>
        <v>0</v>
      </c>
      <c r="AU15" s="17">
        <f>AB15-'9.9'!AB15</f>
        <v>0</v>
      </c>
      <c r="AV15" s="17">
        <f>AG15-'9.9'!AG15</f>
        <v>0</v>
      </c>
      <c r="AW15" s="226"/>
      <c r="AX15" s="246">
        <f t="shared" ref="AX15:AX23" si="10">+SUM(AY15:CK15)</f>
        <v>8</v>
      </c>
      <c r="AY15" s="247"/>
      <c r="AZ15" s="247"/>
      <c r="BA15" s="247"/>
      <c r="BB15" s="247"/>
      <c r="BC15" s="247">
        <v>1</v>
      </c>
      <c r="BD15" s="247">
        <v>1</v>
      </c>
      <c r="BE15" s="247"/>
      <c r="BF15" s="247"/>
      <c r="BG15" s="247"/>
      <c r="BH15" s="247">
        <v>1</v>
      </c>
      <c r="BI15" s="247">
        <v>1</v>
      </c>
      <c r="BJ15" s="247"/>
      <c r="BK15" s="247"/>
      <c r="BL15" s="270"/>
      <c r="BM15" s="270">
        <v>1</v>
      </c>
      <c r="BN15" s="270">
        <v>1</v>
      </c>
      <c r="BO15" s="270"/>
      <c r="BP15" s="270"/>
      <c r="BQ15" s="270"/>
      <c r="BR15" s="270">
        <v>1</v>
      </c>
      <c r="BS15" s="270">
        <v>1</v>
      </c>
    </row>
    <row r="16" spans="1:71" s="134" customFormat="1" ht="13.15" x14ac:dyDescent="0.4">
      <c r="A16" s="119">
        <v>2</v>
      </c>
      <c r="B16" s="120" t="s">
        <v>42</v>
      </c>
      <c r="C16" s="121">
        <f t="shared" si="4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5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64.275999999999996</v>
      </c>
      <c r="X16" s="124">
        <v>2.1800000000000002</v>
      </c>
      <c r="Y16" s="124">
        <v>12.837</v>
      </c>
      <c r="Z16" s="124">
        <v>35.414000000000001</v>
      </c>
      <c r="AA16" s="124">
        <v>13.844999999999999</v>
      </c>
      <c r="AB16" s="292">
        <f t="shared" si="7"/>
        <v>5</v>
      </c>
      <c r="AC16" s="125">
        <v>5</v>
      </c>
      <c r="AD16" s="125"/>
      <c r="AE16" s="125"/>
      <c r="AF16" s="139">
        <f t="shared" si="6"/>
        <v>25000</v>
      </c>
      <c r="AG16" s="293">
        <f t="shared" si="3"/>
        <v>6.49</v>
      </c>
      <c r="AH16" s="127">
        <v>2.1</v>
      </c>
      <c r="AI16" s="127">
        <v>0</v>
      </c>
      <c r="AJ16" s="127">
        <v>0</v>
      </c>
      <c r="AK16" s="127">
        <v>0</v>
      </c>
      <c r="AL16" s="127">
        <v>1.84</v>
      </c>
      <c r="AM16" s="127">
        <v>2.15</v>
      </c>
      <c r="AN16" s="127">
        <v>0</v>
      </c>
      <c r="AO16" s="127">
        <v>0.4</v>
      </c>
      <c r="AP16" s="294">
        <v>8270</v>
      </c>
      <c r="AQ16" s="128">
        <f t="shared" si="8"/>
        <v>0.80334958130233713</v>
      </c>
      <c r="AR16" s="129">
        <f>IF(H16=0,"-",AB16/H16)</f>
        <v>0.40322580645161288</v>
      </c>
      <c r="AS16" s="129">
        <f t="shared" si="9"/>
        <v>0.85960264900662264</v>
      </c>
      <c r="AT16" s="153">
        <f>W16-'9.9'!W16</f>
        <v>2.7289999999999921</v>
      </c>
      <c r="AU16" s="153">
        <f>AB16-'9.9'!AB16</f>
        <v>0.79999999999999982</v>
      </c>
      <c r="AV16" s="153">
        <f>AG16-'9.9'!AG16</f>
        <v>1.2999999999999989</v>
      </c>
      <c r="AW16" s="239"/>
      <c r="AX16" s="249">
        <f t="shared" si="10"/>
        <v>10</v>
      </c>
      <c r="AY16" s="248">
        <v>1</v>
      </c>
      <c r="AZ16" s="248"/>
      <c r="BA16" s="248"/>
      <c r="BB16" s="248"/>
      <c r="BC16" s="248">
        <v>1</v>
      </c>
      <c r="BD16" s="248"/>
      <c r="BE16" s="248"/>
      <c r="BF16" s="248"/>
      <c r="BG16" s="248"/>
      <c r="BH16" s="248">
        <v>1</v>
      </c>
      <c r="BI16" s="248">
        <v>1</v>
      </c>
      <c r="BJ16" s="248"/>
      <c r="BK16" s="248"/>
      <c r="BL16" s="271">
        <v>1</v>
      </c>
      <c r="BM16" s="271">
        <v>1</v>
      </c>
      <c r="BN16" s="271"/>
      <c r="BO16" s="271">
        <v>1</v>
      </c>
      <c r="BP16" s="271"/>
      <c r="BQ16" s="271">
        <v>1</v>
      </c>
      <c r="BR16" s="271">
        <v>1</v>
      </c>
      <c r="BS16" s="271">
        <v>1</v>
      </c>
    </row>
    <row r="17" spans="1:71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13.14</v>
      </c>
      <c r="X17" s="124"/>
      <c r="Y17" s="175">
        <v>4.21</v>
      </c>
      <c r="Z17" s="175">
        <v>7.46</v>
      </c>
      <c r="AA17" s="175">
        <v>1.47</v>
      </c>
      <c r="AB17" s="292">
        <f t="shared" si="7"/>
        <v>13.33</v>
      </c>
      <c r="AC17" s="125"/>
      <c r="AD17" s="125">
        <v>13.33</v>
      </c>
      <c r="AE17" s="125"/>
      <c r="AF17" s="139">
        <f t="shared" si="6"/>
        <v>46655</v>
      </c>
      <c r="AG17" s="293">
        <f t="shared" si="3"/>
        <v>5.52</v>
      </c>
      <c r="AH17" s="127">
        <v>0</v>
      </c>
      <c r="AI17" s="127"/>
      <c r="AJ17" s="127"/>
      <c r="AK17" s="127"/>
      <c r="AL17" s="127">
        <v>5.52</v>
      </c>
      <c r="AM17" s="127"/>
      <c r="AN17" s="127"/>
      <c r="AO17" s="127"/>
      <c r="AP17" s="294">
        <v>2832</v>
      </c>
      <c r="AQ17" s="128">
        <f t="shared" si="8"/>
        <v>0.85938521909744936</v>
      </c>
      <c r="AR17" s="129">
        <f>IF(H17=0,"-",AB17/H17)</f>
        <v>1.0496062992125985</v>
      </c>
      <c r="AS17" s="129">
        <f t="shared" si="9"/>
        <v>0.79424460431654664</v>
      </c>
      <c r="AT17" s="153">
        <f>W17-'9.9'!W17</f>
        <v>0</v>
      </c>
      <c r="AU17" s="153">
        <f>AB17-'9.9'!AB17</f>
        <v>0</v>
      </c>
      <c r="AV17" s="153">
        <f>AG17-'9.9'!AG17</f>
        <v>9.9999999999999645E-2</v>
      </c>
      <c r="AW17" s="239"/>
      <c r="AX17" s="249">
        <f t="shared" si="10"/>
        <v>15</v>
      </c>
      <c r="AY17" s="248">
        <v>1</v>
      </c>
      <c r="AZ17" s="248">
        <v>1</v>
      </c>
      <c r="BA17" s="248">
        <v>1</v>
      </c>
      <c r="BB17" s="248"/>
      <c r="BC17" s="248">
        <v>1</v>
      </c>
      <c r="BD17" s="248">
        <v>1</v>
      </c>
      <c r="BE17" s="248"/>
      <c r="BF17" s="248"/>
      <c r="BG17" s="248"/>
      <c r="BH17" s="248"/>
      <c r="BI17" s="248">
        <v>1</v>
      </c>
      <c r="BJ17" s="248">
        <v>1</v>
      </c>
      <c r="BK17" s="248">
        <v>1</v>
      </c>
      <c r="BL17" s="271">
        <v>1</v>
      </c>
      <c r="BM17" s="271">
        <v>1</v>
      </c>
      <c r="BN17" s="271">
        <v>1</v>
      </c>
      <c r="BO17" s="271"/>
      <c r="BP17" s="271">
        <v>1</v>
      </c>
      <c r="BQ17" s="271">
        <v>1</v>
      </c>
      <c r="BR17" s="271">
        <v>1</v>
      </c>
      <c r="BS17" s="271">
        <v>1</v>
      </c>
    </row>
    <row r="18" spans="1:71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66.885999999999996</v>
      </c>
      <c r="X18" s="124">
        <v>3.7330000000000001</v>
      </c>
      <c r="Y18" s="124">
        <v>5.2460000000000004</v>
      </c>
      <c r="Z18" s="124">
        <v>39.211000000000006</v>
      </c>
      <c r="AA18" s="124">
        <v>18.695999999999998</v>
      </c>
      <c r="AB18" s="292">
        <f>SUM(AC18:AE18)</f>
        <v>27.231999999999996</v>
      </c>
      <c r="AC18" s="125">
        <v>8.1819999999999986</v>
      </c>
      <c r="AD18" s="125">
        <v>14.904999999999999</v>
      </c>
      <c r="AE18" s="125">
        <v>4.1449999999999996</v>
      </c>
      <c r="AF18" s="139">
        <v>0</v>
      </c>
      <c r="AG18" s="293">
        <f t="shared" si="3"/>
        <v>3.4600000000000004</v>
      </c>
      <c r="AH18" s="127">
        <v>0</v>
      </c>
      <c r="AI18" s="127">
        <v>0.19</v>
      </c>
      <c r="AJ18" s="127">
        <v>0</v>
      </c>
      <c r="AK18" s="127">
        <v>0</v>
      </c>
      <c r="AL18" s="127">
        <v>0.91</v>
      </c>
      <c r="AM18" s="127">
        <v>2.0400000000000005</v>
      </c>
      <c r="AN18" s="127">
        <v>0.32</v>
      </c>
      <c r="AO18" s="127">
        <v>0</v>
      </c>
      <c r="AP18" s="294">
        <v>8955</v>
      </c>
      <c r="AQ18" s="128">
        <f t="shared" si="8"/>
        <v>0.68537760016395111</v>
      </c>
      <c r="AR18" s="129">
        <f>IF(H18=0,"-",AB18/H18)</f>
        <v>0.89904258831297434</v>
      </c>
      <c r="AS18" s="129">
        <f t="shared" si="9"/>
        <v>0.46442953020134237</v>
      </c>
      <c r="AT18" s="153">
        <f>W18-'9.9'!W18</f>
        <v>0.13999999999998636</v>
      </c>
      <c r="AU18" s="153">
        <f>AB18-'9.9'!AB18</f>
        <v>0.39999999999999858</v>
      </c>
      <c r="AV18" s="153">
        <f>AG18-'9.9'!AG18</f>
        <v>0</v>
      </c>
      <c r="AW18" s="239"/>
      <c r="AX18" s="249">
        <f t="shared" si="10"/>
        <v>20</v>
      </c>
      <c r="AY18" s="248">
        <v>1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71">
        <v>1</v>
      </c>
      <c r="BM18" s="271">
        <v>1</v>
      </c>
      <c r="BN18" s="271">
        <v>1</v>
      </c>
      <c r="BO18" s="271"/>
      <c r="BP18" s="271">
        <v>1</v>
      </c>
      <c r="BQ18" s="271">
        <v>1</v>
      </c>
      <c r="BR18" s="271">
        <v>1</v>
      </c>
      <c r="BS18" s="271">
        <v>1</v>
      </c>
    </row>
    <row r="19" spans="1:71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63.761000000000003</v>
      </c>
      <c r="X19" s="124">
        <v>0.38800000000000001</v>
      </c>
      <c r="Y19" s="124">
        <v>12.524999999999999</v>
      </c>
      <c r="Z19" s="124">
        <v>47.706000000000003</v>
      </c>
      <c r="AA19" s="124">
        <v>3.1419999999999999</v>
      </c>
      <c r="AB19" s="292">
        <f>SUM(AC19:AE19)</f>
        <v>14.138000000000002</v>
      </c>
      <c r="AC19" s="125">
        <v>7.9440000000000008</v>
      </c>
      <c r="AD19" s="125">
        <v>5.75</v>
      </c>
      <c r="AE19" s="125">
        <v>0.44400000000000001</v>
      </c>
      <c r="AF19" s="139">
        <f t="shared" si="6"/>
        <v>61177.000000000007</v>
      </c>
      <c r="AG19" s="293">
        <f t="shared" si="3"/>
        <v>23.630000000000003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3.6670000000000003</v>
      </c>
      <c r="AM19" s="127">
        <v>0</v>
      </c>
      <c r="AN19" s="127">
        <v>18.962</v>
      </c>
      <c r="AO19" s="127">
        <v>0.6</v>
      </c>
      <c r="AP19" s="294">
        <v>9413</v>
      </c>
      <c r="AQ19" s="128">
        <f t="shared" si="8"/>
        <v>0.73618519801408622</v>
      </c>
      <c r="AR19" s="129">
        <f t="shared" ref="AR19:AR24" si="11">IF(H19=0,"-",AB19/H19)</f>
        <v>0.4895429362880887</v>
      </c>
      <c r="AS19" s="129">
        <f t="shared" si="9"/>
        <v>0.82709135456772842</v>
      </c>
      <c r="AT19" s="153">
        <f>W19-'9.9'!W19</f>
        <v>2.9700000000000131</v>
      </c>
      <c r="AU19" s="153">
        <f>AB19-'9.9'!AB19</f>
        <v>0</v>
      </c>
      <c r="AV19" s="153">
        <f>AG19-'9.9'!AG19</f>
        <v>0.44000000000000128</v>
      </c>
      <c r="AW19" s="239"/>
      <c r="AX19" s="249">
        <f t="shared" si="10"/>
        <v>19</v>
      </c>
      <c r="AY19" s="248">
        <v>1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/>
      <c r="BI19" s="248">
        <v>1</v>
      </c>
      <c r="BJ19" s="248">
        <v>1</v>
      </c>
      <c r="BK19" s="248"/>
      <c r="BL19" s="271">
        <v>1</v>
      </c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  <c r="BS19" s="271">
        <v>1</v>
      </c>
    </row>
    <row r="20" spans="1:71" s="134" customFormat="1" ht="13.15" x14ac:dyDescent="0.4">
      <c r="A20" s="119">
        <v>6</v>
      </c>
      <c r="B20" s="120" t="s">
        <v>49</v>
      </c>
      <c r="C20" s="121">
        <f t="shared" si="4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5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17.220000000000006</v>
      </c>
      <c r="X20" s="171">
        <v>0.76</v>
      </c>
      <c r="Y20" s="171">
        <v>0</v>
      </c>
      <c r="Z20" s="171">
        <v>16.460000000000004</v>
      </c>
      <c r="AA20" s="171">
        <v>0</v>
      </c>
      <c r="AB20" s="292">
        <f t="shared" si="7"/>
        <v>7.6</v>
      </c>
      <c r="AC20" s="125">
        <v>0.7</v>
      </c>
      <c r="AD20" s="125">
        <v>3.1</v>
      </c>
      <c r="AE20" s="125">
        <v>3.8</v>
      </c>
      <c r="AF20" s="139">
        <f t="shared" si="6"/>
        <v>25750</v>
      </c>
      <c r="AG20" s="293">
        <f t="shared" si="3"/>
        <v>0.1</v>
      </c>
      <c r="AH20" s="172">
        <v>0.1</v>
      </c>
      <c r="AI20" s="127"/>
      <c r="AJ20" s="127"/>
      <c r="AK20" s="127"/>
      <c r="AL20" s="172"/>
      <c r="AM20" s="172"/>
      <c r="AN20" s="172"/>
      <c r="AO20" s="172"/>
      <c r="AP20" s="294">
        <v>1977</v>
      </c>
      <c r="AQ20" s="128">
        <f t="shared" si="8"/>
        <v>0.60633802816901428</v>
      </c>
      <c r="AR20" s="129">
        <f t="shared" si="11"/>
        <v>0.75396825396825395</v>
      </c>
      <c r="AS20" s="129">
        <f t="shared" si="9"/>
        <v>3.2258064516129031E-2</v>
      </c>
      <c r="AT20" s="153">
        <f>W20-'9.9'!W20</f>
        <v>0.46000000000000085</v>
      </c>
      <c r="AU20" s="153">
        <f>AB20-'9.9'!AB20</f>
        <v>2.5</v>
      </c>
      <c r="AV20" s="153">
        <f>AG20-'9.9'!AG20</f>
        <v>0</v>
      </c>
      <c r="AW20" s="239"/>
      <c r="AX20" s="249">
        <f t="shared" si="10"/>
        <v>7</v>
      </c>
      <c r="AY20" s="248">
        <v>1</v>
      </c>
      <c r="AZ20" s="248"/>
      <c r="BA20" s="248"/>
      <c r="BB20" s="248">
        <v>1</v>
      </c>
      <c r="BC20" s="248">
        <v>1</v>
      </c>
      <c r="BD20" s="248"/>
      <c r="BE20" s="248"/>
      <c r="BF20" s="248"/>
      <c r="BG20" s="248"/>
      <c r="BH20" s="248"/>
      <c r="BI20" s="248"/>
      <c r="BJ20" s="248">
        <v>1</v>
      </c>
      <c r="BK20" s="248"/>
      <c r="BL20" s="271"/>
      <c r="BM20" s="271">
        <v>1</v>
      </c>
      <c r="BN20" s="271"/>
      <c r="BO20" s="271"/>
      <c r="BP20" s="271"/>
      <c r="BQ20" s="271">
        <v>1</v>
      </c>
      <c r="BR20" s="271">
        <v>1</v>
      </c>
      <c r="BS20" s="271"/>
    </row>
    <row r="21" spans="1:71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11.79158</v>
      </c>
      <c r="X21" s="127">
        <v>0.40500000000000003</v>
      </c>
      <c r="Y21" s="127">
        <v>1.8939999999999997</v>
      </c>
      <c r="Z21" s="127">
        <v>4.7295800000000003</v>
      </c>
      <c r="AA21" s="127">
        <v>4.7629999999999999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6"/>
        <v>8464.380000000001</v>
      </c>
      <c r="AG21" s="293">
        <f t="shared" si="3"/>
        <v>3.0375000000000001</v>
      </c>
      <c r="AH21" s="127"/>
      <c r="AI21" s="127"/>
      <c r="AJ21" s="127"/>
      <c r="AK21" s="127"/>
      <c r="AL21" s="127">
        <v>0</v>
      </c>
      <c r="AM21" s="127">
        <v>1.25</v>
      </c>
      <c r="AN21" s="127">
        <v>1.1625000000000001</v>
      </c>
      <c r="AO21" s="127">
        <v>0.625</v>
      </c>
      <c r="AP21" s="294">
        <v>1650</v>
      </c>
      <c r="AQ21" s="128">
        <f t="shared" si="8"/>
        <v>0.69362235294117647</v>
      </c>
      <c r="AR21" s="129">
        <f t="shared" si="11"/>
        <v>0.68417821782178212</v>
      </c>
      <c r="AS21" s="129">
        <f t="shared" si="9"/>
        <v>0.57528409090909094</v>
      </c>
      <c r="AT21" s="153">
        <f>W21-'9.9'!W21</f>
        <v>0.375</v>
      </c>
      <c r="AU21" s="153">
        <f>AB21-'9.9'!AB21</f>
        <v>0</v>
      </c>
      <c r="AV21" s="153">
        <f>AG21-'9.9'!AG21</f>
        <v>0</v>
      </c>
      <c r="AW21" s="239"/>
      <c r="AX21" s="249">
        <f t="shared" si="10"/>
        <v>14</v>
      </c>
      <c r="AY21" s="248">
        <v>1</v>
      </c>
      <c r="AZ21" s="248">
        <v>1</v>
      </c>
      <c r="BA21" s="248"/>
      <c r="BB21" s="248">
        <v>1</v>
      </c>
      <c r="BC21" s="248">
        <v>1</v>
      </c>
      <c r="BD21" s="248"/>
      <c r="BE21" s="248">
        <v>1</v>
      </c>
      <c r="BF21" s="248"/>
      <c r="BG21" s="248"/>
      <c r="BH21" s="248"/>
      <c r="BI21" s="248">
        <v>1</v>
      </c>
      <c r="BJ21" s="248">
        <v>1</v>
      </c>
      <c r="BK21" s="248">
        <v>1</v>
      </c>
      <c r="BL21" s="271"/>
      <c r="BM21" s="271">
        <v>1</v>
      </c>
      <c r="BN21" s="271">
        <v>1</v>
      </c>
      <c r="BO21" s="271"/>
      <c r="BP21" s="271">
        <v>1</v>
      </c>
      <c r="BQ21" s="271">
        <v>1</v>
      </c>
      <c r="BR21" s="271">
        <v>1</v>
      </c>
      <c r="BS21" s="271">
        <v>1</v>
      </c>
    </row>
    <row r="22" spans="1:71" s="134" customFormat="1" ht="13.15" x14ac:dyDescent="0.4">
      <c r="A22" s="119">
        <v>8</v>
      </c>
      <c r="B22" s="120" t="s">
        <v>62</v>
      </c>
      <c r="C22" s="121">
        <f t="shared" si="4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5"/>
        <v>16.369999999999997</v>
      </c>
      <c r="N22" s="291">
        <v>0</v>
      </c>
      <c r="O22" s="291">
        <v>0</v>
      </c>
      <c r="P22" s="291">
        <v>0</v>
      </c>
      <c r="Q22" s="291">
        <v>0</v>
      </c>
      <c r="R22" s="291">
        <v>7.93</v>
      </c>
      <c r="S22" s="291">
        <v>0</v>
      </c>
      <c r="T22" s="291">
        <v>8.44</v>
      </c>
      <c r="U22" s="291">
        <v>0</v>
      </c>
      <c r="V22" s="122">
        <v>2622</v>
      </c>
      <c r="W22" s="292">
        <f t="shared" si="1"/>
        <v>5.77</v>
      </c>
      <c r="X22" s="127"/>
      <c r="Y22" s="127">
        <v>5.77</v>
      </c>
      <c r="Z22" s="127"/>
      <c r="AA22" s="127"/>
      <c r="AB22" s="292">
        <f>SUM(AC22:AE22)</f>
        <v>6.99</v>
      </c>
      <c r="AC22" s="125"/>
      <c r="AD22" s="125">
        <v>6.99</v>
      </c>
      <c r="AE22" s="125"/>
      <c r="AF22" s="139">
        <f t="shared" si="6"/>
        <v>24465</v>
      </c>
      <c r="AG22" s="293">
        <f t="shared" si="3"/>
        <v>7.61</v>
      </c>
      <c r="AH22" s="127"/>
      <c r="AI22" s="127"/>
      <c r="AJ22" s="127">
        <v>7.61</v>
      </c>
      <c r="AK22" s="127"/>
      <c r="AL22" s="127"/>
      <c r="AM22" s="127"/>
      <c r="AN22" s="127"/>
      <c r="AO22" s="127"/>
      <c r="AP22" s="294">
        <v>1052</v>
      </c>
      <c r="AQ22" s="128">
        <f t="shared" si="8"/>
        <v>0.61252653927813161</v>
      </c>
      <c r="AR22" s="129">
        <f t="shared" si="11"/>
        <v>1.165</v>
      </c>
      <c r="AS22" s="129">
        <f t="shared" si="9"/>
        <v>0.46487477092241913</v>
      </c>
      <c r="AT22" s="153">
        <f>W22-'9.9'!W22</f>
        <v>0</v>
      </c>
      <c r="AU22" s="153">
        <f>AB22-'9.9'!AB22</f>
        <v>2.1100000000000003</v>
      </c>
      <c r="AV22" s="153">
        <f>AG22-'9.9'!AG22</f>
        <v>0</v>
      </c>
      <c r="AW22" s="239"/>
      <c r="AX22" s="249">
        <f t="shared" si="10"/>
        <v>8</v>
      </c>
      <c r="AY22" s="248">
        <v>1</v>
      </c>
      <c r="AZ22" s="248"/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71">
        <v>1</v>
      </c>
      <c r="BM22" s="271">
        <v>1</v>
      </c>
      <c r="BN22" s="271">
        <v>1</v>
      </c>
      <c r="BO22" s="271">
        <v>1</v>
      </c>
      <c r="BP22" s="271">
        <v>1</v>
      </c>
      <c r="BQ22" s="271">
        <v>1</v>
      </c>
      <c r="BR22" s="271">
        <v>1</v>
      </c>
      <c r="BS22" s="271"/>
    </row>
    <row r="23" spans="1:71" s="134" customFormat="1" ht="13.15" x14ac:dyDescent="0.4">
      <c r="A23" s="119">
        <v>9</v>
      </c>
      <c r="B23" s="120" t="s">
        <v>51</v>
      </c>
      <c r="C23" s="121">
        <f t="shared" si="4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5"/>
        <v>9.32</v>
      </c>
      <c r="N23" s="291">
        <v>0.37</v>
      </c>
      <c r="O23" s="291">
        <v>0</v>
      </c>
      <c r="P23" s="291">
        <v>0</v>
      </c>
      <c r="Q23" s="291">
        <v>0</v>
      </c>
      <c r="R23" s="291">
        <v>6.25</v>
      </c>
      <c r="S23" s="291">
        <v>0</v>
      </c>
      <c r="T23" s="291">
        <v>2.7</v>
      </c>
      <c r="U23" s="291">
        <v>0</v>
      </c>
      <c r="V23" s="122">
        <v>3432</v>
      </c>
      <c r="W23" s="292">
        <f t="shared" si="1"/>
        <v>9.9659999999999993</v>
      </c>
      <c r="X23" s="127">
        <v>0</v>
      </c>
      <c r="Y23" s="127">
        <v>0.5</v>
      </c>
      <c r="Z23" s="127">
        <v>5.7759999999999998</v>
      </c>
      <c r="AA23" s="127">
        <v>3.69</v>
      </c>
      <c r="AB23" s="292">
        <f>SUM(AC23:AE23)</f>
        <v>10.53</v>
      </c>
      <c r="AC23" s="125">
        <v>3.8220000000000001</v>
      </c>
      <c r="AD23" s="125">
        <v>5.3079999999999998</v>
      </c>
      <c r="AE23" s="125">
        <v>1.4</v>
      </c>
      <c r="AF23" s="139">
        <f t="shared" si="6"/>
        <v>41888.000000000007</v>
      </c>
      <c r="AG23" s="293">
        <f t="shared" si="3"/>
        <v>3.04</v>
      </c>
      <c r="AH23" s="127">
        <v>0.49</v>
      </c>
      <c r="AI23" s="127">
        <v>0</v>
      </c>
      <c r="AJ23" s="127">
        <v>0</v>
      </c>
      <c r="AK23" s="127">
        <v>0</v>
      </c>
      <c r="AL23" s="127">
        <v>1.7</v>
      </c>
      <c r="AM23" s="127">
        <v>0</v>
      </c>
      <c r="AN23" s="127">
        <v>0.85000000000000009</v>
      </c>
      <c r="AO23" s="127">
        <v>0</v>
      </c>
      <c r="AP23" s="294">
        <v>1561</v>
      </c>
      <c r="AQ23" s="128">
        <f t="shared" si="8"/>
        <v>0.39067032536260288</v>
      </c>
      <c r="AR23" s="129">
        <f t="shared" si="11"/>
        <v>0.32803738317757014</v>
      </c>
      <c r="AS23" s="129">
        <f t="shared" si="9"/>
        <v>0.3261802575107296</v>
      </c>
      <c r="AT23" s="153">
        <f>W23-'9.9'!W23</f>
        <v>0.5</v>
      </c>
      <c r="AU23" s="153">
        <f>AB23-'9.9'!AB23</f>
        <v>0</v>
      </c>
      <c r="AV23" s="153">
        <f>AG23-'9.9'!AG23</f>
        <v>0</v>
      </c>
      <c r="AW23" s="239"/>
      <c r="AX23" s="249">
        <f t="shared" si="10"/>
        <v>9</v>
      </c>
      <c r="AY23" s="248">
        <v>1</v>
      </c>
      <c r="AZ23" s="248">
        <v>1</v>
      </c>
      <c r="BA23" s="248"/>
      <c r="BB23" s="248"/>
      <c r="BC23" s="248">
        <v>1</v>
      </c>
      <c r="BD23" s="248"/>
      <c r="BE23" s="248">
        <v>1</v>
      </c>
      <c r="BF23" s="248"/>
      <c r="BG23" s="248"/>
      <c r="BH23" s="248"/>
      <c r="BI23" s="248"/>
      <c r="BJ23" s="248">
        <v>1</v>
      </c>
      <c r="BK23" s="248"/>
      <c r="BL23" s="271"/>
      <c r="BM23" s="271"/>
      <c r="BN23" s="271"/>
      <c r="BO23" s="271">
        <v>1</v>
      </c>
      <c r="BP23" s="271">
        <v>1</v>
      </c>
      <c r="BQ23" s="271">
        <v>1</v>
      </c>
      <c r="BR23" s="271">
        <v>1</v>
      </c>
      <c r="BS23" s="271"/>
    </row>
    <row r="24" spans="1:71" s="34" customFormat="1" ht="16.149999999999999" x14ac:dyDescent="0.35">
      <c r="A24" s="413"/>
      <c r="B24" s="413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402.49458000000004</v>
      </c>
      <c r="X24" s="32">
        <f>SUM(X10:X23)</f>
        <v>11.245999999999999</v>
      </c>
      <c r="Y24" s="32">
        <f>SUM(Y10:Y23)</f>
        <v>62.92</v>
      </c>
      <c r="Z24" s="32">
        <f>SUM(Z10:Z23)</f>
        <v>268.14457999999996</v>
      </c>
      <c r="AA24" s="32">
        <f t="shared" si="12"/>
        <v>60.183999999999997</v>
      </c>
      <c r="AB24" s="286">
        <f>SUM(AB10:AB23)</f>
        <v>96.831059999999994</v>
      </c>
      <c r="AC24" s="77">
        <f>SUM(AC10:AC23)</f>
        <v>31.953779999999995</v>
      </c>
      <c r="AD24" s="77">
        <f t="shared" si="12"/>
        <v>54.188280000000006</v>
      </c>
      <c r="AE24" s="77">
        <f t="shared" si="12"/>
        <v>10.689</v>
      </c>
      <c r="AF24" s="140">
        <f t="shared" si="12"/>
        <v>260899.38</v>
      </c>
      <c r="AG24" s="285">
        <f>SUM(AG10:AG23)</f>
        <v>119.9785</v>
      </c>
      <c r="AH24" s="32">
        <f t="shared" si="12"/>
        <v>18.032999999999998</v>
      </c>
      <c r="AI24" s="32">
        <f t="shared" si="12"/>
        <v>1.46</v>
      </c>
      <c r="AJ24" s="32">
        <f t="shared" si="12"/>
        <v>8.2810000000000006</v>
      </c>
      <c r="AK24" s="32">
        <f t="shared" si="12"/>
        <v>1.55</v>
      </c>
      <c r="AL24" s="32">
        <f t="shared" si="12"/>
        <v>14.417</v>
      </c>
      <c r="AM24" s="32">
        <f t="shared" si="12"/>
        <v>40.317999999999998</v>
      </c>
      <c r="AN24" s="32">
        <f t="shared" si="12"/>
        <v>24.574500000000004</v>
      </c>
      <c r="AO24" s="32">
        <f t="shared" si="12"/>
        <v>11.344999999999999</v>
      </c>
      <c r="AP24" s="287">
        <f t="shared" si="12"/>
        <v>57685</v>
      </c>
      <c r="AQ24" s="160">
        <f t="shared" si="8"/>
        <v>0.71806072823934497</v>
      </c>
      <c r="AR24" s="160">
        <f t="shared" si="11"/>
        <v>0.6455403999999999</v>
      </c>
      <c r="AS24" s="160">
        <f t="shared" si="9"/>
        <v>0.65540533158527259</v>
      </c>
      <c r="AT24" s="161">
        <f t="shared" ref="AT24:AV24" si="13">SUM(AT10:AT23)</f>
        <v>13.064999999999998</v>
      </c>
      <c r="AU24" s="161">
        <f t="shared" si="13"/>
        <v>5.8099999999999987</v>
      </c>
      <c r="AV24" s="161">
        <f t="shared" si="13"/>
        <v>9.322000000000001</v>
      </c>
      <c r="AW24" s="241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33"/>
      <c r="BL24" s="233"/>
      <c r="BM24" s="233"/>
      <c r="BN24" s="233"/>
    </row>
    <row r="25" spans="1:71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224"/>
      <c r="AX25" s="227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34"/>
      <c r="BL25" s="234"/>
      <c r="BM25" s="234"/>
      <c r="BN25" s="234"/>
    </row>
    <row r="26" spans="1:71" ht="15" customHeight="1" x14ac:dyDescent="0.4">
      <c r="AB26" s="5" t="s">
        <v>70</v>
      </c>
      <c r="AP26" s="288">
        <f>+AP24/V24</f>
        <v>0.73301988690514008</v>
      </c>
    </row>
    <row r="27" spans="1:71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71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W7:BK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0"/>
  <sheetViews>
    <sheetView topLeftCell="A3" zoomScale="85" zoomScaleNormal="85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AT10" sqref="AT10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7.125" style="5" hidden="1" customWidth="1"/>
    <col min="28" max="28" width="6.875" style="78" customWidth="1"/>
    <col min="29" max="31" width="6.75" style="78" hidden="1" customWidth="1"/>
    <col min="32" max="32" width="7.5" style="78" hidden="1" customWidth="1"/>
    <col min="33" max="33" width="6.875" style="5" customWidth="1"/>
    <col min="34" max="41" width="6.125" style="5" hidden="1" customWidth="1"/>
    <col min="42" max="42" width="6.875" style="290" hidden="1" customWidth="1"/>
    <col min="43" max="45" width="6.875" style="5" customWidth="1"/>
    <col min="46" max="47" width="6.5" style="5" customWidth="1"/>
    <col min="48" max="49" width="6.25" style="5" customWidth="1"/>
    <col min="50" max="50" width="5.75" style="237" customWidth="1"/>
    <col min="51" max="51" width="4.625" style="237" hidden="1" customWidth="1"/>
    <col min="52" max="54" width="4.125" style="237" hidden="1" customWidth="1"/>
    <col min="55" max="55" width="3.25" style="237" hidden="1" customWidth="1"/>
    <col min="56" max="58" width="4.125" style="237" hidden="1" customWidth="1"/>
    <col min="59" max="59" width="3.25" style="237" hidden="1" customWidth="1"/>
    <col min="60" max="60" width="4.125" style="237" hidden="1" customWidth="1"/>
    <col min="61" max="61" width="4.625" style="237" hidden="1" customWidth="1"/>
    <col min="62" max="62" width="4.125" style="237" hidden="1" customWidth="1"/>
    <col min="63" max="63" width="3.25" style="237" hidden="1" customWidth="1"/>
    <col min="64" max="64" width="3.25" style="228" hidden="1" customWidth="1"/>
    <col min="65" max="66" width="3.625" style="228" hidden="1" customWidth="1"/>
    <col min="67" max="67" width="4.625" style="228" hidden="1" customWidth="1"/>
    <col min="68" max="70" width="4.625" style="5" hidden="1" customWidth="1"/>
    <col min="71" max="72" width="4.5" style="5" hidden="1" customWidth="1"/>
    <col min="73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7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23"/>
      <c r="BM1" s="223"/>
      <c r="BN1" s="223"/>
      <c r="BO1" s="223"/>
    </row>
    <row r="2" spans="1:7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23"/>
      <c r="BM2" s="223"/>
      <c r="BN2" s="223"/>
      <c r="BO2" s="223"/>
    </row>
    <row r="3" spans="1:72" s="1" customFormat="1" ht="30.75" customHeight="1" x14ac:dyDescent="0.45">
      <c r="A3" s="745" t="s">
        <v>126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416"/>
      <c r="AX3" s="236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23"/>
      <c r="BM3" s="223"/>
      <c r="BN3" s="223"/>
      <c r="BO3" s="223"/>
    </row>
    <row r="4" spans="1:7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417"/>
      <c r="AU4" s="417"/>
      <c r="AV4" s="417"/>
      <c r="AW4" s="417"/>
      <c r="AX4" s="224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23"/>
      <c r="BM4" s="223"/>
      <c r="BN4" s="223"/>
      <c r="BO4" s="223"/>
    </row>
    <row r="5" spans="1:72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AX5" s="421"/>
    </row>
    <row r="6" spans="1:72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425"/>
      <c r="AX6" s="226"/>
    </row>
    <row r="7" spans="1:72" ht="70.5" customHeight="1" x14ac:dyDescent="0.4">
      <c r="A7" s="747"/>
      <c r="B7" s="748"/>
      <c r="C7" s="748"/>
      <c r="D7" s="419" t="s">
        <v>27</v>
      </c>
      <c r="E7" s="419" t="s">
        <v>28</v>
      </c>
      <c r="F7" s="419" t="s">
        <v>29</v>
      </c>
      <c r="G7" s="419" t="s">
        <v>30</v>
      </c>
      <c r="H7" s="748"/>
      <c r="I7" s="419" t="s">
        <v>27</v>
      </c>
      <c r="J7" s="419" t="s">
        <v>28</v>
      </c>
      <c r="K7" s="419" t="s">
        <v>29</v>
      </c>
      <c r="L7" s="419" t="s">
        <v>30</v>
      </c>
      <c r="M7" s="748"/>
      <c r="N7" s="419" t="s">
        <v>31</v>
      </c>
      <c r="O7" s="419" t="s">
        <v>32</v>
      </c>
      <c r="P7" s="419" t="s">
        <v>33</v>
      </c>
      <c r="Q7" s="419" t="s">
        <v>34</v>
      </c>
      <c r="R7" s="419" t="s">
        <v>31</v>
      </c>
      <c r="S7" s="419" t="s">
        <v>32</v>
      </c>
      <c r="T7" s="419" t="s">
        <v>33</v>
      </c>
      <c r="U7" s="419" t="s">
        <v>34</v>
      </c>
      <c r="V7" s="748"/>
      <c r="W7" s="748"/>
      <c r="X7" s="419" t="s">
        <v>27</v>
      </c>
      <c r="Y7" s="419" t="s">
        <v>28</v>
      </c>
      <c r="Z7" s="419" t="s">
        <v>29</v>
      </c>
      <c r="AA7" s="419" t="s">
        <v>30</v>
      </c>
      <c r="AB7" s="755"/>
      <c r="AC7" s="422" t="s">
        <v>27</v>
      </c>
      <c r="AD7" s="422" t="s">
        <v>71</v>
      </c>
      <c r="AE7" s="422" t="s">
        <v>29</v>
      </c>
      <c r="AF7" s="422" t="s">
        <v>68</v>
      </c>
      <c r="AG7" s="748"/>
      <c r="AH7" s="419" t="s">
        <v>31</v>
      </c>
      <c r="AI7" s="419" t="s">
        <v>32</v>
      </c>
      <c r="AJ7" s="419" t="s">
        <v>33</v>
      </c>
      <c r="AK7" s="419" t="s">
        <v>34</v>
      </c>
      <c r="AL7" s="419" t="s">
        <v>31</v>
      </c>
      <c r="AM7" s="419" t="s">
        <v>32</v>
      </c>
      <c r="AN7" s="419" t="s">
        <v>33</v>
      </c>
      <c r="AO7" s="419" t="s">
        <v>34</v>
      </c>
      <c r="AP7" s="748"/>
      <c r="AQ7" s="758"/>
      <c r="AR7" s="760"/>
      <c r="AS7" s="758"/>
      <c r="AT7" s="758"/>
      <c r="AU7" s="760"/>
      <c r="AV7" s="758"/>
      <c r="AW7" s="426"/>
      <c r="AX7" s="753" t="s">
        <v>104</v>
      </c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  <c r="BL7" s="754"/>
    </row>
    <row r="8" spans="1:72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427"/>
      <c r="AX8" s="297"/>
      <c r="AY8" s="298" t="s">
        <v>94</v>
      </c>
      <c r="AZ8" s="298" t="s">
        <v>85</v>
      </c>
      <c r="BA8" s="298" t="s">
        <v>86</v>
      </c>
      <c r="BB8" s="298" t="s">
        <v>87</v>
      </c>
      <c r="BC8" s="298" t="s">
        <v>88</v>
      </c>
      <c r="BD8" s="298" t="s">
        <v>89</v>
      </c>
      <c r="BE8" s="298" t="s">
        <v>90</v>
      </c>
      <c r="BF8" s="298" t="s">
        <v>91</v>
      </c>
      <c r="BG8" s="298" t="s">
        <v>92</v>
      </c>
      <c r="BH8" s="298" t="s">
        <v>93</v>
      </c>
      <c r="BI8" s="298" t="s">
        <v>96</v>
      </c>
      <c r="BJ8" s="298" t="s">
        <v>102</v>
      </c>
      <c r="BK8" s="298" t="s">
        <v>103</v>
      </c>
      <c r="BL8" s="299" t="s">
        <v>106</v>
      </c>
      <c r="BM8" s="299" t="s">
        <v>108</v>
      </c>
      <c r="BN8" s="299" t="s">
        <v>110</v>
      </c>
      <c r="BO8" s="299" t="s">
        <v>112</v>
      </c>
      <c r="BP8" s="299" t="s">
        <v>114</v>
      </c>
      <c r="BQ8" s="299" t="s">
        <v>116</v>
      </c>
      <c r="BR8" s="299" t="s">
        <v>117</v>
      </c>
      <c r="BS8" s="299" t="s">
        <v>122</v>
      </c>
      <c r="BT8" s="299" t="s">
        <v>123</v>
      </c>
    </row>
    <row r="9" spans="1:72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53"/>
      <c r="AX9" s="227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I9" s="238"/>
      <c r="BP9" s="228"/>
      <c r="BQ9" s="228"/>
      <c r="BR9" s="228"/>
      <c r="BS9" s="228"/>
      <c r="BT9" s="228"/>
    </row>
    <row r="10" spans="1:72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53">
        <v>1</v>
      </c>
      <c r="O10" s="153">
        <v>5.38</v>
      </c>
      <c r="P10" s="153">
        <v>2.48</v>
      </c>
      <c r="Q10" s="153">
        <v>3.28</v>
      </c>
      <c r="R10" s="153">
        <v>0.54</v>
      </c>
      <c r="S10" s="153">
        <v>23.22</v>
      </c>
      <c r="T10" s="153">
        <v>2.36</v>
      </c>
      <c r="U10" s="153">
        <v>19.11</v>
      </c>
      <c r="V10" s="189">
        <v>10271</v>
      </c>
      <c r="W10" s="292">
        <f t="shared" ref="W10:W23" si="1">SUM(X10:AA10)</f>
        <v>50.646999999999991</v>
      </c>
      <c r="X10" s="127">
        <v>0.18099999999999999</v>
      </c>
      <c r="Y10" s="127">
        <v>7.4750000000000005</v>
      </c>
      <c r="Z10" s="127">
        <v>36.818999999999996</v>
      </c>
      <c r="AA10" s="127">
        <v>6.1720000000000006</v>
      </c>
      <c r="AB10" s="292">
        <f>SUM(AC10:AE10)</f>
        <v>5.5749999999999993</v>
      </c>
      <c r="AC10" s="125">
        <v>0</v>
      </c>
      <c r="AD10" s="125">
        <v>4.4749999999999996</v>
      </c>
      <c r="AE10" s="125">
        <v>1.1000000000000001</v>
      </c>
      <c r="AF10" s="139">
        <v>0</v>
      </c>
      <c r="AG10" s="293">
        <f>+SUM(AH10:AO10)</f>
        <v>38.959999999999994</v>
      </c>
      <c r="AH10" s="127">
        <v>0.623</v>
      </c>
      <c r="AI10" s="127">
        <v>0.625</v>
      </c>
      <c r="AJ10" s="127">
        <v>1.1850000000000001</v>
      </c>
      <c r="AK10" s="127">
        <v>1.5549999999999999</v>
      </c>
      <c r="AL10" s="127">
        <v>0</v>
      </c>
      <c r="AM10" s="127">
        <v>21.550999999999998</v>
      </c>
      <c r="AN10" s="127">
        <v>2.35</v>
      </c>
      <c r="AO10" s="127">
        <v>11.070999999999998</v>
      </c>
      <c r="AP10" s="294">
        <v>7032</v>
      </c>
      <c r="AQ10" s="128">
        <f>$W10/C10</f>
        <v>0.86709467556925168</v>
      </c>
      <c r="AR10" s="129">
        <f>IF(H10=0,"-",AB10/H10)</f>
        <v>0.89919354838709664</v>
      </c>
      <c r="AS10" s="129">
        <f>AG10/M10</f>
        <v>0.67910057521352618</v>
      </c>
      <c r="AT10" s="153">
        <f>W10-'17.9'!W10</f>
        <v>10.083999999999989</v>
      </c>
      <c r="AU10" s="153">
        <f>AB10-'17.9'!AB10</f>
        <v>1.4669999999999987</v>
      </c>
      <c r="AV10" s="153">
        <f>AG10-'17.9'!AG10</f>
        <v>7.1749999999999936</v>
      </c>
      <c r="AW10" s="130"/>
      <c r="AX10" s="239"/>
      <c r="AY10" s="249">
        <f>+SUM(AZ10:CL10)</f>
        <v>11</v>
      </c>
      <c r="AZ10" s="248">
        <v>1</v>
      </c>
      <c r="BA10" s="248">
        <v>1</v>
      </c>
      <c r="BB10" s="248"/>
      <c r="BC10" s="248"/>
      <c r="BD10" s="248"/>
      <c r="BE10" s="248"/>
      <c r="BF10" s="248">
        <v>1</v>
      </c>
      <c r="BG10" s="248">
        <v>1</v>
      </c>
      <c r="BH10" s="248"/>
      <c r="BI10" s="248"/>
      <c r="BJ10" s="248">
        <v>1</v>
      </c>
      <c r="BK10" s="248">
        <v>1</v>
      </c>
      <c r="BL10" s="248"/>
      <c r="BM10" s="271"/>
      <c r="BN10" s="271">
        <v>1</v>
      </c>
      <c r="BO10" s="271">
        <v>1</v>
      </c>
      <c r="BP10" s="271"/>
      <c r="BQ10" s="271">
        <v>1</v>
      </c>
      <c r="BR10" s="271">
        <v>1</v>
      </c>
      <c r="BS10" s="271">
        <v>1</v>
      </c>
      <c r="BT10" s="271"/>
    </row>
    <row r="11" spans="1:72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282">
        <v>0.6</v>
      </c>
      <c r="O11" s="282">
        <v>0.5</v>
      </c>
      <c r="P11" s="282">
        <v>0.12</v>
      </c>
      <c r="Q11" s="282">
        <v>0.1</v>
      </c>
      <c r="R11" s="282">
        <v>1.6</v>
      </c>
      <c r="S11" s="282">
        <v>3.92</v>
      </c>
      <c r="T11" s="282">
        <v>1.71</v>
      </c>
      <c r="U11" s="282">
        <v>5.39</v>
      </c>
      <c r="V11" s="63">
        <v>4122</v>
      </c>
      <c r="W11" s="279">
        <f t="shared" si="1"/>
        <v>27.7</v>
      </c>
      <c r="X11" s="166">
        <v>0.7</v>
      </c>
      <c r="Y11" s="166">
        <v>3.15</v>
      </c>
      <c r="Z11" s="166">
        <v>22.049999999999997</v>
      </c>
      <c r="AA11" s="166">
        <v>1.8</v>
      </c>
      <c r="AB11" s="279">
        <f>SUM(AC11:AE11)</f>
        <v>5.5</v>
      </c>
      <c r="AC11" s="71">
        <v>5.5</v>
      </c>
      <c r="AD11" s="71"/>
      <c r="AE11" s="71"/>
      <c r="AF11" s="138">
        <f>(AC11*5+AD11*3.5+AE11*3)*1000</f>
        <v>27500</v>
      </c>
      <c r="AG11" s="280">
        <f t="shared" ref="AG11:AG23" si="3">+SUM(AH11:AO11)</f>
        <v>14.54</v>
      </c>
      <c r="AH11" s="22">
        <v>14.54</v>
      </c>
      <c r="AI11" s="22"/>
      <c r="AJ11" s="22"/>
      <c r="AK11" s="22"/>
      <c r="AL11" s="22"/>
      <c r="AM11" s="22"/>
      <c r="AN11" s="22"/>
      <c r="AO11" s="22"/>
      <c r="AP11" s="281">
        <v>4353</v>
      </c>
      <c r="AQ11" s="18">
        <f>$W11/C11</f>
        <v>0.96515679442508706</v>
      </c>
      <c r="AR11" s="19">
        <f>IF(H11=0,"-",AB11/H11)</f>
        <v>1</v>
      </c>
      <c r="AS11" s="19">
        <f>AG11/M11</f>
        <v>1.043041606886657</v>
      </c>
      <c r="AT11" s="17">
        <f>W11-'17.9'!W11</f>
        <v>0</v>
      </c>
      <c r="AU11" s="17">
        <f>AB11-'17.9'!AB11</f>
        <v>0</v>
      </c>
      <c r="AV11" s="17">
        <f>AG11-'17.9'!AG11</f>
        <v>0</v>
      </c>
      <c r="AW11" s="54"/>
      <c r="AX11" s="226"/>
      <c r="AY11" s="246">
        <f>+SUM(AZ11:CL11)</f>
        <v>11</v>
      </c>
      <c r="AZ11" s="247"/>
      <c r="BA11" s="247">
        <v>1</v>
      </c>
      <c r="BB11" s="247"/>
      <c r="BC11" s="247"/>
      <c r="BD11" s="247"/>
      <c r="BE11" s="247">
        <v>1</v>
      </c>
      <c r="BF11" s="247"/>
      <c r="BG11" s="247">
        <v>1</v>
      </c>
      <c r="BH11" s="247"/>
      <c r="BI11" s="247"/>
      <c r="BJ11" s="247">
        <v>1</v>
      </c>
      <c r="BK11" s="247">
        <v>1</v>
      </c>
      <c r="BL11" s="247"/>
      <c r="BM11" s="270"/>
      <c r="BN11" s="270">
        <v>1</v>
      </c>
      <c r="BO11" s="270"/>
      <c r="BP11" s="270">
        <v>1</v>
      </c>
      <c r="BQ11" s="270">
        <v>1</v>
      </c>
      <c r="BR11" s="270">
        <v>1</v>
      </c>
      <c r="BS11" s="270">
        <v>1</v>
      </c>
      <c r="BT11" s="270">
        <v>1</v>
      </c>
    </row>
    <row r="12" spans="1:72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60.81</v>
      </c>
      <c r="X12" s="167">
        <v>2.3659999999999997</v>
      </c>
      <c r="Y12" s="167">
        <v>5.4139999999999997</v>
      </c>
      <c r="Z12" s="167">
        <v>47.033999999999999</v>
      </c>
      <c r="AA12" s="167">
        <v>5.9960000000000004</v>
      </c>
      <c r="AB12" s="292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293">
        <f t="shared" si="3"/>
        <v>11.875999999999999</v>
      </c>
      <c r="AH12" s="127">
        <v>0</v>
      </c>
      <c r="AI12" s="127">
        <v>0.98499999999999999</v>
      </c>
      <c r="AJ12" s="127">
        <v>8.5000000000000006E-2</v>
      </c>
      <c r="AK12" s="127">
        <v>0</v>
      </c>
      <c r="AL12" s="127">
        <v>0.1</v>
      </c>
      <c r="AM12" s="127">
        <v>8.4369999999999994</v>
      </c>
      <c r="AN12" s="127">
        <v>0</v>
      </c>
      <c r="AO12" s="127">
        <v>2.2690000000000001</v>
      </c>
      <c r="AP12" s="294">
        <v>7806</v>
      </c>
      <c r="AQ12" s="128">
        <f>$W12/C12</f>
        <v>0.72643650698841233</v>
      </c>
      <c r="AR12" s="129">
        <f>IF(H12=0,"-",AB12/H12)</f>
        <v>0</v>
      </c>
      <c r="AS12" s="129">
        <f>AG12/M12</f>
        <v>0.69409701928696665</v>
      </c>
      <c r="AT12" s="153">
        <f>W12-'17.9'!W12</f>
        <v>1.1250000000000142</v>
      </c>
      <c r="AU12" s="153">
        <f>AB12-'17.9'!AB12</f>
        <v>0</v>
      </c>
      <c r="AV12" s="153">
        <f>AG12-'17.9'!AG12</f>
        <v>0.1899999999999995</v>
      </c>
      <c r="AW12" s="130"/>
      <c r="AX12" s="239"/>
      <c r="AY12" s="249">
        <f>+SUM(AZ12:CL12)</f>
        <v>18</v>
      </c>
      <c r="AZ12" s="248"/>
      <c r="BA12" s="248"/>
      <c r="BB12" s="248">
        <v>1</v>
      </c>
      <c r="BC12" s="248">
        <v>1</v>
      </c>
      <c r="BD12" s="248"/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48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  <c r="BS12" s="271">
        <v>1</v>
      </c>
      <c r="BT12" s="271">
        <v>1</v>
      </c>
    </row>
    <row r="13" spans="1:72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63">
        <v>1727</v>
      </c>
      <c r="W13" s="279">
        <f t="shared" si="1"/>
        <v>9.1409999999999982</v>
      </c>
      <c r="X13" s="174">
        <v>0.26</v>
      </c>
      <c r="Y13" s="174">
        <v>0.72</v>
      </c>
      <c r="Z13" s="174">
        <v>7.2009999999999996</v>
      </c>
      <c r="AA13" s="174">
        <v>0.96</v>
      </c>
      <c r="AB13" s="279">
        <f>SUM(AC13:AE13)</f>
        <v>0.33</v>
      </c>
      <c r="AC13" s="71"/>
      <c r="AD13" s="71">
        <v>0.33</v>
      </c>
      <c r="AE13" s="71"/>
      <c r="AF13" s="138"/>
      <c r="AG13" s="280">
        <f t="shared" si="3"/>
        <v>0.68</v>
      </c>
      <c r="AH13" s="22">
        <v>0.68</v>
      </c>
      <c r="AI13" s="22"/>
      <c r="AJ13" s="22"/>
      <c r="AK13" s="22"/>
      <c r="AL13" s="22"/>
      <c r="AM13" s="22"/>
      <c r="AN13" s="22"/>
      <c r="AO13" s="22"/>
      <c r="AP13" s="281">
        <v>1085</v>
      </c>
      <c r="AQ13" s="18">
        <f>$W13/C13</f>
        <v>0.66383442265795201</v>
      </c>
      <c r="AR13" s="19">
        <f>IF(H13=0,"-",AB13/H13)</f>
        <v>0.3666666666666667</v>
      </c>
      <c r="AS13" s="19">
        <f>AG13/M13</f>
        <v>0.57627118644067798</v>
      </c>
      <c r="AT13" s="17">
        <f>W13-'17.9'!W13</f>
        <v>0</v>
      </c>
      <c r="AU13" s="17">
        <f>AB13-'17.9'!AB13</f>
        <v>0</v>
      </c>
      <c r="AV13" s="17">
        <f>AG13-'17.9'!AG13</f>
        <v>0</v>
      </c>
      <c r="AW13" s="54"/>
      <c r="AX13" s="226"/>
      <c r="AY13" s="246">
        <f>+SUM(AZ13:CL13)</f>
        <v>11</v>
      </c>
      <c r="AZ13" s="247">
        <v>1</v>
      </c>
      <c r="BA13" s="247">
        <v>1</v>
      </c>
      <c r="BB13" s="247"/>
      <c r="BC13" s="247">
        <v>1</v>
      </c>
      <c r="BD13" s="247"/>
      <c r="BE13" s="247"/>
      <c r="BF13" s="247"/>
      <c r="BG13" s="247">
        <v>1</v>
      </c>
      <c r="BH13" s="247"/>
      <c r="BI13" s="247"/>
      <c r="BJ13" s="247">
        <v>1</v>
      </c>
      <c r="BK13" s="247">
        <v>1</v>
      </c>
      <c r="BL13" s="247">
        <v>1</v>
      </c>
      <c r="BM13" s="270"/>
      <c r="BN13" s="270">
        <v>1</v>
      </c>
      <c r="BO13" s="270"/>
      <c r="BP13" s="270">
        <v>1</v>
      </c>
      <c r="BQ13" s="270"/>
      <c r="BR13" s="270">
        <v>1</v>
      </c>
      <c r="BS13" s="270">
        <v>1</v>
      </c>
      <c r="BT13" s="270"/>
    </row>
    <row r="14" spans="1:72" s="43" customFormat="1" ht="13.15" x14ac:dyDescent="0.35">
      <c r="A14" s="418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6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W14-'17.9'!W14</f>
        <v>0</v>
      </c>
      <c r="AU14" s="17">
        <f>AB14-'17.9'!AB14</f>
        <v>0</v>
      </c>
      <c r="AV14" s="17">
        <f>AG14-'17.9'!AG14</f>
        <v>0</v>
      </c>
      <c r="AW14" s="54"/>
      <c r="AX14" s="22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72"/>
      <c r="BN14" s="272"/>
      <c r="BO14" s="272"/>
      <c r="BP14" s="272"/>
      <c r="BQ14" s="272"/>
      <c r="BR14" s="272"/>
      <c r="BS14" s="272"/>
      <c r="BT14" s="272"/>
    </row>
    <row r="15" spans="1:72" s="134" customFormat="1" ht="13.15" x14ac:dyDescent="0.4">
      <c r="A15" s="119">
        <v>1</v>
      </c>
      <c r="B15" s="120" t="s">
        <v>52</v>
      </c>
      <c r="C15" s="121">
        <f t="shared" si="4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5"/>
        <v>8.8699999999999992</v>
      </c>
      <c r="N15" s="291">
        <v>0</v>
      </c>
      <c r="O15" s="291">
        <v>0</v>
      </c>
      <c r="P15" s="291">
        <v>0</v>
      </c>
      <c r="Q15" s="291">
        <v>0</v>
      </c>
      <c r="R15" s="291">
        <v>1.56</v>
      </c>
      <c r="S15" s="291">
        <v>5.86</v>
      </c>
      <c r="T15" s="291">
        <v>1.45</v>
      </c>
      <c r="U15" s="291" t="s">
        <v>63</v>
      </c>
      <c r="V15" s="122">
        <v>2541</v>
      </c>
      <c r="W15" s="292">
        <f t="shared" si="1"/>
        <v>14.824</v>
      </c>
      <c r="X15" s="127">
        <v>0.26</v>
      </c>
      <c r="Y15" s="127">
        <v>6.9870000000000001</v>
      </c>
      <c r="Z15" s="127">
        <v>7.577</v>
      </c>
      <c r="AA15" s="127">
        <v>0</v>
      </c>
      <c r="AB15" s="292">
        <f t="shared" ref="AB15:AB20" si="7">SUM(AC15:AE15)</f>
        <v>0</v>
      </c>
      <c r="AC15" s="125"/>
      <c r="AD15" s="125"/>
      <c r="AE15" s="125"/>
      <c r="AF15" s="139">
        <f t="shared" si="6"/>
        <v>0</v>
      </c>
      <c r="AG15" s="293">
        <f t="shared" si="3"/>
        <v>8.6069999999999993</v>
      </c>
      <c r="AH15" s="127"/>
      <c r="AI15" s="127"/>
      <c r="AJ15" s="127"/>
      <c r="AK15" s="127"/>
      <c r="AL15" s="127">
        <v>0.68</v>
      </c>
      <c r="AM15" s="127">
        <v>6.6470000000000002</v>
      </c>
      <c r="AN15" s="127">
        <v>1.28</v>
      </c>
      <c r="AO15" s="127">
        <v>0</v>
      </c>
      <c r="AP15" s="294">
        <v>2529</v>
      </c>
      <c r="AQ15" s="128">
        <f t="shared" ref="AQ15:AQ24" si="8">$W15/C15</f>
        <v>0.92017380509000624</v>
      </c>
      <c r="AR15" s="129">
        <f>IF(H15=0,"-",AB15/H15)</f>
        <v>0</v>
      </c>
      <c r="AS15" s="129">
        <f t="shared" ref="AS15:AS24" si="9">AG15/M15</f>
        <v>0.97034949267192783</v>
      </c>
      <c r="AT15" s="153">
        <f>W15-'17.9'!W15</f>
        <v>2.2289999999999992</v>
      </c>
      <c r="AU15" s="153">
        <f>AB15-'17.9'!AB15</f>
        <v>0</v>
      </c>
      <c r="AV15" s="153">
        <f>AG15-'17.9'!AG15</f>
        <v>0.20700000000000074</v>
      </c>
      <c r="AW15" s="130"/>
      <c r="AX15" s="239"/>
      <c r="AY15" s="249">
        <f t="shared" ref="AY15:AY23" si="10">+SUM(AZ15:CL15)</f>
        <v>8</v>
      </c>
      <c r="AZ15" s="248"/>
      <c r="BA15" s="248"/>
      <c r="BB15" s="248"/>
      <c r="BC15" s="248"/>
      <c r="BD15" s="248">
        <v>1</v>
      </c>
      <c r="BE15" s="248">
        <v>1</v>
      </c>
      <c r="BF15" s="248"/>
      <c r="BG15" s="248"/>
      <c r="BH15" s="248"/>
      <c r="BI15" s="248">
        <v>1</v>
      </c>
      <c r="BJ15" s="248">
        <v>1</v>
      </c>
      <c r="BK15" s="248"/>
      <c r="BL15" s="248"/>
      <c r="BM15" s="271"/>
      <c r="BN15" s="271">
        <v>1</v>
      </c>
      <c r="BO15" s="271">
        <v>1</v>
      </c>
      <c r="BP15" s="271"/>
      <c r="BQ15" s="271"/>
      <c r="BR15" s="271"/>
      <c r="BS15" s="271">
        <v>1</v>
      </c>
      <c r="BT15" s="271">
        <v>1</v>
      </c>
    </row>
    <row r="16" spans="1:72" s="134" customFormat="1" ht="13.15" x14ac:dyDescent="0.4">
      <c r="A16" s="119">
        <v>2</v>
      </c>
      <c r="B16" s="120" t="s">
        <v>42</v>
      </c>
      <c r="C16" s="121">
        <f t="shared" si="4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5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67.706000000000003</v>
      </c>
      <c r="X16" s="124">
        <v>2.1800000000000002</v>
      </c>
      <c r="Y16" s="124">
        <v>12.837</v>
      </c>
      <c r="Z16" s="124">
        <v>38.044000000000004</v>
      </c>
      <c r="AA16" s="124">
        <v>14.645</v>
      </c>
      <c r="AB16" s="292">
        <f t="shared" si="7"/>
        <v>6.3</v>
      </c>
      <c r="AC16" s="125">
        <v>6.3</v>
      </c>
      <c r="AD16" s="125"/>
      <c r="AE16" s="125"/>
      <c r="AF16" s="139">
        <f t="shared" si="6"/>
        <v>31500</v>
      </c>
      <c r="AG16" s="293">
        <f t="shared" si="3"/>
        <v>6.49</v>
      </c>
      <c r="AH16" s="127">
        <v>2.1</v>
      </c>
      <c r="AI16" s="127">
        <v>0</v>
      </c>
      <c r="AJ16" s="127">
        <v>0</v>
      </c>
      <c r="AK16" s="127">
        <v>0</v>
      </c>
      <c r="AL16" s="127">
        <v>1.84</v>
      </c>
      <c r="AM16" s="127">
        <v>2.15</v>
      </c>
      <c r="AN16" s="127">
        <v>0</v>
      </c>
      <c r="AO16" s="127">
        <v>0.4</v>
      </c>
      <c r="AP16" s="294">
        <v>8603</v>
      </c>
      <c r="AQ16" s="128">
        <f t="shared" si="8"/>
        <v>0.8462192225971753</v>
      </c>
      <c r="AR16" s="129">
        <f>IF(H16=0,"-",AB16/H16)</f>
        <v>0.50806451612903225</v>
      </c>
      <c r="AS16" s="129">
        <f t="shared" si="9"/>
        <v>0.85960264900662264</v>
      </c>
      <c r="AT16" s="153">
        <f>W16-'17.9'!W16</f>
        <v>3.4300000000000068</v>
      </c>
      <c r="AU16" s="153">
        <f>AB16-'17.9'!AB16</f>
        <v>1.2999999999999998</v>
      </c>
      <c r="AV16" s="153">
        <f>AG16-'17.9'!AG16</f>
        <v>0</v>
      </c>
      <c r="AW16" s="130"/>
      <c r="AX16" s="239"/>
      <c r="AY16" s="249">
        <f t="shared" si="10"/>
        <v>10</v>
      </c>
      <c r="AZ16" s="248">
        <v>1</v>
      </c>
      <c r="BA16" s="248"/>
      <c r="BB16" s="248"/>
      <c r="BC16" s="248"/>
      <c r="BD16" s="248">
        <v>1</v>
      </c>
      <c r="BE16" s="248"/>
      <c r="BF16" s="248"/>
      <c r="BG16" s="248"/>
      <c r="BH16" s="248"/>
      <c r="BI16" s="248">
        <v>1</v>
      </c>
      <c r="BJ16" s="248">
        <v>1</v>
      </c>
      <c r="BK16" s="248"/>
      <c r="BL16" s="248"/>
      <c r="BM16" s="271">
        <v>1</v>
      </c>
      <c r="BN16" s="271">
        <v>1</v>
      </c>
      <c r="BO16" s="271"/>
      <c r="BP16" s="271">
        <v>1</v>
      </c>
      <c r="BQ16" s="271"/>
      <c r="BR16" s="271">
        <v>1</v>
      </c>
      <c r="BS16" s="271">
        <v>1</v>
      </c>
      <c r="BT16" s="271">
        <v>1</v>
      </c>
    </row>
    <row r="17" spans="1:72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13.200000000000001</v>
      </c>
      <c r="X17" s="124"/>
      <c r="Y17" s="175">
        <v>4.21</v>
      </c>
      <c r="Z17" s="175">
        <v>7.52</v>
      </c>
      <c r="AA17" s="175">
        <v>1.47</v>
      </c>
      <c r="AB17" s="292">
        <f t="shared" si="7"/>
        <v>13.33</v>
      </c>
      <c r="AC17" s="125"/>
      <c r="AD17" s="125">
        <v>13.33</v>
      </c>
      <c r="AE17" s="125"/>
      <c r="AF17" s="139">
        <f t="shared" si="6"/>
        <v>46655</v>
      </c>
      <c r="AG17" s="293">
        <f t="shared" si="3"/>
        <v>5.52</v>
      </c>
      <c r="AH17" s="127">
        <v>0</v>
      </c>
      <c r="AI17" s="127"/>
      <c r="AJ17" s="127"/>
      <c r="AK17" s="127"/>
      <c r="AL17" s="127">
        <v>5.52</v>
      </c>
      <c r="AM17" s="127"/>
      <c r="AN17" s="127"/>
      <c r="AO17" s="127"/>
      <c r="AP17" s="294">
        <v>2856</v>
      </c>
      <c r="AQ17" s="128">
        <f t="shared" si="8"/>
        <v>0.86330935251798568</v>
      </c>
      <c r="AR17" s="129">
        <f>IF(H17=0,"-",AB17/H17)</f>
        <v>1.0496062992125985</v>
      </c>
      <c r="AS17" s="129">
        <f t="shared" si="9"/>
        <v>0.79424460431654664</v>
      </c>
      <c r="AT17" s="153">
        <f>W17-'17.9'!W17</f>
        <v>6.0000000000000497E-2</v>
      </c>
      <c r="AU17" s="153">
        <f>AB17-'17.9'!AB17</f>
        <v>0</v>
      </c>
      <c r="AV17" s="153">
        <f>AG17-'17.9'!AG17</f>
        <v>0</v>
      </c>
      <c r="AW17" s="130"/>
      <c r="AX17" s="239"/>
      <c r="AY17" s="249">
        <f t="shared" si="10"/>
        <v>15</v>
      </c>
      <c r="AZ17" s="248">
        <v>1</v>
      </c>
      <c r="BA17" s="248">
        <v>1</v>
      </c>
      <c r="BB17" s="248">
        <v>1</v>
      </c>
      <c r="BC17" s="248"/>
      <c r="BD17" s="248">
        <v>1</v>
      </c>
      <c r="BE17" s="248">
        <v>1</v>
      </c>
      <c r="BF17" s="248"/>
      <c r="BG17" s="248"/>
      <c r="BH17" s="248"/>
      <c r="BI17" s="248"/>
      <c r="BJ17" s="248">
        <v>1</v>
      </c>
      <c r="BK17" s="248">
        <v>1</v>
      </c>
      <c r="BL17" s="248">
        <v>1</v>
      </c>
      <c r="BM17" s="271">
        <v>1</v>
      </c>
      <c r="BN17" s="271">
        <v>1</v>
      </c>
      <c r="BO17" s="271">
        <v>1</v>
      </c>
      <c r="BP17" s="271"/>
      <c r="BQ17" s="271">
        <v>1</v>
      </c>
      <c r="BR17" s="271">
        <v>1</v>
      </c>
      <c r="BS17" s="271">
        <v>1</v>
      </c>
      <c r="BT17" s="271">
        <v>1</v>
      </c>
    </row>
    <row r="18" spans="1:72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68.679000000000002</v>
      </c>
      <c r="X18" s="124">
        <v>4.8330000000000002</v>
      </c>
      <c r="Y18" s="124">
        <v>5.3710000000000004</v>
      </c>
      <c r="Z18" s="124">
        <v>39.779000000000003</v>
      </c>
      <c r="AA18" s="124">
        <v>18.695999999999998</v>
      </c>
      <c r="AB18" s="292">
        <f>SUM(AC18:AE18)</f>
        <v>27.862999999999996</v>
      </c>
      <c r="AC18" s="125">
        <v>8.1819999999999986</v>
      </c>
      <c r="AD18" s="125">
        <v>15.536</v>
      </c>
      <c r="AE18" s="125">
        <v>4.1449999999999996</v>
      </c>
      <c r="AF18" s="139">
        <v>0</v>
      </c>
      <c r="AG18" s="293">
        <f t="shared" si="3"/>
        <v>3.66</v>
      </c>
      <c r="AH18" s="127">
        <v>0</v>
      </c>
      <c r="AI18" s="127">
        <v>0.19</v>
      </c>
      <c r="AJ18" s="127">
        <v>0</v>
      </c>
      <c r="AK18" s="127">
        <v>0</v>
      </c>
      <c r="AL18" s="127">
        <v>0.91</v>
      </c>
      <c r="AM18" s="127">
        <v>2.2400000000000002</v>
      </c>
      <c r="AN18" s="127">
        <v>0.32</v>
      </c>
      <c r="AO18" s="127">
        <v>0</v>
      </c>
      <c r="AP18" s="294">
        <v>9329</v>
      </c>
      <c r="AQ18" s="128">
        <f t="shared" si="8"/>
        <v>0.70375038426068248</v>
      </c>
      <c r="AR18" s="129">
        <f>IF(H18=0,"-",AB18/H18)</f>
        <v>0.91987454605480334</v>
      </c>
      <c r="AS18" s="129">
        <f t="shared" si="9"/>
        <v>0.49127516778523495</v>
      </c>
      <c r="AT18" s="153">
        <f>W18-'17.9'!W18</f>
        <v>1.7930000000000064</v>
      </c>
      <c r="AU18" s="153">
        <f>AB18-'17.9'!AB18</f>
        <v>0.63100000000000023</v>
      </c>
      <c r="AV18" s="153">
        <f>AG18-'17.9'!AG18</f>
        <v>0.19999999999999973</v>
      </c>
      <c r="AW18" s="130"/>
      <c r="AX18" s="239"/>
      <c r="AY18" s="249">
        <f t="shared" si="10"/>
        <v>20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48">
        <v>1</v>
      </c>
      <c r="BM18" s="271">
        <v>1</v>
      </c>
      <c r="BN18" s="271">
        <v>1</v>
      </c>
      <c r="BO18" s="271">
        <v>1</v>
      </c>
      <c r="BP18" s="271"/>
      <c r="BQ18" s="271">
        <v>1</v>
      </c>
      <c r="BR18" s="271">
        <v>1</v>
      </c>
      <c r="BS18" s="271">
        <v>1</v>
      </c>
      <c r="BT18" s="271">
        <v>1</v>
      </c>
    </row>
    <row r="19" spans="1:72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65.018000000000015</v>
      </c>
      <c r="X19" s="124">
        <v>0.38800000000000001</v>
      </c>
      <c r="Y19" s="124">
        <v>12.724999999999998</v>
      </c>
      <c r="Z19" s="124">
        <v>48.763000000000012</v>
      </c>
      <c r="AA19" s="124">
        <v>3.1419999999999999</v>
      </c>
      <c r="AB19" s="292">
        <f>SUM(AC19:AE19)</f>
        <v>14.138000000000002</v>
      </c>
      <c r="AC19" s="125">
        <v>7.9440000000000008</v>
      </c>
      <c r="AD19" s="125">
        <v>5.75</v>
      </c>
      <c r="AE19" s="125">
        <v>0.44400000000000001</v>
      </c>
      <c r="AF19" s="139">
        <f t="shared" si="6"/>
        <v>61177.000000000007</v>
      </c>
      <c r="AG19" s="293">
        <f t="shared" si="3"/>
        <v>24.03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3.6670000000000003</v>
      </c>
      <c r="AM19" s="127">
        <v>0</v>
      </c>
      <c r="AN19" s="127">
        <v>19.361999999999998</v>
      </c>
      <c r="AO19" s="127">
        <v>0.6</v>
      </c>
      <c r="AP19" s="294">
        <v>9833</v>
      </c>
      <c r="AQ19" s="128">
        <f t="shared" si="8"/>
        <v>0.75069853365662187</v>
      </c>
      <c r="AR19" s="129">
        <f t="shared" ref="AR19:AR24" si="11">IF(H19=0,"-",AB19/H19)</f>
        <v>0.4895429362880887</v>
      </c>
      <c r="AS19" s="129">
        <f t="shared" si="9"/>
        <v>0.84109205460273018</v>
      </c>
      <c r="AT19" s="153">
        <f>W19-'17.9'!W19</f>
        <v>1.2570000000000121</v>
      </c>
      <c r="AU19" s="153">
        <f>AB19-'17.9'!AB19</f>
        <v>0</v>
      </c>
      <c r="AV19" s="153">
        <f>AG19-'17.9'!AG19</f>
        <v>0.39999999999999858</v>
      </c>
      <c r="AW19" s="130"/>
      <c r="AX19" s="239"/>
      <c r="AY19" s="249">
        <f t="shared" si="10"/>
        <v>19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>
        <v>1</v>
      </c>
      <c r="BI19" s="248"/>
      <c r="BJ19" s="248">
        <v>1</v>
      </c>
      <c r="BK19" s="248">
        <v>1</v>
      </c>
      <c r="BL19" s="248"/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  <c r="BS19" s="271">
        <v>1</v>
      </c>
      <c r="BT19" s="271">
        <v>1</v>
      </c>
    </row>
    <row r="20" spans="1:72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282">
        <v>0</v>
      </c>
      <c r="O20" s="282">
        <v>0</v>
      </c>
      <c r="P20" s="282">
        <v>0</v>
      </c>
      <c r="Q20" s="282">
        <v>0</v>
      </c>
      <c r="R20" s="282">
        <v>3.1</v>
      </c>
      <c r="S20" s="282">
        <v>0</v>
      </c>
      <c r="T20" s="282">
        <v>0</v>
      </c>
      <c r="U20" s="282">
        <v>0</v>
      </c>
      <c r="V20" s="63">
        <v>3330</v>
      </c>
      <c r="W20" s="279">
        <f t="shared" si="1"/>
        <v>17.220000000000006</v>
      </c>
      <c r="X20" s="192">
        <v>0.76</v>
      </c>
      <c r="Y20" s="192">
        <v>0</v>
      </c>
      <c r="Z20" s="192">
        <v>16.460000000000004</v>
      </c>
      <c r="AA20" s="192">
        <v>0</v>
      </c>
      <c r="AB20" s="279">
        <f t="shared" si="7"/>
        <v>7.6</v>
      </c>
      <c r="AC20" s="75">
        <v>0.7</v>
      </c>
      <c r="AD20" s="75">
        <v>3.1</v>
      </c>
      <c r="AE20" s="75">
        <v>3.8</v>
      </c>
      <c r="AF20" s="138">
        <f t="shared" si="6"/>
        <v>25750</v>
      </c>
      <c r="AG20" s="280">
        <f t="shared" si="3"/>
        <v>0.1</v>
      </c>
      <c r="AH20" s="193">
        <v>0.1</v>
      </c>
      <c r="AI20" s="22"/>
      <c r="AJ20" s="22"/>
      <c r="AK20" s="22"/>
      <c r="AL20" s="193"/>
      <c r="AM20" s="193"/>
      <c r="AN20" s="193"/>
      <c r="AO20" s="193"/>
      <c r="AP20" s="281">
        <v>1977</v>
      </c>
      <c r="AQ20" s="18">
        <f t="shared" si="8"/>
        <v>0.60633802816901428</v>
      </c>
      <c r="AR20" s="19">
        <f t="shared" si="11"/>
        <v>0.75396825396825395</v>
      </c>
      <c r="AS20" s="19">
        <f t="shared" si="9"/>
        <v>3.2258064516129031E-2</v>
      </c>
      <c r="AT20" s="17">
        <f>W20-'17.9'!W20</f>
        <v>0</v>
      </c>
      <c r="AU20" s="17">
        <f>AB20-'17.9'!AB20</f>
        <v>0</v>
      </c>
      <c r="AV20" s="17">
        <f>AG20-'17.9'!AG20</f>
        <v>0</v>
      </c>
      <c r="AW20" s="54"/>
      <c r="AX20" s="226"/>
      <c r="AY20" s="246">
        <f t="shared" si="10"/>
        <v>7</v>
      </c>
      <c r="AZ20" s="247">
        <v>1</v>
      </c>
      <c r="BA20" s="247"/>
      <c r="BB20" s="247"/>
      <c r="BC20" s="247">
        <v>1</v>
      </c>
      <c r="BD20" s="247">
        <v>1</v>
      </c>
      <c r="BE20" s="247"/>
      <c r="BF20" s="247"/>
      <c r="BG20" s="247"/>
      <c r="BH20" s="247"/>
      <c r="BI20" s="247"/>
      <c r="BJ20" s="247"/>
      <c r="BK20" s="247">
        <v>1</v>
      </c>
      <c r="BL20" s="247"/>
      <c r="BM20" s="270"/>
      <c r="BN20" s="270">
        <v>1</v>
      </c>
      <c r="BO20" s="270"/>
      <c r="BP20" s="270"/>
      <c r="BQ20" s="270"/>
      <c r="BR20" s="270">
        <v>1</v>
      </c>
      <c r="BS20" s="270">
        <v>1</v>
      </c>
      <c r="BT20" s="270"/>
    </row>
    <row r="21" spans="1:72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12.429079999999999</v>
      </c>
      <c r="X21" s="127">
        <v>0.40500000000000003</v>
      </c>
      <c r="Y21" s="127">
        <v>1.8939999999999997</v>
      </c>
      <c r="Z21" s="127">
        <v>4.7295800000000003</v>
      </c>
      <c r="AA21" s="127">
        <v>5.4005000000000001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6"/>
        <v>8464.380000000001</v>
      </c>
      <c r="AG21" s="293">
        <f t="shared" si="3"/>
        <v>3.0375000000000001</v>
      </c>
      <c r="AH21" s="127"/>
      <c r="AI21" s="127"/>
      <c r="AJ21" s="127"/>
      <c r="AK21" s="127"/>
      <c r="AL21" s="127">
        <v>0</v>
      </c>
      <c r="AM21" s="127">
        <v>1.25</v>
      </c>
      <c r="AN21" s="127">
        <v>1.1625000000000001</v>
      </c>
      <c r="AO21" s="127">
        <v>0.625</v>
      </c>
      <c r="AP21" s="294">
        <v>1718</v>
      </c>
      <c r="AQ21" s="128">
        <f t="shared" si="8"/>
        <v>0.73112235294117645</v>
      </c>
      <c r="AR21" s="129">
        <f t="shared" si="11"/>
        <v>0.68417821782178212</v>
      </c>
      <c r="AS21" s="129">
        <f t="shared" si="9"/>
        <v>0.57528409090909094</v>
      </c>
      <c r="AT21" s="153">
        <f>W21-'17.9'!W21</f>
        <v>0.63749999999999929</v>
      </c>
      <c r="AU21" s="153">
        <f>AB21-'17.9'!AB21</f>
        <v>0</v>
      </c>
      <c r="AV21" s="153">
        <f>AG21-'17.9'!AG21</f>
        <v>0</v>
      </c>
      <c r="AW21" s="130"/>
      <c r="AX21" s="239"/>
      <c r="AY21" s="249">
        <f t="shared" si="10"/>
        <v>14</v>
      </c>
      <c r="AZ21" s="248">
        <v>1</v>
      </c>
      <c r="BA21" s="248">
        <v>1</v>
      </c>
      <c r="BB21" s="248"/>
      <c r="BC21" s="248">
        <v>1</v>
      </c>
      <c r="BD21" s="248">
        <v>1</v>
      </c>
      <c r="BE21" s="248"/>
      <c r="BF21" s="248">
        <v>1</v>
      </c>
      <c r="BG21" s="248"/>
      <c r="BH21" s="248"/>
      <c r="BI21" s="248"/>
      <c r="BJ21" s="248">
        <v>1</v>
      </c>
      <c r="BK21" s="248">
        <v>1</v>
      </c>
      <c r="BL21" s="248">
        <v>1</v>
      </c>
      <c r="BM21" s="271"/>
      <c r="BN21" s="271">
        <v>1</v>
      </c>
      <c r="BO21" s="271">
        <v>1</v>
      </c>
      <c r="BP21" s="271"/>
      <c r="BQ21" s="271">
        <v>1</v>
      </c>
      <c r="BR21" s="271">
        <v>1</v>
      </c>
      <c r="BS21" s="271">
        <v>1</v>
      </c>
      <c r="BT21" s="271">
        <v>1</v>
      </c>
    </row>
    <row r="22" spans="1:72" s="134" customFormat="1" ht="13.15" x14ac:dyDescent="0.4">
      <c r="A22" s="119">
        <v>8</v>
      </c>
      <c r="B22" s="120" t="s">
        <v>62</v>
      </c>
      <c r="C22" s="121">
        <f t="shared" si="4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5"/>
        <v>16.369999999999997</v>
      </c>
      <c r="N22" s="291">
        <v>0</v>
      </c>
      <c r="O22" s="291">
        <v>0</v>
      </c>
      <c r="P22" s="291">
        <v>0</v>
      </c>
      <c r="Q22" s="291">
        <v>0</v>
      </c>
      <c r="R22" s="291">
        <v>7.93</v>
      </c>
      <c r="S22" s="291">
        <v>0</v>
      </c>
      <c r="T22" s="291">
        <v>8.44</v>
      </c>
      <c r="U22" s="291">
        <v>0</v>
      </c>
      <c r="V22" s="122">
        <v>2622</v>
      </c>
      <c r="W22" s="292">
        <f t="shared" si="1"/>
        <v>5.77</v>
      </c>
      <c r="X22" s="127"/>
      <c r="Y22" s="127">
        <v>5.77</v>
      </c>
      <c r="Z22" s="127"/>
      <c r="AA22" s="127"/>
      <c r="AB22" s="424">
        <v>6</v>
      </c>
      <c r="AC22" s="125"/>
      <c r="AD22" s="125">
        <v>6.99</v>
      </c>
      <c r="AE22" s="125"/>
      <c r="AF22" s="139">
        <f t="shared" si="6"/>
        <v>24465</v>
      </c>
      <c r="AG22" s="293">
        <f t="shared" si="3"/>
        <v>7.77</v>
      </c>
      <c r="AH22" s="127"/>
      <c r="AI22" s="127"/>
      <c r="AJ22" s="127"/>
      <c r="AK22" s="127"/>
      <c r="AL22" s="127">
        <v>3.32</v>
      </c>
      <c r="AM22" s="127"/>
      <c r="AN22" s="127">
        <v>4.45</v>
      </c>
      <c r="AO22" s="127"/>
      <c r="AP22" s="294">
        <v>1202</v>
      </c>
      <c r="AQ22" s="128">
        <f t="shared" si="8"/>
        <v>0.61252653927813161</v>
      </c>
      <c r="AR22" s="129">
        <f t="shared" si="11"/>
        <v>1</v>
      </c>
      <c r="AS22" s="129">
        <f t="shared" si="9"/>
        <v>0.47464874770922422</v>
      </c>
      <c r="AT22" s="153">
        <f>W22-'17.9'!W22</f>
        <v>0</v>
      </c>
      <c r="AU22" s="153">
        <f>AB22-'17.9'!AB22</f>
        <v>-0.99000000000000021</v>
      </c>
      <c r="AV22" s="153">
        <f>AG22-'17.9'!AG22</f>
        <v>0.15999999999999925</v>
      </c>
      <c r="AW22" s="130"/>
      <c r="AX22" s="239"/>
      <c r="AY22" s="249">
        <f t="shared" si="10"/>
        <v>8</v>
      </c>
      <c r="AZ22" s="248">
        <v>1</v>
      </c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48"/>
      <c r="BM22" s="271">
        <v>1</v>
      </c>
      <c r="BN22" s="271">
        <v>1</v>
      </c>
      <c r="BO22" s="271">
        <v>1</v>
      </c>
      <c r="BP22" s="271">
        <v>1</v>
      </c>
      <c r="BQ22" s="271">
        <v>1</v>
      </c>
      <c r="BR22" s="271">
        <v>1</v>
      </c>
      <c r="BS22" s="271">
        <v>1</v>
      </c>
      <c r="BT22" s="271"/>
    </row>
    <row r="23" spans="1:72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282">
        <v>0.37</v>
      </c>
      <c r="O23" s="282">
        <v>0</v>
      </c>
      <c r="P23" s="282">
        <v>0</v>
      </c>
      <c r="Q23" s="282">
        <v>0</v>
      </c>
      <c r="R23" s="282">
        <v>6.25</v>
      </c>
      <c r="S23" s="282">
        <v>0</v>
      </c>
      <c r="T23" s="282">
        <v>2.7</v>
      </c>
      <c r="U23" s="282">
        <v>0</v>
      </c>
      <c r="V23" s="63">
        <v>3432</v>
      </c>
      <c r="W23" s="279">
        <f t="shared" si="1"/>
        <v>9.9659999999999993</v>
      </c>
      <c r="X23" s="22">
        <v>0</v>
      </c>
      <c r="Y23" s="22">
        <v>0.5</v>
      </c>
      <c r="Z23" s="22">
        <v>5.7759999999999998</v>
      </c>
      <c r="AA23" s="22">
        <v>3.69</v>
      </c>
      <c r="AB23" s="279">
        <f>SUM(AC23:AE23)</f>
        <v>10.53</v>
      </c>
      <c r="AC23" s="75">
        <v>3.8220000000000001</v>
      </c>
      <c r="AD23" s="75">
        <v>5.3079999999999998</v>
      </c>
      <c r="AE23" s="75">
        <v>1.4</v>
      </c>
      <c r="AF23" s="138">
        <f t="shared" si="6"/>
        <v>41888.000000000007</v>
      </c>
      <c r="AG23" s="280">
        <f t="shared" si="3"/>
        <v>3.04</v>
      </c>
      <c r="AH23" s="22">
        <v>0.49</v>
      </c>
      <c r="AI23" s="22">
        <v>0</v>
      </c>
      <c r="AJ23" s="22">
        <v>0</v>
      </c>
      <c r="AK23" s="22">
        <v>0</v>
      </c>
      <c r="AL23" s="22">
        <v>1.7</v>
      </c>
      <c r="AM23" s="22">
        <v>0</v>
      </c>
      <c r="AN23" s="22">
        <v>0.85000000000000009</v>
      </c>
      <c r="AO23" s="22">
        <v>0</v>
      </c>
      <c r="AP23" s="281">
        <v>1561</v>
      </c>
      <c r="AQ23" s="18">
        <f t="shared" si="8"/>
        <v>0.39067032536260288</v>
      </c>
      <c r="AR23" s="19">
        <f t="shared" si="11"/>
        <v>0.32803738317757014</v>
      </c>
      <c r="AS23" s="19">
        <f t="shared" si="9"/>
        <v>0.3261802575107296</v>
      </c>
      <c r="AT23" s="17">
        <f>W23-'17.9'!W23</f>
        <v>0</v>
      </c>
      <c r="AU23" s="17">
        <f>AB23-'17.9'!AB23</f>
        <v>0</v>
      </c>
      <c r="AV23" s="17">
        <f>AG23-'17.9'!AG23</f>
        <v>0</v>
      </c>
      <c r="AW23" s="54"/>
      <c r="AX23" s="226"/>
      <c r="AY23" s="246">
        <f t="shared" si="10"/>
        <v>9</v>
      </c>
      <c r="AZ23" s="247">
        <v>1</v>
      </c>
      <c r="BA23" s="247">
        <v>1</v>
      </c>
      <c r="BB23" s="247"/>
      <c r="BC23" s="247"/>
      <c r="BD23" s="247">
        <v>1</v>
      </c>
      <c r="BE23" s="247"/>
      <c r="BF23" s="247">
        <v>1</v>
      </c>
      <c r="BG23" s="247"/>
      <c r="BH23" s="247"/>
      <c r="BI23" s="247"/>
      <c r="BJ23" s="247"/>
      <c r="BK23" s="247">
        <v>1</v>
      </c>
      <c r="BL23" s="247"/>
      <c r="BM23" s="270"/>
      <c r="BN23" s="270"/>
      <c r="BO23" s="270"/>
      <c r="BP23" s="270">
        <v>1</v>
      </c>
      <c r="BQ23" s="270">
        <v>1</v>
      </c>
      <c r="BR23" s="270">
        <v>1</v>
      </c>
      <c r="BS23" s="270">
        <v>1</v>
      </c>
      <c r="BT23" s="270"/>
    </row>
    <row r="24" spans="1:72" s="34" customFormat="1" ht="16.149999999999999" x14ac:dyDescent="0.35">
      <c r="A24" s="423"/>
      <c r="B24" s="423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423.11008000000004</v>
      </c>
      <c r="X24" s="32">
        <f>SUM(X10:X23)</f>
        <v>12.332999999999998</v>
      </c>
      <c r="Y24" s="32">
        <f>SUM(Y10:Y23)</f>
        <v>67.052999999999997</v>
      </c>
      <c r="Z24" s="32">
        <f>SUM(Z10:Z23)</f>
        <v>281.75258000000002</v>
      </c>
      <c r="AA24" s="32">
        <f t="shared" si="12"/>
        <v>61.971499999999999</v>
      </c>
      <c r="AB24" s="286">
        <f>SUM(AB10:AB23)</f>
        <v>99.239059999999995</v>
      </c>
      <c r="AC24" s="77">
        <f>SUM(AC10:AC23)</f>
        <v>33.253779999999999</v>
      </c>
      <c r="AD24" s="77">
        <f t="shared" si="12"/>
        <v>56.086280000000002</v>
      </c>
      <c r="AE24" s="77">
        <f t="shared" si="12"/>
        <v>10.888999999999999</v>
      </c>
      <c r="AF24" s="140">
        <f t="shared" si="12"/>
        <v>267399.38</v>
      </c>
      <c r="AG24" s="285">
        <f>SUM(AG10:AG23)</f>
        <v>128.31049999999996</v>
      </c>
      <c r="AH24" s="32">
        <f t="shared" si="12"/>
        <v>18.532999999999998</v>
      </c>
      <c r="AI24" s="32">
        <f t="shared" si="12"/>
        <v>1.7999999999999998</v>
      </c>
      <c r="AJ24" s="32">
        <f t="shared" si="12"/>
        <v>1.671</v>
      </c>
      <c r="AK24" s="32">
        <f t="shared" si="12"/>
        <v>1.5549999999999999</v>
      </c>
      <c r="AL24" s="32">
        <f t="shared" si="12"/>
        <v>17.736999999999998</v>
      </c>
      <c r="AM24" s="32">
        <f t="shared" si="12"/>
        <v>42.274999999999999</v>
      </c>
      <c r="AN24" s="32">
        <f t="shared" si="12"/>
        <v>29.7745</v>
      </c>
      <c r="AO24" s="32">
        <f t="shared" si="12"/>
        <v>14.964999999999998</v>
      </c>
      <c r="AP24" s="287">
        <f t="shared" si="12"/>
        <v>59884</v>
      </c>
      <c r="AQ24" s="160">
        <f t="shared" si="8"/>
        <v>0.75483931279324934</v>
      </c>
      <c r="AR24" s="160">
        <f t="shared" si="11"/>
        <v>0.66159373333333327</v>
      </c>
      <c r="AS24" s="160">
        <f t="shared" si="9"/>
        <v>0.70092046323609725</v>
      </c>
      <c r="AT24" s="161">
        <f t="shared" ref="AT24:AV24" si="13">SUM(AT10:AT23)</f>
        <v>20.615500000000029</v>
      </c>
      <c r="AU24" s="161">
        <f t="shared" si="13"/>
        <v>2.4079999999999986</v>
      </c>
      <c r="AV24" s="161">
        <f t="shared" si="13"/>
        <v>8.3319999999999901</v>
      </c>
      <c r="AW24" s="428"/>
      <c r="AX24" s="241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45"/>
      <c r="BL24" s="233"/>
      <c r="BM24" s="233"/>
      <c r="BN24" s="233"/>
      <c r="BO24" s="233"/>
    </row>
    <row r="25" spans="1:7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420"/>
      <c r="AX25" s="224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27"/>
      <c r="BL25" s="234"/>
      <c r="BM25" s="234"/>
      <c r="BN25" s="234"/>
      <c r="BO25" s="234"/>
    </row>
    <row r="26" spans="1:72" ht="15" customHeight="1" x14ac:dyDescent="0.4">
      <c r="AB26" s="5" t="s">
        <v>70</v>
      </c>
      <c r="AP26" s="288">
        <f>+AP24/V24</f>
        <v>0.76096321240231268</v>
      </c>
    </row>
    <row r="27" spans="1:72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72" ht="15" customHeight="1" x14ac:dyDescent="0.4">
      <c r="AR30" s="37"/>
      <c r="AS30" s="37"/>
    </row>
  </sheetData>
  <mergeCells count="34"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  <mergeCell ref="AX7:BL7"/>
    <mergeCell ref="H6:H7"/>
    <mergeCell ref="I6:L6"/>
    <mergeCell ref="C6:C7"/>
    <mergeCell ref="M6:M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0"/>
  <sheetViews>
    <sheetView topLeftCell="A3" zoomScaleNormal="100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AR16" sqref="AR16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7.125" style="5" hidden="1" customWidth="1"/>
    <col min="28" max="28" width="7.625" style="78" customWidth="1"/>
    <col min="29" max="31" width="6.75" style="78" hidden="1" customWidth="1"/>
    <col min="32" max="32" width="7.5" style="78" hidden="1" customWidth="1"/>
    <col min="33" max="33" width="6.875" style="5" customWidth="1"/>
    <col min="34" max="41" width="6.125" style="5" hidden="1" customWidth="1"/>
    <col min="42" max="42" width="6.875" style="290" customWidth="1"/>
    <col min="43" max="45" width="6.875" style="5" customWidth="1"/>
    <col min="46" max="47" width="6.5" style="5" customWidth="1"/>
    <col min="48" max="49" width="6.25" style="5" customWidth="1"/>
    <col min="50" max="50" width="5.75" style="237" customWidth="1"/>
    <col min="51" max="51" width="4.625" style="237" hidden="1" customWidth="1"/>
    <col min="52" max="54" width="4.125" style="237" hidden="1" customWidth="1"/>
    <col min="55" max="55" width="3.25" style="237" hidden="1" customWidth="1"/>
    <col min="56" max="58" width="4.125" style="237" hidden="1" customWidth="1"/>
    <col min="59" max="59" width="3.25" style="237" hidden="1" customWidth="1"/>
    <col min="60" max="60" width="4.125" style="237" hidden="1" customWidth="1"/>
    <col min="61" max="61" width="4.625" style="237" hidden="1" customWidth="1"/>
    <col min="62" max="62" width="4.125" style="237" hidden="1" customWidth="1"/>
    <col min="63" max="63" width="3.25" style="237" hidden="1" customWidth="1"/>
    <col min="64" max="64" width="3.25" style="228" hidden="1" customWidth="1"/>
    <col min="65" max="66" width="3.625" style="228" hidden="1" customWidth="1"/>
    <col min="67" max="67" width="4.625" style="228" hidden="1" customWidth="1"/>
    <col min="68" max="70" width="4.625" style="5" hidden="1" customWidth="1"/>
    <col min="71" max="72" width="4.5" style="5" hidden="1" customWidth="1"/>
    <col min="73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7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23"/>
      <c r="BM1" s="223"/>
      <c r="BN1" s="223"/>
      <c r="BO1" s="223"/>
    </row>
    <row r="2" spans="1:7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23"/>
      <c r="BM2" s="223"/>
      <c r="BN2" s="223"/>
      <c r="BO2" s="223"/>
    </row>
    <row r="3" spans="1:72" s="1" customFormat="1" ht="30.75" customHeight="1" x14ac:dyDescent="0.45">
      <c r="A3" s="745" t="s">
        <v>125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430"/>
      <c r="AX3" s="236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23"/>
      <c r="BM3" s="223"/>
      <c r="BN3" s="223"/>
      <c r="BO3" s="223"/>
    </row>
    <row r="4" spans="1:7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431"/>
      <c r="AU4" s="431"/>
      <c r="AV4" s="431"/>
      <c r="AW4" s="431"/>
      <c r="AX4" s="224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23"/>
      <c r="BM4" s="223"/>
      <c r="BN4" s="223"/>
      <c r="BO4" s="223"/>
    </row>
    <row r="5" spans="1:72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AX5" s="434"/>
    </row>
    <row r="6" spans="1:72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425"/>
      <c r="AX6" s="226"/>
    </row>
    <row r="7" spans="1:72" ht="70.5" customHeight="1" x14ac:dyDescent="0.4">
      <c r="A7" s="747"/>
      <c r="B7" s="748"/>
      <c r="C7" s="748"/>
      <c r="D7" s="433" t="s">
        <v>27</v>
      </c>
      <c r="E7" s="433" t="s">
        <v>28</v>
      </c>
      <c r="F7" s="433" t="s">
        <v>29</v>
      </c>
      <c r="G7" s="433" t="s">
        <v>30</v>
      </c>
      <c r="H7" s="748"/>
      <c r="I7" s="433" t="s">
        <v>27</v>
      </c>
      <c r="J7" s="433" t="s">
        <v>28</v>
      </c>
      <c r="K7" s="433" t="s">
        <v>29</v>
      </c>
      <c r="L7" s="433" t="s">
        <v>30</v>
      </c>
      <c r="M7" s="748"/>
      <c r="N7" s="433" t="s">
        <v>31</v>
      </c>
      <c r="O7" s="433" t="s">
        <v>32</v>
      </c>
      <c r="P7" s="433" t="s">
        <v>33</v>
      </c>
      <c r="Q7" s="433" t="s">
        <v>34</v>
      </c>
      <c r="R7" s="433" t="s">
        <v>31</v>
      </c>
      <c r="S7" s="433" t="s">
        <v>32</v>
      </c>
      <c r="T7" s="433" t="s">
        <v>33</v>
      </c>
      <c r="U7" s="433" t="s">
        <v>34</v>
      </c>
      <c r="V7" s="748"/>
      <c r="W7" s="748"/>
      <c r="X7" s="433" t="s">
        <v>27</v>
      </c>
      <c r="Y7" s="433" t="s">
        <v>28</v>
      </c>
      <c r="Z7" s="433" t="s">
        <v>29</v>
      </c>
      <c r="AA7" s="433" t="s">
        <v>30</v>
      </c>
      <c r="AB7" s="755"/>
      <c r="AC7" s="435" t="s">
        <v>27</v>
      </c>
      <c r="AD7" s="435" t="s">
        <v>71</v>
      </c>
      <c r="AE7" s="435" t="s">
        <v>29</v>
      </c>
      <c r="AF7" s="435" t="s">
        <v>68</v>
      </c>
      <c r="AG7" s="748"/>
      <c r="AH7" s="433" t="s">
        <v>31</v>
      </c>
      <c r="AI7" s="433" t="s">
        <v>32</v>
      </c>
      <c r="AJ7" s="433" t="s">
        <v>33</v>
      </c>
      <c r="AK7" s="433" t="s">
        <v>34</v>
      </c>
      <c r="AL7" s="433" t="s">
        <v>31</v>
      </c>
      <c r="AM7" s="433" t="s">
        <v>32</v>
      </c>
      <c r="AN7" s="433" t="s">
        <v>33</v>
      </c>
      <c r="AO7" s="433" t="s">
        <v>34</v>
      </c>
      <c r="AP7" s="748"/>
      <c r="AQ7" s="758"/>
      <c r="AR7" s="760"/>
      <c r="AS7" s="758"/>
      <c r="AT7" s="758"/>
      <c r="AU7" s="760"/>
      <c r="AV7" s="758"/>
      <c r="AW7" s="426"/>
      <c r="AX7" s="753" t="s">
        <v>104</v>
      </c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  <c r="BL7" s="754"/>
    </row>
    <row r="8" spans="1:72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427"/>
      <c r="AX8" s="297"/>
      <c r="AY8" s="298" t="s">
        <v>94</v>
      </c>
      <c r="AZ8" s="298" t="s">
        <v>85</v>
      </c>
      <c r="BA8" s="298" t="s">
        <v>86</v>
      </c>
      <c r="BB8" s="298" t="s">
        <v>87</v>
      </c>
      <c r="BC8" s="298" t="s">
        <v>88</v>
      </c>
      <c r="BD8" s="298" t="s">
        <v>89</v>
      </c>
      <c r="BE8" s="298" t="s">
        <v>90</v>
      </c>
      <c r="BF8" s="298" t="s">
        <v>91</v>
      </c>
      <c r="BG8" s="298" t="s">
        <v>92</v>
      </c>
      <c r="BH8" s="298" t="s">
        <v>93</v>
      </c>
      <c r="BI8" s="298" t="s">
        <v>96</v>
      </c>
      <c r="BJ8" s="298" t="s">
        <v>102</v>
      </c>
      <c r="BK8" s="298" t="s">
        <v>103</v>
      </c>
      <c r="BL8" s="299" t="s">
        <v>106</v>
      </c>
      <c r="BM8" s="299" t="s">
        <v>108</v>
      </c>
      <c r="BN8" s="299" t="s">
        <v>110</v>
      </c>
      <c r="BO8" s="299" t="s">
        <v>112</v>
      </c>
      <c r="BP8" s="299" t="s">
        <v>114</v>
      </c>
      <c r="BQ8" s="299" t="s">
        <v>116</v>
      </c>
      <c r="BR8" s="299" t="s">
        <v>117</v>
      </c>
      <c r="BS8" s="299" t="s">
        <v>122</v>
      </c>
      <c r="BT8" s="299" t="s">
        <v>123</v>
      </c>
    </row>
    <row r="9" spans="1:72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53"/>
      <c r="AX9" s="227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I9" s="238"/>
      <c r="BP9" s="228"/>
      <c r="BQ9" s="228"/>
      <c r="BR9" s="228"/>
      <c r="BS9" s="228"/>
      <c r="BT9" s="228"/>
    </row>
    <row r="10" spans="1:72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17">
        <v>1</v>
      </c>
      <c r="O10" s="17">
        <v>5.38</v>
      </c>
      <c r="P10" s="17">
        <v>2.48</v>
      </c>
      <c r="Q10" s="17">
        <v>3.28</v>
      </c>
      <c r="R10" s="17">
        <v>0.54</v>
      </c>
      <c r="S10" s="17">
        <v>23.22</v>
      </c>
      <c r="T10" s="17">
        <v>2.36</v>
      </c>
      <c r="U10" s="17">
        <v>19.11</v>
      </c>
      <c r="V10" s="62">
        <v>10271</v>
      </c>
      <c r="W10" s="279">
        <f t="shared" ref="W10:W23" si="1">SUM(X10:AA10)</f>
        <v>50.646999999999991</v>
      </c>
      <c r="X10" s="22">
        <v>0.18099999999999999</v>
      </c>
      <c r="Y10" s="22">
        <v>7.4750000000000005</v>
      </c>
      <c r="Z10" s="22">
        <v>36.818999999999996</v>
      </c>
      <c r="AA10" s="22">
        <v>6.1720000000000006</v>
      </c>
      <c r="AB10" s="279">
        <f>SUM(AC10:AE10)</f>
        <v>5.5749999999999993</v>
      </c>
      <c r="AC10" s="75">
        <v>0</v>
      </c>
      <c r="AD10" s="75">
        <v>4.4749999999999996</v>
      </c>
      <c r="AE10" s="75">
        <v>1.1000000000000001</v>
      </c>
      <c r="AF10" s="138">
        <v>0</v>
      </c>
      <c r="AG10" s="280">
        <f>+SUM(AH10:AO10)</f>
        <v>38.959999999999994</v>
      </c>
      <c r="AH10" s="22">
        <v>0.623</v>
      </c>
      <c r="AI10" s="22">
        <v>0.625</v>
      </c>
      <c r="AJ10" s="22">
        <v>1.1850000000000001</v>
      </c>
      <c r="AK10" s="22">
        <v>1.5549999999999999</v>
      </c>
      <c r="AL10" s="22">
        <v>0</v>
      </c>
      <c r="AM10" s="22">
        <v>21.550999999999998</v>
      </c>
      <c r="AN10" s="22">
        <v>2.35</v>
      </c>
      <c r="AO10" s="22">
        <v>11.070999999999998</v>
      </c>
      <c r="AP10" s="281">
        <v>7032</v>
      </c>
      <c r="AQ10" s="445">
        <f>$W10/C10</f>
        <v>0.86709467556925168</v>
      </c>
      <c r="AR10" s="446">
        <f>IF(H10=0,"-",AB10/H10)</f>
        <v>0.89919354838709664</v>
      </c>
      <c r="AS10" s="19">
        <f>AG10/M10</f>
        <v>0.67910057521352618</v>
      </c>
      <c r="AT10" s="17">
        <f>W10-'23.9'!W10</f>
        <v>0</v>
      </c>
      <c r="AU10" s="17">
        <f>AB10-'23.9'!AB10</f>
        <v>0</v>
      </c>
      <c r="AV10" s="17">
        <f>AG10-'23.9'!AG10</f>
        <v>0</v>
      </c>
      <c r="AW10" s="54"/>
      <c r="AX10" s="226"/>
      <c r="AY10" s="246">
        <f>+SUM(AZ10:CL10)</f>
        <v>11</v>
      </c>
      <c r="AZ10" s="247">
        <v>1</v>
      </c>
      <c r="BA10" s="247">
        <v>1</v>
      </c>
      <c r="BB10" s="247"/>
      <c r="BC10" s="247"/>
      <c r="BD10" s="247"/>
      <c r="BE10" s="247"/>
      <c r="BF10" s="247">
        <v>1</v>
      </c>
      <c r="BG10" s="247">
        <v>1</v>
      </c>
      <c r="BH10" s="247"/>
      <c r="BI10" s="247"/>
      <c r="BJ10" s="247">
        <v>1</v>
      </c>
      <c r="BK10" s="247">
        <v>1</v>
      </c>
      <c r="BL10" s="247"/>
      <c r="BM10" s="270"/>
      <c r="BN10" s="270">
        <v>1</v>
      </c>
      <c r="BO10" s="270">
        <v>1</v>
      </c>
      <c r="BP10" s="270"/>
      <c r="BQ10" s="270">
        <v>1</v>
      </c>
      <c r="BR10" s="270">
        <v>1</v>
      </c>
      <c r="BS10" s="270">
        <v>1</v>
      </c>
      <c r="BT10" s="270"/>
    </row>
    <row r="11" spans="1:72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282">
        <v>0.6</v>
      </c>
      <c r="O11" s="282">
        <v>0.5</v>
      </c>
      <c r="P11" s="282">
        <v>0.12</v>
      </c>
      <c r="Q11" s="282">
        <v>0.1</v>
      </c>
      <c r="R11" s="282">
        <v>1.6</v>
      </c>
      <c r="S11" s="282">
        <v>3.92</v>
      </c>
      <c r="T11" s="282">
        <v>1.71</v>
      </c>
      <c r="U11" s="282">
        <v>5.39</v>
      </c>
      <c r="V11" s="63">
        <v>4122</v>
      </c>
      <c r="W11" s="279">
        <f t="shared" si="1"/>
        <v>27.7</v>
      </c>
      <c r="X11" s="166">
        <v>0.7</v>
      </c>
      <c r="Y11" s="166">
        <v>3.15</v>
      </c>
      <c r="Z11" s="166">
        <v>22.049999999999997</v>
      </c>
      <c r="AA11" s="166">
        <v>1.8</v>
      </c>
      <c r="AB11" s="279">
        <f>SUM(AC11:AE11)</f>
        <v>5.5</v>
      </c>
      <c r="AC11" s="71">
        <v>5.5</v>
      </c>
      <c r="AD11" s="71"/>
      <c r="AE11" s="71"/>
      <c r="AF11" s="138">
        <f>(AC11*5+AD11*3.5+AE11*3)*1000</f>
        <v>27500</v>
      </c>
      <c r="AG11" s="280">
        <f t="shared" ref="AG11:AG23" si="3">+SUM(AH11:AO11)</f>
        <v>14.54</v>
      </c>
      <c r="AH11" s="22">
        <v>14.54</v>
      </c>
      <c r="AI11" s="22"/>
      <c r="AJ11" s="22"/>
      <c r="AK11" s="22"/>
      <c r="AL11" s="22"/>
      <c r="AM11" s="22"/>
      <c r="AN11" s="22"/>
      <c r="AO11" s="22"/>
      <c r="AP11" s="281">
        <v>4353</v>
      </c>
      <c r="AQ11" s="445">
        <f>$W11/C11</f>
        <v>0.96515679442508706</v>
      </c>
      <c r="AR11" s="446">
        <f>IF(H11=0,"-",AB11/H11)</f>
        <v>1</v>
      </c>
      <c r="AS11" s="446">
        <f>AG11/M11</f>
        <v>1.043041606886657</v>
      </c>
      <c r="AT11" s="17">
        <f>W11-'23.9'!W11</f>
        <v>0</v>
      </c>
      <c r="AU11" s="17">
        <f>AB11-'23.9'!AB11</f>
        <v>0</v>
      </c>
      <c r="AV11" s="17">
        <f>AG11-'23.9'!AG11</f>
        <v>0</v>
      </c>
      <c r="AW11" s="54"/>
      <c r="AX11" s="226"/>
      <c r="AY11" s="246">
        <f>+SUM(AZ11:CL11)</f>
        <v>11</v>
      </c>
      <c r="AZ11" s="247"/>
      <c r="BA11" s="247">
        <v>1</v>
      </c>
      <c r="BB11" s="247"/>
      <c r="BC11" s="247"/>
      <c r="BD11" s="247"/>
      <c r="BE11" s="247">
        <v>1</v>
      </c>
      <c r="BF11" s="247"/>
      <c r="BG11" s="247">
        <v>1</v>
      </c>
      <c r="BH11" s="247"/>
      <c r="BI11" s="247"/>
      <c r="BJ11" s="247">
        <v>1</v>
      </c>
      <c r="BK11" s="247">
        <v>1</v>
      </c>
      <c r="BL11" s="247"/>
      <c r="BM11" s="270"/>
      <c r="BN11" s="270">
        <v>1</v>
      </c>
      <c r="BO11" s="270"/>
      <c r="BP11" s="270">
        <v>1</v>
      </c>
      <c r="BQ11" s="270">
        <v>1</v>
      </c>
      <c r="BR11" s="270">
        <v>1</v>
      </c>
      <c r="BS11" s="270">
        <v>1</v>
      </c>
      <c r="BT11" s="270">
        <v>1</v>
      </c>
    </row>
    <row r="12" spans="1:72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62.612000000000009</v>
      </c>
      <c r="X12" s="167">
        <v>2.3659999999999997</v>
      </c>
      <c r="Y12" s="167">
        <v>5.5140000000000002</v>
      </c>
      <c r="Z12" s="167">
        <v>48.676000000000002</v>
      </c>
      <c r="AA12" s="167">
        <v>6.0560000000000009</v>
      </c>
      <c r="AB12" s="292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293">
        <f t="shared" si="3"/>
        <v>11.866</v>
      </c>
      <c r="AH12" s="127">
        <v>0</v>
      </c>
      <c r="AI12" s="127">
        <v>0.97499999999999998</v>
      </c>
      <c r="AJ12" s="127">
        <v>8.5000000000000006E-2</v>
      </c>
      <c r="AK12" s="127">
        <v>0</v>
      </c>
      <c r="AL12" s="127">
        <v>0.1</v>
      </c>
      <c r="AM12" s="127">
        <v>8.4369999999999994</v>
      </c>
      <c r="AN12" s="127">
        <v>0</v>
      </c>
      <c r="AO12" s="127">
        <v>2.2690000000000001</v>
      </c>
      <c r="AP12" s="294">
        <v>7931</v>
      </c>
      <c r="AQ12" s="128">
        <f>$W12/C12</f>
        <v>0.74796320630749014</v>
      </c>
      <c r="AR12" s="129">
        <f>IF(H12=0,"-",AB12/H12)</f>
        <v>0</v>
      </c>
      <c r="AS12" s="129">
        <f>AG12/M12</f>
        <v>0.69351256575102282</v>
      </c>
      <c r="AT12" s="153">
        <f>W12-'23.9'!W12</f>
        <v>1.8020000000000067</v>
      </c>
      <c r="AU12" s="153">
        <f>AB12-'23.9'!AB12</f>
        <v>0</v>
      </c>
      <c r="AV12" s="153">
        <f>AG12-'23.9'!AG12</f>
        <v>-9.9999999999997868E-3</v>
      </c>
      <c r="AW12" s="130"/>
      <c r="AX12" s="239"/>
      <c r="AY12" s="249">
        <f>+SUM(AZ12:CL12)</f>
        <v>18</v>
      </c>
      <c r="AZ12" s="248"/>
      <c r="BA12" s="248"/>
      <c r="BB12" s="248">
        <v>1</v>
      </c>
      <c r="BC12" s="248">
        <v>1</v>
      </c>
      <c r="BD12" s="248"/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48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  <c r="BS12" s="271">
        <v>1</v>
      </c>
      <c r="BT12" s="271">
        <v>1</v>
      </c>
    </row>
    <row r="13" spans="1:72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63">
        <v>1727</v>
      </c>
      <c r="W13" s="279">
        <f t="shared" si="1"/>
        <v>9.1409999999999982</v>
      </c>
      <c r="X13" s="174">
        <v>0.26</v>
      </c>
      <c r="Y13" s="174">
        <v>0.72</v>
      </c>
      <c r="Z13" s="174">
        <v>7.2009999999999996</v>
      </c>
      <c r="AA13" s="174">
        <v>0.96</v>
      </c>
      <c r="AB13" s="279">
        <f>SUM(AC13:AE13)</f>
        <v>0.33</v>
      </c>
      <c r="AC13" s="71"/>
      <c r="AD13" s="71">
        <v>0.33</v>
      </c>
      <c r="AE13" s="71"/>
      <c r="AF13" s="138"/>
      <c r="AG13" s="280">
        <f t="shared" si="3"/>
        <v>0.68</v>
      </c>
      <c r="AH13" s="22">
        <v>0.68</v>
      </c>
      <c r="AI13" s="22"/>
      <c r="AJ13" s="22"/>
      <c r="AK13" s="22"/>
      <c r="AL13" s="22"/>
      <c r="AM13" s="22"/>
      <c r="AN13" s="22"/>
      <c r="AO13" s="22"/>
      <c r="AP13" s="281">
        <v>1085</v>
      </c>
      <c r="AQ13" s="18">
        <f>$W13/C13</f>
        <v>0.66383442265795201</v>
      </c>
      <c r="AR13" s="19">
        <f>IF(H13=0,"-",AB13/H13)</f>
        <v>0.3666666666666667</v>
      </c>
      <c r="AS13" s="19">
        <f>AG13/M13</f>
        <v>0.57627118644067798</v>
      </c>
      <c r="AT13" s="17">
        <f>W13-'23.9'!W13</f>
        <v>0</v>
      </c>
      <c r="AU13" s="17">
        <f>AB13-'23.9'!AB13</f>
        <v>0</v>
      </c>
      <c r="AV13" s="17">
        <f>AG13-'23.9'!AG13</f>
        <v>0</v>
      </c>
      <c r="AW13" s="54"/>
      <c r="AX13" s="226"/>
      <c r="AY13" s="246">
        <f>+SUM(AZ13:CL13)</f>
        <v>11</v>
      </c>
      <c r="AZ13" s="247">
        <v>1</v>
      </c>
      <c r="BA13" s="247">
        <v>1</v>
      </c>
      <c r="BB13" s="247"/>
      <c r="BC13" s="247">
        <v>1</v>
      </c>
      <c r="BD13" s="247"/>
      <c r="BE13" s="247"/>
      <c r="BF13" s="247"/>
      <c r="BG13" s="247">
        <v>1</v>
      </c>
      <c r="BH13" s="247"/>
      <c r="BI13" s="247"/>
      <c r="BJ13" s="247">
        <v>1</v>
      </c>
      <c r="BK13" s="247">
        <v>1</v>
      </c>
      <c r="BL13" s="247">
        <v>1</v>
      </c>
      <c r="BM13" s="270"/>
      <c r="BN13" s="270">
        <v>1</v>
      </c>
      <c r="BO13" s="270"/>
      <c r="BP13" s="270">
        <v>1</v>
      </c>
      <c r="BQ13" s="270"/>
      <c r="BR13" s="270">
        <v>1</v>
      </c>
      <c r="BS13" s="270">
        <v>1</v>
      </c>
      <c r="BT13" s="270"/>
    </row>
    <row r="14" spans="1:72" s="43" customFormat="1" ht="13.15" x14ac:dyDescent="0.35">
      <c r="A14" s="432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6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W14-'23.9'!W14</f>
        <v>0</v>
      </c>
      <c r="AU14" s="17">
        <f>AB14-'23.9'!AB14</f>
        <v>0</v>
      </c>
      <c r="AV14" s="17">
        <f>AG14-'23.9'!AG14</f>
        <v>0</v>
      </c>
      <c r="AW14" s="54"/>
      <c r="AX14" s="22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72"/>
      <c r="BN14" s="272"/>
      <c r="BO14" s="272"/>
      <c r="BP14" s="272"/>
      <c r="BQ14" s="272"/>
      <c r="BR14" s="272"/>
      <c r="BS14" s="272"/>
      <c r="BT14" s="272"/>
    </row>
    <row r="15" spans="1:72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14.824</v>
      </c>
      <c r="X15" s="22">
        <v>0.26</v>
      </c>
      <c r="Y15" s="22">
        <v>6.9870000000000001</v>
      </c>
      <c r="Z15" s="22">
        <v>7.577</v>
      </c>
      <c r="AA15" s="22">
        <v>0</v>
      </c>
      <c r="AB15" s="279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280">
        <f t="shared" si="3"/>
        <v>8.6069999999999993</v>
      </c>
      <c r="AH15" s="22"/>
      <c r="AI15" s="22"/>
      <c r="AJ15" s="22"/>
      <c r="AK15" s="22"/>
      <c r="AL15" s="22">
        <v>0.68</v>
      </c>
      <c r="AM15" s="22">
        <v>6.6470000000000002</v>
      </c>
      <c r="AN15" s="22">
        <v>1.28</v>
      </c>
      <c r="AO15" s="22">
        <v>0</v>
      </c>
      <c r="AP15" s="281">
        <v>2529</v>
      </c>
      <c r="AQ15" s="445">
        <f t="shared" ref="AQ15:AQ24" si="8">$W15/C15</f>
        <v>0.92017380509000624</v>
      </c>
      <c r="AR15" s="19">
        <f>IF(H15=0,"-",AB15/H15)</f>
        <v>0</v>
      </c>
      <c r="AS15" s="446">
        <f t="shared" ref="AS15:AS24" si="9">AG15/M15</f>
        <v>0.97034949267192783</v>
      </c>
      <c r="AT15" s="17">
        <f>W15-'23.9'!W15</f>
        <v>0</v>
      </c>
      <c r="AU15" s="17">
        <f>AB15-'23.9'!AB15</f>
        <v>0</v>
      </c>
      <c r="AV15" s="17">
        <f>AG15-'23.9'!AG15</f>
        <v>0</v>
      </c>
      <c r="AW15" s="54"/>
      <c r="AX15" s="226"/>
      <c r="AY15" s="246">
        <f t="shared" ref="AY15:AY23" si="10">+SUM(AZ15:CL15)</f>
        <v>8</v>
      </c>
      <c r="AZ15" s="247"/>
      <c r="BA15" s="247"/>
      <c r="BB15" s="247"/>
      <c r="BC15" s="247"/>
      <c r="BD15" s="247">
        <v>1</v>
      </c>
      <c r="BE15" s="247">
        <v>1</v>
      </c>
      <c r="BF15" s="247"/>
      <c r="BG15" s="247"/>
      <c r="BH15" s="247"/>
      <c r="BI15" s="247">
        <v>1</v>
      </c>
      <c r="BJ15" s="247">
        <v>1</v>
      </c>
      <c r="BK15" s="247"/>
      <c r="BL15" s="247"/>
      <c r="BM15" s="270"/>
      <c r="BN15" s="270">
        <v>1</v>
      </c>
      <c r="BO15" s="270">
        <v>1</v>
      </c>
      <c r="BP15" s="270"/>
      <c r="BQ15" s="270"/>
      <c r="BR15" s="270"/>
      <c r="BS15" s="270">
        <v>1</v>
      </c>
      <c r="BT15" s="270">
        <v>1</v>
      </c>
    </row>
    <row r="16" spans="1:72" s="134" customFormat="1" ht="13.15" x14ac:dyDescent="0.4">
      <c r="A16" s="119">
        <v>2</v>
      </c>
      <c r="B16" s="120" t="s">
        <v>42</v>
      </c>
      <c r="C16" s="121">
        <f t="shared" si="4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5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69.206000000000003</v>
      </c>
      <c r="X16" s="124">
        <v>2.1800000000000002</v>
      </c>
      <c r="Y16" s="124">
        <v>13.236999999999998</v>
      </c>
      <c r="Z16" s="124">
        <v>39.144000000000005</v>
      </c>
      <c r="AA16" s="124">
        <v>14.645</v>
      </c>
      <c r="AB16" s="292">
        <f t="shared" si="7"/>
        <v>6.6</v>
      </c>
      <c r="AC16" s="125">
        <v>6.6</v>
      </c>
      <c r="AD16" s="125"/>
      <c r="AE16" s="125"/>
      <c r="AF16" s="139">
        <f t="shared" si="6"/>
        <v>33000</v>
      </c>
      <c r="AG16" s="293">
        <f t="shared" si="3"/>
        <v>6.49</v>
      </c>
      <c r="AH16" s="127">
        <v>2.1</v>
      </c>
      <c r="AI16" s="127">
        <v>0</v>
      </c>
      <c r="AJ16" s="127">
        <v>0</v>
      </c>
      <c r="AK16" s="127">
        <v>0</v>
      </c>
      <c r="AL16" s="127">
        <v>1.84</v>
      </c>
      <c r="AM16" s="127">
        <v>2.15</v>
      </c>
      <c r="AN16" s="127">
        <v>0</v>
      </c>
      <c r="AO16" s="127">
        <v>0.4</v>
      </c>
      <c r="AP16" s="294">
        <v>8811</v>
      </c>
      <c r="AQ16" s="445">
        <f t="shared" si="8"/>
        <v>0.8649668791401075</v>
      </c>
      <c r="AR16" s="129">
        <f>IF(H16=0,"-",AB16/H16)</f>
        <v>0.532258064516129</v>
      </c>
      <c r="AS16" s="446">
        <f t="shared" si="9"/>
        <v>0.85960264900662264</v>
      </c>
      <c r="AT16" s="153">
        <f>W16-'23.9'!W16</f>
        <v>1.5</v>
      </c>
      <c r="AU16" s="153">
        <f>AB16-'23.9'!AB16</f>
        <v>0.29999999999999982</v>
      </c>
      <c r="AV16" s="153">
        <f>AG16-'23.9'!AG16</f>
        <v>0</v>
      </c>
      <c r="AW16" s="130"/>
      <c r="AX16" s="239"/>
      <c r="AY16" s="249">
        <f t="shared" si="10"/>
        <v>10</v>
      </c>
      <c r="AZ16" s="248">
        <v>1</v>
      </c>
      <c r="BA16" s="248"/>
      <c r="BB16" s="248"/>
      <c r="BC16" s="248"/>
      <c r="BD16" s="248">
        <v>1</v>
      </c>
      <c r="BE16" s="248"/>
      <c r="BF16" s="248"/>
      <c r="BG16" s="248"/>
      <c r="BH16" s="248"/>
      <c r="BI16" s="248">
        <v>1</v>
      </c>
      <c r="BJ16" s="248">
        <v>1</v>
      </c>
      <c r="BK16" s="248"/>
      <c r="BL16" s="248"/>
      <c r="BM16" s="271">
        <v>1</v>
      </c>
      <c r="BN16" s="271">
        <v>1</v>
      </c>
      <c r="BO16" s="271"/>
      <c r="BP16" s="271">
        <v>1</v>
      </c>
      <c r="BQ16" s="271"/>
      <c r="BR16" s="271">
        <v>1</v>
      </c>
      <c r="BS16" s="271">
        <v>1</v>
      </c>
      <c r="BT16" s="271">
        <v>1</v>
      </c>
    </row>
    <row r="17" spans="1:72" ht="13.15" x14ac:dyDescent="0.4">
      <c r="A17" s="14">
        <v>3</v>
      </c>
      <c r="B17" s="15" t="s">
        <v>56</v>
      </c>
      <c r="C17" s="61">
        <f t="shared" si="4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5"/>
        <v>6.95</v>
      </c>
      <c r="N17" s="282">
        <v>6.32</v>
      </c>
      <c r="O17" s="282">
        <v>0</v>
      </c>
      <c r="P17" s="282">
        <v>0</v>
      </c>
      <c r="Q17" s="282">
        <v>0</v>
      </c>
      <c r="R17" s="282">
        <v>0.63</v>
      </c>
      <c r="S17" s="282">
        <v>0</v>
      </c>
      <c r="T17" s="282">
        <v>0</v>
      </c>
      <c r="U17" s="282">
        <v>0</v>
      </c>
      <c r="V17" s="63">
        <v>2394</v>
      </c>
      <c r="W17" s="279">
        <f t="shared" si="1"/>
        <v>13.200000000000001</v>
      </c>
      <c r="X17" s="27"/>
      <c r="Y17" s="170">
        <v>4.21</v>
      </c>
      <c r="Z17" s="170">
        <v>7.52</v>
      </c>
      <c r="AA17" s="170">
        <v>1.47</v>
      </c>
      <c r="AB17" s="279">
        <f t="shared" si="7"/>
        <v>13.33</v>
      </c>
      <c r="AC17" s="75"/>
      <c r="AD17" s="75">
        <v>13.33</v>
      </c>
      <c r="AE17" s="75"/>
      <c r="AF17" s="138">
        <f t="shared" si="6"/>
        <v>46655</v>
      </c>
      <c r="AG17" s="280">
        <f t="shared" si="3"/>
        <v>5.52</v>
      </c>
      <c r="AH17" s="22">
        <v>0</v>
      </c>
      <c r="AI17" s="22"/>
      <c r="AJ17" s="22"/>
      <c r="AK17" s="22"/>
      <c r="AL17" s="22">
        <v>5.52</v>
      </c>
      <c r="AM17" s="22"/>
      <c r="AN17" s="22"/>
      <c r="AO17" s="22"/>
      <c r="AP17" s="281">
        <v>2856</v>
      </c>
      <c r="AQ17" s="445">
        <f t="shared" si="8"/>
        <v>0.86330935251798568</v>
      </c>
      <c r="AR17" s="446">
        <f>IF(H17=0,"-",AB17/H17)</f>
        <v>1.0496062992125985</v>
      </c>
      <c r="AS17" s="446">
        <f t="shared" si="9"/>
        <v>0.79424460431654664</v>
      </c>
      <c r="AT17" s="17">
        <f>W17-'23.9'!W17</f>
        <v>0</v>
      </c>
      <c r="AU17" s="17">
        <f>AB17-'23.9'!AB17</f>
        <v>0</v>
      </c>
      <c r="AV17" s="17">
        <f>AG17-'23.9'!AG17</f>
        <v>0</v>
      </c>
      <c r="AW17" s="54"/>
      <c r="AX17" s="226"/>
      <c r="AY17" s="246">
        <f t="shared" si="10"/>
        <v>15</v>
      </c>
      <c r="AZ17" s="247">
        <v>1</v>
      </c>
      <c r="BA17" s="247">
        <v>1</v>
      </c>
      <c r="BB17" s="247">
        <v>1</v>
      </c>
      <c r="BC17" s="247"/>
      <c r="BD17" s="247">
        <v>1</v>
      </c>
      <c r="BE17" s="247">
        <v>1</v>
      </c>
      <c r="BF17" s="247"/>
      <c r="BG17" s="247"/>
      <c r="BH17" s="247"/>
      <c r="BI17" s="247"/>
      <c r="BJ17" s="247">
        <v>1</v>
      </c>
      <c r="BK17" s="247">
        <v>1</v>
      </c>
      <c r="BL17" s="247">
        <v>1</v>
      </c>
      <c r="BM17" s="270">
        <v>1</v>
      </c>
      <c r="BN17" s="270">
        <v>1</v>
      </c>
      <c r="BO17" s="270">
        <v>1</v>
      </c>
      <c r="BP17" s="270"/>
      <c r="BQ17" s="270">
        <v>1</v>
      </c>
      <c r="BR17" s="270">
        <v>1</v>
      </c>
      <c r="BS17" s="270">
        <v>1</v>
      </c>
      <c r="BT17" s="270">
        <v>1</v>
      </c>
    </row>
    <row r="18" spans="1:72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70.293000000000006</v>
      </c>
      <c r="X18" s="124">
        <v>5.4329999999999998</v>
      </c>
      <c r="Y18" s="124">
        <v>5.3710000000000004</v>
      </c>
      <c r="Z18" s="124">
        <v>40.568999999999996</v>
      </c>
      <c r="AA18" s="124">
        <v>18.920000000000002</v>
      </c>
      <c r="AB18" s="292">
        <f>SUM(AC18:AE18)</f>
        <v>27.862999999999996</v>
      </c>
      <c r="AC18" s="125">
        <v>8.1819999999999986</v>
      </c>
      <c r="AD18" s="125">
        <v>15.536</v>
      </c>
      <c r="AE18" s="125">
        <v>4.1449999999999996</v>
      </c>
      <c r="AF18" s="139">
        <v>0.06</v>
      </c>
      <c r="AG18" s="293">
        <f t="shared" si="3"/>
        <v>3.66</v>
      </c>
      <c r="AH18" s="127">
        <v>0</v>
      </c>
      <c r="AI18" s="127">
        <v>0.19</v>
      </c>
      <c r="AJ18" s="127">
        <v>0</v>
      </c>
      <c r="AK18" s="127">
        <v>0</v>
      </c>
      <c r="AL18" s="127">
        <v>0.91</v>
      </c>
      <c r="AM18" s="127">
        <v>2.2400000000000002</v>
      </c>
      <c r="AN18" s="127">
        <v>0.32</v>
      </c>
      <c r="AO18" s="127">
        <v>0</v>
      </c>
      <c r="AP18" s="294">
        <v>9521</v>
      </c>
      <c r="AQ18" s="128">
        <f t="shared" si="8"/>
        <v>0.7202889640332002</v>
      </c>
      <c r="AR18" s="446">
        <f>IF(H18=0,"-",AB18/H18)</f>
        <v>0.91987454605480334</v>
      </c>
      <c r="AS18" s="129">
        <f t="shared" si="9"/>
        <v>0.49127516778523495</v>
      </c>
      <c r="AT18" s="153">
        <f>W18-'23.9'!W18</f>
        <v>1.6140000000000043</v>
      </c>
      <c r="AU18" s="153">
        <f>AB18-'23.9'!AB18</f>
        <v>0</v>
      </c>
      <c r="AV18" s="153">
        <f>AG18-'23.9'!AG18</f>
        <v>0</v>
      </c>
      <c r="AW18" s="130"/>
      <c r="AX18" s="239"/>
      <c r="AY18" s="249">
        <f t="shared" si="10"/>
        <v>20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48">
        <v>1</v>
      </c>
      <c r="BM18" s="271">
        <v>1</v>
      </c>
      <c r="BN18" s="271">
        <v>1</v>
      </c>
      <c r="BO18" s="271">
        <v>1</v>
      </c>
      <c r="BP18" s="271"/>
      <c r="BQ18" s="271">
        <v>1</v>
      </c>
      <c r="BR18" s="271">
        <v>1</v>
      </c>
      <c r="BS18" s="271">
        <v>1</v>
      </c>
      <c r="BT18" s="271">
        <v>1</v>
      </c>
    </row>
    <row r="19" spans="1:72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68.978000000000009</v>
      </c>
      <c r="X19" s="124">
        <v>0.38800000000000001</v>
      </c>
      <c r="Y19" s="124">
        <v>11.805</v>
      </c>
      <c r="Z19" s="124">
        <v>53.743000000000009</v>
      </c>
      <c r="AA19" s="124">
        <v>3.0419999999999998</v>
      </c>
      <c r="AB19" s="292">
        <f>SUM(AC19:AE19)</f>
        <v>23.241000000000003</v>
      </c>
      <c r="AC19" s="125">
        <v>13.852000000000002</v>
      </c>
      <c r="AD19" s="125">
        <v>8.9450000000000003</v>
      </c>
      <c r="AE19" s="125">
        <v>0.44400000000000001</v>
      </c>
      <c r="AF19" s="139">
        <f t="shared" si="6"/>
        <v>101899.5</v>
      </c>
      <c r="AG19" s="293">
        <f t="shared" si="3"/>
        <v>25.520000000000003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3.7670000000000003</v>
      </c>
      <c r="AM19" s="127">
        <v>0</v>
      </c>
      <c r="AN19" s="127">
        <v>20.752000000000002</v>
      </c>
      <c r="AO19" s="127">
        <v>0.6</v>
      </c>
      <c r="AP19" s="294">
        <v>9933</v>
      </c>
      <c r="AQ19" s="445">
        <f t="shared" si="8"/>
        <v>0.79642073663549251</v>
      </c>
      <c r="AR19" s="446">
        <f t="shared" ref="AR19:AR24" si="11">IF(H19=0,"-",AB19/H19)</f>
        <v>0.80474376731301955</v>
      </c>
      <c r="AS19" s="446">
        <f t="shared" si="9"/>
        <v>0.89324466223311172</v>
      </c>
      <c r="AT19" s="153">
        <f>W19-'23.9'!W19</f>
        <v>3.9599999999999937</v>
      </c>
      <c r="AU19" s="153">
        <f>AB19-'23.9'!AB19</f>
        <v>9.1030000000000015</v>
      </c>
      <c r="AV19" s="153">
        <f>AG19-'23.9'!AG19</f>
        <v>1.490000000000002</v>
      </c>
      <c r="AW19" s="130"/>
      <c r="AX19" s="239"/>
      <c r="AY19" s="249">
        <f t="shared" si="10"/>
        <v>19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>
        <v>1</v>
      </c>
      <c r="BI19" s="248"/>
      <c r="BJ19" s="248">
        <v>1</v>
      </c>
      <c r="BK19" s="248">
        <v>1</v>
      </c>
      <c r="BL19" s="248"/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  <c r="BS19" s="271">
        <v>1</v>
      </c>
      <c r="BT19" s="271">
        <v>1</v>
      </c>
    </row>
    <row r="20" spans="1:72" s="134" customFormat="1" ht="13.15" x14ac:dyDescent="0.4">
      <c r="A20" s="119">
        <v>6</v>
      </c>
      <c r="B20" s="120" t="s">
        <v>49</v>
      </c>
      <c r="C20" s="121">
        <f t="shared" si="4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5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19.750000000000004</v>
      </c>
      <c r="X20" s="171">
        <v>0.76</v>
      </c>
      <c r="Y20" s="171">
        <v>0</v>
      </c>
      <c r="Z20" s="171">
        <v>18.990000000000002</v>
      </c>
      <c r="AA20" s="171">
        <v>0</v>
      </c>
      <c r="AB20" s="292">
        <f t="shared" si="7"/>
        <v>9.9</v>
      </c>
      <c r="AC20" s="125">
        <v>3.46</v>
      </c>
      <c r="AD20" s="125">
        <v>5.38</v>
      </c>
      <c r="AE20" s="125">
        <v>1.06</v>
      </c>
      <c r="AF20" s="139">
        <f t="shared" si="6"/>
        <v>39309.999999999993</v>
      </c>
      <c r="AG20" s="293">
        <f t="shared" si="3"/>
        <v>0.1</v>
      </c>
      <c r="AH20" s="172">
        <v>0.1</v>
      </c>
      <c r="AI20" s="127"/>
      <c r="AJ20" s="127"/>
      <c r="AK20" s="127"/>
      <c r="AL20" s="172"/>
      <c r="AM20" s="172"/>
      <c r="AN20" s="172"/>
      <c r="AO20" s="172"/>
      <c r="AP20" s="294">
        <v>2252</v>
      </c>
      <c r="AQ20" s="128">
        <f t="shared" si="8"/>
        <v>0.69542253521126773</v>
      </c>
      <c r="AR20" s="446">
        <f t="shared" si="11"/>
        <v>0.98214285714285721</v>
      </c>
      <c r="AS20" s="129">
        <f t="shared" si="9"/>
        <v>3.2258064516129031E-2</v>
      </c>
      <c r="AT20" s="153">
        <f>W20-'23.9'!W20</f>
        <v>2.5299999999999976</v>
      </c>
      <c r="AU20" s="153">
        <f>AB20-'23.9'!AB20</f>
        <v>2.3000000000000007</v>
      </c>
      <c r="AV20" s="153">
        <f>AG20-'23.9'!AG20</f>
        <v>0</v>
      </c>
      <c r="AW20" s="130"/>
      <c r="AX20" s="239"/>
      <c r="AY20" s="249">
        <f t="shared" si="10"/>
        <v>7</v>
      </c>
      <c r="AZ20" s="248">
        <v>1</v>
      </c>
      <c r="BA20" s="248"/>
      <c r="BB20" s="248"/>
      <c r="BC20" s="248">
        <v>1</v>
      </c>
      <c r="BD20" s="248">
        <v>1</v>
      </c>
      <c r="BE20" s="248"/>
      <c r="BF20" s="248"/>
      <c r="BG20" s="248"/>
      <c r="BH20" s="248"/>
      <c r="BI20" s="248"/>
      <c r="BJ20" s="248"/>
      <c r="BK20" s="248">
        <v>1</v>
      </c>
      <c r="BL20" s="248"/>
      <c r="BM20" s="271"/>
      <c r="BN20" s="271">
        <v>1</v>
      </c>
      <c r="BO20" s="271"/>
      <c r="BP20" s="271"/>
      <c r="BQ20" s="271"/>
      <c r="BR20" s="271">
        <v>1</v>
      </c>
      <c r="BS20" s="271">
        <v>1</v>
      </c>
      <c r="BT20" s="271"/>
    </row>
    <row r="21" spans="1:72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13.199079999999999</v>
      </c>
      <c r="X21" s="127">
        <v>0.40500000000000003</v>
      </c>
      <c r="Y21" s="127">
        <v>1.8939999999999997</v>
      </c>
      <c r="Z21" s="127">
        <v>5.3795799999999998</v>
      </c>
      <c r="AA21" s="127">
        <v>5.5204999999999993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6"/>
        <v>8464.380000000001</v>
      </c>
      <c r="AG21" s="293">
        <f t="shared" si="3"/>
        <v>3.6175000000000002</v>
      </c>
      <c r="AH21" s="127"/>
      <c r="AI21" s="127"/>
      <c r="AJ21" s="127"/>
      <c r="AK21" s="127"/>
      <c r="AL21" s="127">
        <v>0.28000000000000003</v>
      </c>
      <c r="AM21" s="127">
        <v>1.55</v>
      </c>
      <c r="AN21" s="127">
        <v>1.1625000000000001</v>
      </c>
      <c r="AO21" s="127">
        <v>0.625</v>
      </c>
      <c r="AP21" s="294">
        <v>1798</v>
      </c>
      <c r="AQ21" s="128">
        <f t="shared" si="8"/>
        <v>0.77641647058823526</v>
      </c>
      <c r="AR21" s="129">
        <f t="shared" si="11"/>
        <v>0.68417821782178212</v>
      </c>
      <c r="AS21" s="129">
        <f t="shared" si="9"/>
        <v>0.6851325757575758</v>
      </c>
      <c r="AT21" s="153">
        <f>W21-'23.9'!W21</f>
        <v>0.76999999999999957</v>
      </c>
      <c r="AU21" s="153">
        <f>AB21-'23.9'!AB21</f>
        <v>0</v>
      </c>
      <c r="AV21" s="153">
        <f>AG21-'23.9'!AG21</f>
        <v>0.58000000000000007</v>
      </c>
      <c r="AW21" s="130"/>
      <c r="AX21" s="239"/>
      <c r="AY21" s="249">
        <f t="shared" si="10"/>
        <v>14</v>
      </c>
      <c r="AZ21" s="248">
        <v>1</v>
      </c>
      <c r="BA21" s="248">
        <v>1</v>
      </c>
      <c r="BB21" s="248"/>
      <c r="BC21" s="248">
        <v>1</v>
      </c>
      <c r="BD21" s="248">
        <v>1</v>
      </c>
      <c r="BE21" s="248"/>
      <c r="BF21" s="248">
        <v>1</v>
      </c>
      <c r="BG21" s="248"/>
      <c r="BH21" s="248"/>
      <c r="BI21" s="248"/>
      <c r="BJ21" s="248">
        <v>1</v>
      </c>
      <c r="BK21" s="248">
        <v>1</v>
      </c>
      <c r="BL21" s="248">
        <v>1</v>
      </c>
      <c r="BM21" s="271"/>
      <c r="BN21" s="271">
        <v>1</v>
      </c>
      <c r="BO21" s="271">
        <v>1</v>
      </c>
      <c r="BP21" s="271"/>
      <c r="BQ21" s="271">
        <v>1</v>
      </c>
      <c r="BR21" s="271">
        <v>1</v>
      </c>
      <c r="BS21" s="271">
        <v>1</v>
      </c>
      <c r="BT21" s="271">
        <v>1</v>
      </c>
    </row>
    <row r="22" spans="1:72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282">
        <v>0</v>
      </c>
      <c r="O22" s="282">
        <v>0</v>
      </c>
      <c r="P22" s="282">
        <v>0</v>
      </c>
      <c r="Q22" s="282">
        <v>0</v>
      </c>
      <c r="R22" s="282">
        <v>7.93</v>
      </c>
      <c r="S22" s="282">
        <v>0</v>
      </c>
      <c r="T22" s="282">
        <v>8.44</v>
      </c>
      <c r="U22" s="282">
        <v>0</v>
      </c>
      <c r="V22" s="63">
        <v>2622</v>
      </c>
      <c r="W22" s="279">
        <f t="shared" si="1"/>
        <v>5.77</v>
      </c>
      <c r="X22" s="22"/>
      <c r="Y22" s="22">
        <v>5.77</v>
      </c>
      <c r="Z22" s="22"/>
      <c r="AA22" s="22"/>
      <c r="AB22" s="256">
        <v>6</v>
      </c>
      <c r="AC22" s="75"/>
      <c r="AD22" s="75">
        <v>6.99</v>
      </c>
      <c r="AE22" s="75"/>
      <c r="AF22" s="138">
        <f t="shared" si="6"/>
        <v>24465</v>
      </c>
      <c r="AG22" s="280">
        <f t="shared" si="3"/>
        <v>7.77</v>
      </c>
      <c r="AH22" s="22"/>
      <c r="AI22" s="22"/>
      <c r="AJ22" s="22"/>
      <c r="AK22" s="22"/>
      <c r="AL22" s="22">
        <v>3.32</v>
      </c>
      <c r="AM22" s="22"/>
      <c r="AN22" s="22">
        <v>4.45</v>
      </c>
      <c r="AO22" s="22"/>
      <c r="AP22" s="281">
        <v>1202</v>
      </c>
      <c r="AQ22" s="18">
        <f t="shared" si="8"/>
        <v>0.61252653927813161</v>
      </c>
      <c r="AR22" s="446">
        <f t="shared" si="11"/>
        <v>1</v>
      </c>
      <c r="AS22" s="19">
        <f t="shared" si="9"/>
        <v>0.47464874770922422</v>
      </c>
      <c r="AT22" s="17">
        <f>W22-'23.9'!W22</f>
        <v>0</v>
      </c>
      <c r="AU22" s="17">
        <f>AB22-'23.9'!AB22</f>
        <v>0</v>
      </c>
      <c r="AV22" s="17">
        <f>AG22-'23.9'!AG22</f>
        <v>0</v>
      </c>
      <c r="AW22" s="54"/>
      <c r="AX22" s="226"/>
      <c r="AY22" s="246">
        <f t="shared" si="10"/>
        <v>8</v>
      </c>
      <c r="AZ22" s="247">
        <v>1</v>
      </c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  <c r="BK22" s="247"/>
      <c r="BL22" s="247"/>
      <c r="BM22" s="270">
        <v>1</v>
      </c>
      <c r="BN22" s="270">
        <v>1</v>
      </c>
      <c r="BO22" s="270">
        <v>1</v>
      </c>
      <c r="BP22" s="270">
        <v>1</v>
      </c>
      <c r="BQ22" s="270">
        <v>1</v>
      </c>
      <c r="BR22" s="270">
        <v>1</v>
      </c>
      <c r="BS22" s="270">
        <v>1</v>
      </c>
      <c r="BT22" s="270"/>
    </row>
    <row r="23" spans="1:72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282">
        <v>0.37</v>
      </c>
      <c r="O23" s="282">
        <v>0</v>
      </c>
      <c r="P23" s="282">
        <v>0</v>
      </c>
      <c r="Q23" s="282">
        <v>0</v>
      </c>
      <c r="R23" s="282">
        <v>6.25</v>
      </c>
      <c r="S23" s="282">
        <v>0</v>
      </c>
      <c r="T23" s="282">
        <v>2.7</v>
      </c>
      <c r="U23" s="282">
        <v>0</v>
      </c>
      <c r="V23" s="63">
        <v>3432</v>
      </c>
      <c r="W23" s="279">
        <f t="shared" si="1"/>
        <v>9.9659999999999993</v>
      </c>
      <c r="X23" s="22">
        <v>0</v>
      </c>
      <c r="Y23" s="22">
        <v>0.5</v>
      </c>
      <c r="Z23" s="22">
        <v>5.7759999999999998</v>
      </c>
      <c r="AA23" s="22">
        <v>3.69</v>
      </c>
      <c r="AB23" s="279">
        <f>SUM(AC23:AE23)</f>
        <v>10.53</v>
      </c>
      <c r="AC23" s="75">
        <v>3.8220000000000001</v>
      </c>
      <c r="AD23" s="75">
        <v>5.3079999999999998</v>
      </c>
      <c r="AE23" s="75">
        <v>1.4</v>
      </c>
      <c r="AF23" s="138">
        <f t="shared" si="6"/>
        <v>41888.000000000007</v>
      </c>
      <c r="AG23" s="280">
        <f t="shared" si="3"/>
        <v>3.04</v>
      </c>
      <c r="AH23" s="22">
        <v>0.49</v>
      </c>
      <c r="AI23" s="22">
        <v>0</v>
      </c>
      <c r="AJ23" s="22">
        <v>0</v>
      </c>
      <c r="AK23" s="22">
        <v>0</v>
      </c>
      <c r="AL23" s="22">
        <v>1.7</v>
      </c>
      <c r="AM23" s="22">
        <v>0</v>
      </c>
      <c r="AN23" s="22">
        <v>0.85000000000000009</v>
      </c>
      <c r="AO23" s="22">
        <v>0</v>
      </c>
      <c r="AP23" s="281">
        <v>1561</v>
      </c>
      <c r="AQ23" s="18">
        <f t="shared" si="8"/>
        <v>0.39067032536260288</v>
      </c>
      <c r="AR23" s="19">
        <f t="shared" si="11"/>
        <v>0.32803738317757014</v>
      </c>
      <c r="AS23" s="19">
        <f t="shared" si="9"/>
        <v>0.3261802575107296</v>
      </c>
      <c r="AT23" s="17">
        <f>W23-'23.9'!W23</f>
        <v>0</v>
      </c>
      <c r="AU23" s="17">
        <f>AB23-'23.9'!AB23</f>
        <v>0</v>
      </c>
      <c r="AV23" s="17">
        <f>AG23-'23.9'!AG23</f>
        <v>0</v>
      </c>
      <c r="AW23" s="54"/>
      <c r="AX23" s="226"/>
      <c r="AY23" s="246">
        <f t="shared" si="10"/>
        <v>9</v>
      </c>
      <c r="AZ23" s="247">
        <v>1</v>
      </c>
      <c r="BA23" s="247">
        <v>1</v>
      </c>
      <c r="BB23" s="247"/>
      <c r="BC23" s="247"/>
      <c r="BD23" s="247">
        <v>1</v>
      </c>
      <c r="BE23" s="247"/>
      <c r="BF23" s="247">
        <v>1</v>
      </c>
      <c r="BG23" s="247"/>
      <c r="BH23" s="247"/>
      <c r="BI23" s="247"/>
      <c r="BJ23" s="247"/>
      <c r="BK23" s="247">
        <v>1</v>
      </c>
      <c r="BL23" s="247"/>
      <c r="BM23" s="270"/>
      <c r="BN23" s="270"/>
      <c r="BO23" s="270"/>
      <c r="BP23" s="270">
        <v>1</v>
      </c>
      <c r="BQ23" s="270">
        <v>1</v>
      </c>
      <c r="BR23" s="270">
        <v>1</v>
      </c>
      <c r="BS23" s="270">
        <v>1</v>
      </c>
      <c r="BT23" s="270"/>
    </row>
    <row r="24" spans="1:72" s="34" customFormat="1" ht="16.149999999999999" x14ac:dyDescent="0.35">
      <c r="A24" s="436"/>
      <c r="B24" s="436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435.28607999999997</v>
      </c>
      <c r="X24" s="32">
        <f>SUM(X10:X23)</f>
        <v>12.932999999999998</v>
      </c>
      <c r="Y24" s="32">
        <f>SUM(Y10:Y23)</f>
        <v>66.632999999999996</v>
      </c>
      <c r="Z24" s="32">
        <f>SUM(Z10:Z23)</f>
        <v>293.44457999999997</v>
      </c>
      <c r="AA24" s="32">
        <f t="shared" si="12"/>
        <v>62.275500000000001</v>
      </c>
      <c r="AB24" s="286">
        <f>SUM(AB10:AB23)</f>
        <v>110.94206</v>
      </c>
      <c r="AC24" s="77">
        <f>SUM(AC10:AC23)</f>
        <v>42.221780000000003</v>
      </c>
      <c r="AD24" s="77">
        <f t="shared" si="12"/>
        <v>61.561280000000004</v>
      </c>
      <c r="AE24" s="77">
        <f t="shared" si="12"/>
        <v>8.1489999999999991</v>
      </c>
      <c r="AF24" s="140">
        <f t="shared" si="12"/>
        <v>323181.94</v>
      </c>
      <c r="AG24" s="285">
        <f>SUM(AG10:AG23)</f>
        <v>130.37049999999999</v>
      </c>
      <c r="AH24" s="32">
        <f t="shared" si="12"/>
        <v>18.532999999999998</v>
      </c>
      <c r="AI24" s="32">
        <f t="shared" si="12"/>
        <v>1.79</v>
      </c>
      <c r="AJ24" s="32">
        <f t="shared" si="12"/>
        <v>1.671</v>
      </c>
      <c r="AK24" s="32">
        <f t="shared" si="12"/>
        <v>1.5549999999999999</v>
      </c>
      <c r="AL24" s="32">
        <f t="shared" si="12"/>
        <v>18.116999999999997</v>
      </c>
      <c r="AM24" s="32">
        <f t="shared" si="12"/>
        <v>42.574999999999996</v>
      </c>
      <c r="AN24" s="32">
        <f t="shared" si="12"/>
        <v>31.164500000000004</v>
      </c>
      <c r="AO24" s="32">
        <f t="shared" si="12"/>
        <v>14.964999999999998</v>
      </c>
      <c r="AP24" s="287">
        <f t="shared" si="12"/>
        <v>60864</v>
      </c>
      <c r="AQ24" s="160">
        <f t="shared" si="8"/>
        <v>0.77656161133213208</v>
      </c>
      <c r="AR24" s="160">
        <f t="shared" si="11"/>
        <v>0.73961373333333336</v>
      </c>
      <c r="AS24" s="160">
        <f t="shared" si="9"/>
        <v>0.71217360428274878</v>
      </c>
      <c r="AT24" s="161">
        <f t="shared" ref="AT24:AV24" si="13">SUM(AT10:AT23)</f>
        <v>12.176000000000002</v>
      </c>
      <c r="AU24" s="161">
        <f t="shared" si="13"/>
        <v>11.703000000000003</v>
      </c>
      <c r="AV24" s="161">
        <f t="shared" si="13"/>
        <v>2.0600000000000023</v>
      </c>
      <c r="AW24" s="428"/>
      <c r="AX24" s="241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45"/>
      <c r="BL24" s="233"/>
      <c r="BM24" s="233"/>
      <c r="BN24" s="233"/>
      <c r="BO24" s="233"/>
    </row>
    <row r="25" spans="1:7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429"/>
      <c r="AX25" s="224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27"/>
      <c r="BL25" s="234"/>
      <c r="BM25" s="234"/>
      <c r="BN25" s="234"/>
      <c r="BO25" s="234"/>
    </row>
    <row r="26" spans="1:72" ht="15" customHeight="1" x14ac:dyDescent="0.4">
      <c r="AB26" s="5" t="s">
        <v>70</v>
      </c>
      <c r="AP26" s="288">
        <f>+AP24/V24</f>
        <v>0.7734163542791791</v>
      </c>
    </row>
    <row r="27" spans="1:72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72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X7:BL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0"/>
  <sheetViews>
    <sheetView topLeftCell="A3" zoomScale="85" zoomScaleNormal="85" zoomScaleSheetLayoutView="100" workbookViewId="0">
      <pane xSplit="2" ySplit="6" topLeftCell="H9" activePane="bottomRight" state="frozen"/>
      <selection activeCell="V23" sqref="V23"/>
      <selection pane="topRight" activeCell="V23" sqref="V23"/>
      <selection pane="bottomLeft" activeCell="V23" sqref="V23"/>
      <selection pane="bottomRight" activeCell="V23" sqref="V23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7.125" style="5" hidden="1" customWidth="1"/>
    <col min="28" max="28" width="7.625" style="78" customWidth="1"/>
    <col min="29" max="31" width="6.75" style="78" hidden="1" customWidth="1"/>
    <col min="32" max="32" width="7.5" style="78" hidden="1" customWidth="1"/>
    <col min="33" max="33" width="6.875" style="5" customWidth="1"/>
    <col min="34" max="41" width="6.125" style="5" hidden="1" customWidth="1"/>
    <col min="42" max="42" width="6.875" style="290" customWidth="1"/>
    <col min="43" max="45" width="6.875" style="5" customWidth="1"/>
    <col min="46" max="47" width="6.5" style="5" customWidth="1"/>
    <col min="48" max="49" width="6.25" style="5" customWidth="1"/>
    <col min="50" max="50" width="5.75" style="237" customWidth="1"/>
    <col min="51" max="51" width="4.625" style="237" hidden="1" customWidth="1"/>
    <col min="52" max="54" width="4.125" style="237" hidden="1" customWidth="1"/>
    <col min="55" max="55" width="3.25" style="237" hidden="1" customWidth="1"/>
    <col min="56" max="58" width="4.125" style="237" hidden="1" customWidth="1"/>
    <col min="59" max="59" width="3.25" style="237" hidden="1" customWidth="1"/>
    <col min="60" max="60" width="4.125" style="237" hidden="1" customWidth="1"/>
    <col min="61" max="61" width="4.625" style="237" hidden="1" customWidth="1"/>
    <col min="62" max="62" width="4.125" style="237" hidden="1" customWidth="1"/>
    <col min="63" max="63" width="3.25" style="237" hidden="1" customWidth="1"/>
    <col min="64" max="64" width="3.25" style="228" hidden="1" customWidth="1"/>
    <col min="65" max="66" width="3.625" style="228" hidden="1" customWidth="1"/>
    <col min="67" max="67" width="4.625" style="228" hidden="1" customWidth="1"/>
    <col min="68" max="70" width="4.625" style="5" hidden="1" customWidth="1"/>
    <col min="71" max="72" width="4.5" style="5" hidden="1" customWidth="1"/>
    <col min="73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7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23"/>
      <c r="BM1" s="223"/>
      <c r="BN1" s="223"/>
      <c r="BO1" s="223"/>
    </row>
    <row r="2" spans="1:7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23"/>
      <c r="BM2" s="223"/>
      <c r="BN2" s="223"/>
      <c r="BO2" s="223"/>
    </row>
    <row r="3" spans="1:72" s="1" customFormat="1" ht="30.75" customHeight="1" x14ac:dyDescent="0.45">
      <c r="A3" s="745" t="s">
        <v>127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438"/>
      <c r="AX3" s="236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23"/>
      <c r="BM3" s="223"/>
      <c r="BN3" s="223"/>
      <c r="BO3" s="223"/>
    </row>
    <row r="4" spans="1:7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439"/>
      <c r="AU4" s="439"/>
      <c r="AV4" s="439"/>
      <c r="AW4" s="439"/>
      <c r="AX4" s="224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23"/>
      <c r="BM4" s="223"/>
      <c r="BN4" s="223"/>
      <c r="BO4" s="223"/>
    </row>
    <row r="5" spans="1:72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AX5" s="442"/>
    </row>
    <row r="6" spans="1:72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425"/>
      <c r="AX6" s="226"/>
    </row>
    <row r="7" spans="1:72" ht="70.5" customHeight="1" x14ac:dyDescent="0.4">
      <c r="A7" s="747"/>
      <c r="B7" s="748"/>
      <c r="C7" s="748"/>
      <c r="D7" s="441" t="s">
        <v>27</v>
      </c>
      <c r="E7" s="441" t="s">
        <v>28</v>
      </c>
      <c r="F7" s="441" t="s">
        <v>29</v>
      </c>
      <c r="G7" s="441" t="s">
        <v>30</v>
      </c>
      <c r="H7" s="748"/>
      <c r="I7" s="441" t="s">
        <v>27</v>
      </c>
      <c r="J7" s="441" t="s">
        <v>28</v>
      </c>
      <c r="K7" s="441" t="s">
        <v>29</v>
      </c>
      <c r="L7" s="441" t="s">
        <v>30</v>
      </c>
      <c r="M7" s="748"/>
      <c r="N7" s="441" t="s">
        <v>31</v>
      </c>
      <c r="O7" s="441" t="s">
        <v>32</v>
      </c>
      <c r="P7" s="441" t="s">
        <v>33</v>
      </c>
      <c r="Q7" s="441" t="s">
        <v>34</v>
      </c>
      <c r="R7" s="441" t="s">
        <v>31</v>
      </c>
      <c r="S7" s="441" t="s">
        <v>32</v>
      </c>
      <c r="T7" s="441" t="s">
        <v>33</v>
      </c>
      <c r="U7" s="441" t="s">
        <v>34</v>
      </c>
      <c r="V7" s="748"/>
      <c r="W7" s="748"/>
      <c r="X7" s="441" t="s">
        <v>27</v>
      </c>
      <c r="Y7" s="441" t="s">
        <v>28</v>
      </c>
      <c r="Z7" s="441" t="s">
        <v>29</v>
      </c>
      <c r="AA7" s="441" t="s">
        <v>30</v>
      </c>
      <c r="AB7" s="755"/>
      <c r="AC7" s="443" t="s">
        <v>27</v>
      </c>
      <c r="AD7" s="443" t="s">
        <v>71</v>
      </c>
      <c r="AE7" s="443" t="s">
        <v>29</v>
      </c>
      <c r="AF7" s="443" t="s">
        <v>68</v>
      </c>
      <c r="AG7" s="748"/>
      <c r="AH7" s="441" t="s">
        <v>31</v>
      </c>
      <c r="AI7" s="441" t="s">
        <v>32</v>
      </c>
      <c r="AJ7" s="441" t="s">
        <v>33</v>
      </c>
      <c r="AK7" s="441" t="s">
        <v>34</v>
      </c>
      <c r="AL7" s="441" t="s">
        <v>31</v>
      </c>
      <c r="AM7" s="441" t="s">
        <v>32</v>
      </c>
      <c r="AN7" s="441" t="s">
        <v>33</v>
      </c>
      <c r="AO7" s="441" t="s">
        <v>34</v>
      </c>
      <c r="AP7" s="748"/>
      <c r="AQ7" s="758"/>
      <c r="AR7" s="760"/>
      <c r="AS7" s="758"/>
      <c r="AT7" s="758"/>
      <c r="AU7" s="760"/>
      <c r="AV7" s="758"/>
      <c r="AW7" s="426"/>
      <c r="AX7" s="753" t="s">
        <v>104</v>
      </c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  <c r="BL7" s="754"/>
    </row>
    <row r="8" spans="1:72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427"/>
      <c r="AX8" s="297"/>
      <c r="AY8" s="298" t="s">
        <v>94</v>
      </c>
      <c r="AZ8" s="298" t="s">
        <v>85</v>
      </c>
      <c r="BA8" s="298" t="s">
        <v>86</v>
      </c>
      <c r="BB8" s="298" t="s">
        <v>87</v>
      </c>
      <c r="BC8" s="298" t="s">
        <v>88</v>
      </c>
      <c r="BD8" s="298" t="s">
        <v>89</v>
      </c>
      <c r="BE8" s="298" t="s">
        <v>90</v>
      </c>
      <c r="BF8" s="298" t="s">
        <v>91</v>
      </c>
      <c r="BG8" s="298" t="s">
        <v>92</v>
      </c>
      <c r="BH8" s="298" t="s">
        <v>93</v>
      </c>
      <c r="BI8" s="298" t="s">
        <v>96</v>
      </c>
      <c r="BJ8" s="298" t="s">
        <v>102</v>
      </c>
      <c r="BK8" s="298" t="s">
        <v>103</v>
      </c>
      <c r="BL8" s="299" t="s">
        <v>106</v>
      </c>
      <c r="BM8" s="299" t="s">
        <v>108</v>
      </c>
      <c r="BN8" s="299" t="s">
        <v>110</v>
      </c>
      <c r="BO8" s="299" t="s">
        <v>112</v>
      </c>
      <c r="BP8" s="299" t="s">
        <v>114</v>
      </c>
      <c r="BQ8" s="299" t="s">
        <v>116</v>
      </c>
      <c r="BR8" s="299" t="s">
        <v>117</v>
      </c>
      <c r="BS8" s="299" t="s">
        <v>122</v>
      </c>
      <c r="BT8" s="299" t="s">
        <v>123</v>
      </c>
    </row>
    <row r="9" spans="1:72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53"/>
      <c r="AX9" s="227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I9" s="238"/>
      <c r="BP9" s="228"/>
      <c r="BQ9" s="228"/>
      <c r="BR9" s="228"/>
      <c r="BS9" s="228"/>
      <c r="BT9" s="228"/>
    </row>
    <row r="10" spans="1:72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17">
        <v>1</v>
      </c>
      <c r="O10" s="17">
        <v>5.38</v>
      </c>
      <c r="P10" s="17">
        <v>2.48</v>
      </c>
      <c r="Q10" s="17">
        <v>3.28</v>
      </c>
      <c r="R10" s="17">
        <v>0.54</v>
      </c>
      <c r="S10" s="17">
        <v>23.22</v>
      </c>
      <c r="T10" s="17">
        <v>2.36</v>
      </c>
      <c r="U10" s="17">
        <v>19.11</v>
      </c>
      <c r="V10" s="62">
        <v>10271</v>
      </c>
      <c r="W10" s="279">
        <f t="shared" ref="W10:W23" si="1">SUM(X10:AA10)</f>
        <v>50.646999999999991</v>
      </c>
      <c r="X10" s="22">
        <v>0.18099999999999999</v>
      </c>
      <c r="Y10" s="22">
        <v>7.4750000000000005</v>
      </c>
      <c r="Z10" s="22">
        <v>36.818999999999996</v>
      </c>
      <c r="AA10" s="22">
        <v>6.1720000000000006</v>
      </c>
      <c r="AB10" s="279">
        <f>SUM(AC10:AE10)</f>
        <v>5.5749999999999993</v>
      </c>
      <c r="AC10" s="75">
        <v>0</v>
      </c>
      <c r="AD10" s="75">
        <v>4.4749999999999996</v>
      </c>
      <c r="AE10" s="75">
        <v>1.1000000000000001</v>
      </c>
      <c r="AF10" s="138">
        <v>0</v>
      </c>
      <c r="AG10" s="280">
        <f>+SUM(AH10:AO10)</f>
        <v>38.959999999999994</v>
      </c>
      <c r="AH10" s="22">
        <v>0.623</v>
      </c>
      <c r="AI10" s="22">
        <v>0.625</v>
      </c>
      <c r="AJ10" s="22">
        <v>1.1850000000000001</v>
      </c>
      <c r="AK10" s="22">
        <v>1.5549999999999999</v>
      </c>
      <c r="AL10" s="22">
        <v>0</v>
      </c>
      <c r="AM10" s="22">
        <v>21.550999999999998</v>
      </c>
      <c r="AN10" s="22">
        <v>2.35</v>
      </c>
      <c r="AO10" s="22">
        <v>11.070999999999998</v>
      </c>
      <c r="AP10" s="281">
        <v>7032</v>
      </c>
      <c r="AQ10" s="18">
        <f>$W10/C10</f>
        <v>0.86709467556925168</v>
      </c>
      <c r="AR10" s="19">
        <f>IF(H10=0,"-",AB10/H10)</f>
        <v>0.89919354838709664</v>
      </c>
      <c r="AS10" s="19">
        <f>AG10/M10</f>
        <v>0.67910057521352618</v>
      </c>
      <c r="AT10" s="17">
        <f>W10-'30.9'!W10</f>
        <v>0</v>
      </c>
      <c r="AU10" s="17">
        <f>AB10-'30.9'!AB10</f>
        <v>0</v>
      </c>
      <c r="AV10" s="17">
        <f>AG10-'30.9'!AG10</f>
        <v>0</v>
      </c>
      <c r="AW10" s="54"/>
      <c r="AX10" s="226"/>
      <c r="AY10" s="246">
        <f>+SUM(AZ10:CL10)</f>
        <v>11</v>
      </c>
      <c r="AZ10" s="247">
        <v>1</v>
      </c>
      <c r="BA10" s="247">
        <v>1</v>
      </c>
      <c r="BB10" s="247"/>
      <c r="BC10" s="247"/>
      <c r="BD10" s="247"/>
      <c r="BE10" s="247"/>
      <c r="BF10" s="247">
        <v>1</v>
      </c>
      <c r="BG10" s="247">
        <v>1</v>
      </c>
      <c r="BH10" s="247"/>
      <c r="BI10" s="247"/>
      <c r="BJ10" s="247">
        <v>1</v>
      </c>
      <c r="BK10" s="247">
        <v>1</v>
      </c>
      <c r="BL10" s="247"/>
      <c r="BM10" s="270"/>
      <c r="BN10" s="270">
        <v>1</v>
      </c>
      <c r="BO10" s="270">
        <v>1</v>
      </c>
      <c r="BP10" s="270"/>
      <c r="BQ10" s="270">
        <v>1</v>
      </c>
      <c r="BR10" s="270">
        <v>1</v>
      </c>
      <c r="BS10" s="270">
        <v>1</v>
      </c>
      <c r="BT10" s="270"/>
    </row>
    <row r="11" spans="1:72" s="134" customFormat="1" ht="13.15" x14ac:dyDescent="0.4">
      <c r="A11" s="119">
        <v>2</v>
      </c>
      <c r="B11" s="120" t="s">
        <v>50</v>
      </c>
      <c r="C11" s="121">
        <f>SUM(D11:G11)</f>
        <v>28.7</v>
      </c>
      <c r="D11" s="122" t="s">
        <v>63</v>
      </c>
      <c r="E11" s="122">
        <v>5.2</v>
      </c>
      <c r="F11" s="122">
        <v>20.2</v>
      </c>
      <c r="G11" s="122">
        <v>3.3</v>
      </c>
      <c r="H11" s="121">
        <f t="shared" ref="H11:H23" si="2">SUM(I11:L11)</f>
        <v>5.5</v>
      </c>
      <c r="I11" s="122" t="s">
        <v>64</v>
      </c>
      <c r="J11" s="122">
        <v>5.5</v>
      </c>
      <c r="K11" s="122" t="s">
        <v>64</v>
      </c>
      <c r="L11" s="122"/>
      <c r="M11" s="121">
        <f>SUM(N11:U11)</f>
        <v>13.940000000000001</v>
      </c>
      <c r="N11" s="291">
        <v>0.6</v>
      </c>
      <c r="O11" s="291">
        <v>0.5</v>
      </c>
      <c r="P11" s="291">
        <v>0.12</v>
      </c>
      <c r="Q11" s="291">
        <v>0.1</v>
      </c>
      <c r="R11" s="291">
        <v>1.6</v>
      </c>
      <c r="S11" s="291">
        <v>3.92</v>
      </c>
      <c r="T11" s="291">
        <v>1.71</v>
      </c>
      <c r="U11" s="291">
        <v>5.39</v>
      </c>
      <c r="V11" s="122">
        <v>4122</v>
      </c>
      <c r="W11" s="292">
        <f t="shared" si="1"/>
        <v>28.7</v>
      </c>
      <c r="X11" s="194">
        <v>0.7</v>
      </c>
      <c r="Y11" s="194">
        <v>3.75</v>
      </c>
      <c r="Z11" s="194">
        <v>22.45</v>
      </c>
      <c r="AA11" s="194">
        <v>1.8</v>
      </c>
      <c r="AB11" s="292">
        <f>SUM(AC11:AE11)</f>
        <v>5.5</v>
      </c>
      <c r="AC11" s="146">
        <v>5.5</v>
      </c>
      <c r="AD11" s="146"/>
      <c r="AE11" s="146"/>
      <c r="AF11" s="139">
        <f>(AC11*5+AD11*3.5+AE11*3)*1000</f>
        <v>27500</v>
      </c>
      <c r="AG11" s="293">
        <f t="shared" ref="AG11:AG23" si="3">+SUM(AH11:AO11)</f>
        <v>14.54</v>
      </c>
      <c r="AH11" s="127">
        <v>14.54</v>
      </c>
      <c r="AI11" s="127"/>
      <c r="AJ11" s="127"/>
      <c r="AK11" s="127"/>
      <c r="AL11" s="127"/>
      <c r="AM11" s="127"/>
      <c r="AN11" s="127"/>
      <c r="AO11" s="127"/>
      <c r="AP11" s="294">
        <v>4628</v>
      </c>
      <c r="AQ11" s="128">
        <f>$W11/C11</f>
        <v>1</v>
      </c>
      <c r="AR11" s="129">
        <f>IF(H11=0,"-",AB11/H11)</f>
        <v>1</v>
      </c>
      <c r="AS11" s="129">
        <f>AG11/M11</f>
        <v>1.043041606886657</v>
      </c>
      <c r="AT11" s="17">
        <f>W11-'30.9'!W11</f>
        <v>1</v>
      </c>
      <c r="AU11" s="17">
        <f>AB11-'30.9'!AB11</f>
        <v>0</v>
      </c>
      <c r="AV11" s="17">
        <f>AG11-'30.9'!AG11</f>
        <v>0</v>
      </c>
      <c r="AW11" s="130"/>
      <c r="AX11" s="239"/>
      <c r="AY11" s="249">
        <f>+SUM(AZ11:CL11)</f>
        <v>11</v>
      </c>
      <c r="AZ11" s="248"/>
      <c r="BA11" s="248">
        <v>1</v>
      </c>
      <c r="BB11" s="248"/>
      <c r="BC11" s="248"/>
      <c r="BD11" s="248"/>
      <c r="BE11" s="248">
        <v>1</v>
      </c>
      <c r="BF11" s="248"/>
      <c r="BG11" s="248">
        <v>1</v>
      </c>
      <c r="BH11" s="248"/>
      <c r="BI11" s="248"/>
      <c r="BJ11" s="248">
        <v>1</v>
      </c>
      <c r="BK11" s="248">
        <v>1</v>
      </c>
      <c r="BL11" s="248"/>
      <c r="BM11" s="271"/>
      <c r="BN11" s="271">
        <v>1</v>
      </c>
      <c r="BO11" s="271"/>
      <c r="BP11" s="271">
        <v>1</v>
      </c>
      <c r="BQ11" s="271">
        <v>1</v>
      </c>
      <c r="BR11" s="271">
        <v>1</v>
      </c>
      <c r="BS11" s="271">
        <v>1</v>
      </c>
      <c r="BT11" s="271">
        <v>1</v>
      </c>
    </row>
    <row r="12" spans="1:72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65.021000000000001</v>
      </c>
      <c r="X12" s="167">
        <v>2.3659999999999997</v>
      </c>
      <c r="Y12" s="167">
        <v>5.9029999999999996</v>
      </c>
      <c r="Z12" s="167">
        <v>50.417999999999999</v>
      </c>
      <c r="AA12" s="167">
        <v>6.3340000000000005</v>
      </c>
      <c r="AB12" s="292">
        <f>SUM(AC12:AE12)</f>
        <v>0</v>
      </c>
      <c r="AC12" s="146"/>
      <c r="AD12" s="146"/>
      <c r="AE12" s="146"/>
      <c r="AF12" s="139">
        <f t="shared" ref="AF12:AF23" si="6">(AC12*5+AD12*3.5+AE12*3)*1000</f>
        <v>0</v>
      </c>
      <c r="AG12" s="293">
        <f t="shared" si="3"/>
        <v>12.17</v>
      </c>
      <c r="AH12" s="127">
        <v>0</v>
      </c>
      <c r="AI12" s="127">
        <v>0.97499999999999998</v>
      </c>
      <c r="AJ12" s="127">
        <v>8.5000000000000006E-2</v>
      </c>
      <c r="AK12" s="127">
        <v>0</v>
      </c>
      <c r="AL12" s="127">
        <v>0.1</v>
      </c>
      <c r="AM12" s="127">
        <v>8.7409999999999997</v>
      </c>
      <c r="AN12" s="127">
        <v>0</v>
      </c>
      <c r="AO12" s="127">
        <v>2.2690000000000001</v>
      </c>
      <c r="AP12" s="294">
        <v>8389</v>
      </c>
      <c r="AQ12" s="128">
        <f>$W12/C12</f>
        <v>0.7767411300919842</v>
      </c>
      <c r="AR12" s="129">
        <f>IF(H12=0,"-",AB12/H12)</f>
        <v>0</v>
      </c>
      <c r="AS12" s="129">
        <f>AG12/M12</f>
        <v>0.71127995324371718</v>
      </c>
      <c r="AT12" s="17">
        <f>W12-'30.9'!W12</f>
        <v>2.4089999999999918</v>
      </c>
      <c r="AU12" s="17">
        <f>AB12-'30.9'!AB12</f>
        <v>0</v>
      </c>
      <c r="AV12" s="17">
        <f>AG12-'30.9'!AG12</f>
        <v>0.30400000000000027</v>
      </c>
      <c r="AW12" s="130"/>
      <c r="AX12" s="239"/>
      <c r="AY12" s="249">
        <f>+SUM(AZ12:CL12)</f>
        <v>18</v>
      </c>
      <c r="AZ12" s="248"/>
      <c r="BA12" s="248"/>
      <c r="BB12" s="248">
        <v>1</v>
      </c>
      <c r="BC12" s="248">
        <v>1</v>
      </c>
      <c r="BD12" s="248"/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48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  <c r="BS12" s="271">
        <v>1</v>
      </c>
      <c r="BT12" s="271">
        <v>1</v>
      </c>
    </row>
    <row r="13" spans="1:72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63">
        <v>1727</v>
      </c>
      <c r="W13" s="279">
        <f t="shared" si="1"/>
        <v>9.1409999999999982</v>
      </c>
      <c r="X13" s="174">
        <v>0.26</v>
      </c>
      <c r="Y13" s="174">
        <v>0.72</v>
      </c>
      <c r="Z13" s="174">
        <v>7.2009999999999996</v>
      </c>
      <c r="AA13" s="174">
        <v>0.96</v>
      </c>
      <c r="AB13" s="279">
        <f>SUM(AC13:AE13)</f>
        <v>0.33</v>
      </c>
      <c r="AC13" s="71"/>
      <c r="AD13" s="71">
        <v>0.33</v>
      </c>
      <c r="AE13" s="71"/>
      <c r="AF13" s="138"/>
      <c r="AG13" s="280">
        <f t="shared" si="3"/>
        <v>0.68</v>
      </c>
      <c r="AH13" s="22">
        <v>0.68</v>
      </c>
      <c r="AI13" s="22"/>
      <c r="AJ13" s="22"/>
      <c r="AK13" s="22"/>
      <c r="AL13" s="22"/>
      <c r="AM13" s="22"/>
      <c r="AN13" s="22"/>
      <c r="AO13" s="22"/>
      <c r="AP13" s="281">
        <v>1085</v>
      </c>
      <c r="AQ13" s="18">
        <f>$W13/C13</f>
        <v>0.66383442265795201</v>
      </c>
      <c r="AR13" s="19">
        <f>IF(H13=0,"-",AB13/H13)</f>
        <v>0.3666666666666667</v>
      </c>
      <c r="AS13" s="19">
        <f>AG13/M13</f>
        <v>0.57627118644067798</v>
      </c>
      <c r="AT13" s="17">
        <f>W13-'30.9'!W13</f>
        <v>0</v>
      </c>
      <c r="AU13" s="17">
        <f>AB13-'30.9'!AB13</f>
        <v>0</v>
      </c>
      <c r="AV13" s="17">
        <f>AG13-'30.9'!AG13</f>
        <v>0</v>
      </c>
      <c r="AW13" s="54"/>
      <c r="AX13" s="226"/>
      <c r="AY13" s="246">
        <f>+SUM(AZ13:CL13)</f>
        <v>11</v>
      </c>
      <c r="AZ13" s="247">
        <v>1</v>
      </c>
      <c r="BA13" s="247">
        <v>1</v>
      </c>
      <c r="BB13" s="247"/>
      <c r="BC13" s="247">
        <v>1</v>
      </c>
      <c r="BD13" s="247"/>
      <c r="BE13" s="247"/>
      <c r="BF13" s="247"/>
      <c r="BG13" s="247">
        <v>1</v>
      </c>
      <c r="BH13" s="247"/>
      <c r="BI13" s="247"/>
      <c r="BJ13" s="247">
        <v>1</v>
      </c>
      <c r="BK13" s="247">
        <v>1</v>
      </c>
      <c r="BL13" s="247">
        <v>1</v>
      </c>
      <c r="BM13" s="270"/>
      <c r="BN13" s="270">
        <v>1</v>
      </c>
      <c r="BO13" s="270"/>
      <c r="BP13" s="270">
        <v>1</v>
      </c>
      <c r="BQ13" s="270"/>
      <c r="BR13" s="270">
        <v>1</v>
      </c>
      <c r="BS13" s="270">
        <v>1</v>
      </c>
      <c r="BT13" s="270"/>
    </row>
    <row r="14" spans="1:72" s="43" customFormat="1" ht="13.15" x14ac:dyDescent="0.35">
      <c r="A14" s="440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6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W14-'30.9'!W14</f>
        <v>0</v>
      </c>
      <c r="AU14" s="17">
        <f>AB14-'30.9'!AB14</f>
        <v>0</v>
      </c>
      <c r="AV14" s="17">
        <f>AG14-'30.9'!AG14</f>
        <v>0</v>
      </c>
      <c r="AW14" s="54"/>
      <c r="AX14" s="22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72"/>
      <c r="BN14" s="272"/>
      <c r="BO14" s="272"/>
      <c r="BP14" s="272"/>
      <c r="BQ14" s="272"/>
      <c r="BR14" s="272"/>
      <c r="BS14" s="272"/>
      <c r="BT14" s="272"/>
    </row>
    <row r="15" spans="1:72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14.824</v>
      </c>
      <c r="X15" s="22">
        <v>0.26</v>
      </c>
      <c r="Y15" s="22">
        <v>6.9870000000000001</v>
      </c>
      <c r="Z15" s="22">
        <v>7.577</v>
      </c>
      <c r="AA15" s="22">
        <v>0</v>
      </c>
      <c r="AB15" s="279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280">
        <f t="shared" si="3"/>
        <v>8.6069999999999993</v>
      </c>
      <c r="AH15" s="22"/>
      <c r="AI15" s="22"/>
      <c r="AJ15" s="22"/>
      <c r="AK15" s="22"/>
      <c r="AL15" s="22">
        <v>0.68</v>
      </c>
      <c r="AM15" s="22">
        <v>6.6470000000000002</v>
      </c>
      <c r="AN15" s="22">
        <v>1.28</v>
      </c>
      <c r="AO15" s="22">
        <v>0</v>
      </c>
      <c r="AP15" s="281">
        <v>2529</v>
      </c>
      <c r="AQ15" s="18">
        <f t="shared" ref="AQ15:AQ24" si="8">$W15/C15</f>
        <v>0.92017380509000624</v>
      </c>
      <c r="AR15" s="19">
        <f>IF(H15=0,"-",AB15/H15)</f>
        <v>0</v>
      </c>
      <c r="AS15" s="19">
        <f t="shared" ref="AS15:AS24" si="9">AG15/M15</f>
        <v>0.97034949267192783</v>
      </c>
      <c r="AT15" s="17">
        <f>W15-'30.9'!W15</f>
        <v>0</v>
      </c>
      <c r="AU15" s="17">
        <f>AB15-'30.9'!AB15</f>
        <v>0</v>
      </c>
      <c r="AV15" s="17">
        <f>AG15-'30.9'!AG15</f>
        <v>0</v>
      </c>
      <c r="AW15" s="54"/>
      <c r="AX15" s="226"/>
      <c r="AY15" s="246">
        <f t="shared" ref="AY15:AY23" si="10">+SUM(AZ15:CL15)</f>
        <v>8</v>
      </c>
      <c r="AZ15" s="247"/>
      <c r="BA15" s="247"/>
      <c r="BB15" s="247"/>
      <c r="BC15" s="247"/>
      <c r="BD15" s="247">
        <v>1</v>
      </c>
      <c r="BE15" s="247">
        <v>1</v>
      </c>
      <c r="BF15" s="247"/>
      <c r="BG15" s="247"/>
      <c r="BH15" s="247"/>
      <c r="BI15" s="247">
        <v>1</v>
      </c>
      <c r="BJ15" s="247">
        <v>1</v>
      </c>
      <c r="BK15" s="247"/>
      <c r="BL15" s="247"/>
      <c r="BM15" s="270"/>
      <c r="BN15" s="270">
        <v>1</v>
      </c>
      <c r="BO15" s="270">
        <v>1</v>
      </c>
      <c r="BP15" s="270"/>
      <c r="BQ15" s="270"/>
      <c r="BR15" s="270"/>
      <c r="BS15" s="270">
        <v>1</v>
      </c>
      <c r="BT15" s="270">
        <v>1</v>
      </c>
    </row>
    <row r="16" spans="1:72" s="134" customFormat="1" ht="13.15" x14ac:dyDescent="0.4">
      <c r="A16" s="119">
        <v>2</v>
      </c>
      <c r="B16" s="120" t="s">
        <v>42</v>
      </c>
      <c r="C16" s="121">
        <f t="shared" si="4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5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69.555999999999997</v>
      </c>
      <c r="X16" s="124">
        <v>2.1800000000000002</v>
      </c>
      <c r="Y16" s="124">
        <v>13.236999999999998</v>
      </c>
      <c r="Z16" s="124">
        <v>39.494</v>
      </c>
      <c r="AA16" s="124">
        <v>14.645</v>
      </c>
      <c r="AB16" s="292">
        <f t="shared" si="7"/>
        <v>6.6</v>
      </c>
      <c r="AC16" s="125">
        <v>6.6</v>
      </c>
      <c r="AD16" s="125"/>
      <c r="AE16" s="125"/>
      <c r="AF16" s="139">
        <f t="shared" si="6"/>
        <v>33000</v>
      </c>
      <c r="AG16" s="293">
        <f t="shared" si="3"/>
        <v>6.49</v>
      </c>
      <c r="AH16" s="127">
        <v>2.1</v>
      </c>
      <c r="AI16" s="127">
        <v>0</v>
      </c>
      <c r="AJ16" s="127">
        <v>0</v>
      </c>
      <c r="AK16" s="127">
        <v>0</v>
      </c>
      <c r="AL16" s="127">
        <v>1.84</v>
      </c>
      <c r="AM16" s="127">
        <v>2.15</v>
      </c>
      <c r="AN16" s="127">
        <v>0</v>
      </c>
      <c r="AO16" s="127">
        <v>0.4</v>
      </c>
      <c r="AP16" s="294">
        <v>8848</v>
      </c>
      <c r="AQ16" s="128">
        <f t="shared" si="8"/>
        <v>0.86934133233345823</v>
      </c>
      <c r="AR16" s="129">
        <f>IF(H16=0,"-",AB16/H16)</f>
        <v>0.532258064516129</v>
      </c>
      <c r="AS16" s="129">
        <f t="shared" si="9"/>
        <v>0.85960264900662264</v>
      </c>
      <c r="AT16" s="17">
        <f>W16-'30.9'!W16</f>
        <v>0.34999999999999432</v>
      </c>
      <c r="AU16" s="17">
        <f>AB16-'30.9'!AB16</f>
        <v>0</v>
      </c>
      <c r="AV16" s="17">
        <f>AG16-'30.9'!AG16</f>
        <v>0</v>
      </c>
      <c r="AW16" s="130"/>
      <c r="AX16" s="239"/>
      <c r="AY16" s="249">
        <f t="shared" si="10"/>
        <v>10</v>
      </c>
      <c r="AZ16" s="248">
        <v>1</v>
      </c>
      <c r="BA16" s="248"/>
      <c r="BB16" s="248"/>
      <c r="BC16" s="248"/>
      <c r="BD16" s="248">
        <v>1</v>
      </c>
      <c r="BE16" s="248"/>
      <c r="BF16" s="248"/>
      <c r="BG16" s="248"/>
      <c r="BH16" s="248"/>
      <c r="BI16" s="248">
        <v>1</v>
      </c>
      <c r="BJ16" s="248">
        <v>1</v>
      </c>
      <c r="BK16" s="248"/>
      <c r="BL16" s="248"/>
      <c r="BM16" s="271">
        <v>1</v>
      </c>
      <c r="BN16" s="271">
        <v>1</v>
      </c>
      <c r="BO16" s="271"/>
      <c r="BP16" s="271">
        <v>1</v>
      </c>
      <c r="BQ16" s="271"/>
      <c r="BR16" s="271">
        <v>1</v>
      </c>
      <c r="BS16" s="271">
        <v>1</v>
      </c>
      <c r="BT16" s="271">
        <v>1</v>
      </c>
    </row>
    <row r="17" spans="1:72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13.86</v>
      </c>
      <c r="X17" s="124"/>
      <c r="Y17" s="175">
        <v>4.53</v>
      </c>
      <c r="Z17" s="175">
        <v>7.85</v>
      </c>
      <c r="AA17" s="175">
        <v>1.48</v>
      </c>
      <c r="AB17" s="292">
        <f t="shared" si="7"/>
        <v>14.58</v>
      </c>
      <c r="AC17" s="125"/>
      <c r="AD17" s="125">
        <v>14.58</v>
      </c>
      <c r="AE17" s="125"/>
      <c r="AF17" s="139">
        <f t="shared" si="6"/>
        <v>51030</v>
      </c>
      <c r="AG17" s="293">
        <f t="shared" si="3"/>
        <v>5.72</v>
      </c>
      <c r="AH17" s="127">
        <v>0</v>
      </c>
      <c r="AI17" s="127"/>
      <c r="AJ17" s="127"/>
      <c r="AK17" s="127"/>
      <c r="AL17" s="127">
        <v>5.72</v>
      </c>
      <c r="AM17" s="127"/>
      <c r="AN17" s="127"/>
      <c r="AO17" s="127"/>
      <c r="AP17" s="294">
        <v>2886</v>
      </c>
      <c r="AQ17" s="128">
        <f t="shared" si="8"/>
        <v>0.90647482014388492</v>
      </c>
      <c r="AR17" s="129">
        <f>IF(H17=0,"-",AB17/H17)</f>
        <v>1.1480314960629923</v>
      </c>
      <c r="AS17" s="129">
        <f t="shared" si="9"/>
        <v>0.82302158273381287</v>
      </c>
      <c r="AT17" s="17">
        <f>W17-'30.9'!W17</f>
        <v>0.65999999999999837</v>
      </c>
      <c r="AU17" s="17">
        <f>AB17-'30.9'!AB17</f>
        <v>1.25</v>
      </c>
      <c r="AV17" s="17">
        <f>AG17-'30.9'!AG17</f>
        <v>0.20000000000000018</v>
      </c>
      <c r="AW17" s="130"/>
      <c r="AX17" s="239"/>
      <c r="AY17" s="249">
        <f t="shared" si="10"/>
        <v>15</v>
      </c>
      <c r="AZ17" s="248">
        <v>1</v>
      </c>
      <c r="BA17" s="248">
        <v>1</v>
      </c>
      <c r="BB17" s="248">
        <v>1</v>
      </c>
      <c r="BC17" s="248"/>
      <c r="BD17" s="248">
        <v>1</v>
      </c>
      <c r="BE17" s="248">
        <v>1</v>
      </c>
      <c r="BF17" s="248"/>
      <c r="BG17" s="248"/>
      <c r="BH17" s="248"/>
      <c r="BI17" s="248"/>
      <c r="BJ17" s="248">
        <v>1</v>
      </c>
      <c r="BK17" s="248">
        <v>1</v>
      </c>
      <c r="BL17" s="248">
        <v>1</v>
      </c>
      <c r="BM17" s="271">
        <v>1</v>
      </c>
      <c r="BN17" s="271">
        <v>1</v>
      </c>
      <c r="BO17" s="271">
        <v>1</v>
      </c>
      <c r="BP17" s="271"/>
      <c r="BQ17" s="271">
        <v>1</v>
      </c>
      <c r="BR17" s="271">
        <v>1</v>
      </c>
      <c r="BS17" s="271">
        <v>1</v>
      </c>
      <c r="BT17" s="271">
        <v>1</v>
      </c>
    </row>
    <row r="18" spans="1:72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72.251000000000005</v>
      </c>
      <c r="X18" s="124">
        <v>5.7329999999999997</v>
      </c>
      <c r="Y18" s="124">
        <v>5.8109999999999999</v>
      </c>
      <c r="Z18" s="124">
        <v>40.565999999999995</v>
      </c>
      <c r="AA18" s="124">
        <v>20.140999999999998</v>
      </c>
      <c r="AB18" s="292">
        <f>SUM(AC18:AE18)</f>
        <v>28.965</v>
      </c>
      <c r="AC18" s="125">
        <v>8.2970000000000006</v>
      </c>
      <c r="AD18" s="125">
        <v>12.677</v>
      </c>
      <c r="AE18" s="125">
        <v>7.9909999999999997</v>
      </c>
      <c r="AF18" s="139">
        <v>0</v>
      </c>
      <c r="AG18" s="293">
        <f t="shared" si="3"/>
        <v>4.0200000000000005</v>
      </c>
      <c r="AH18" s="127">
        <v>0</v>
      </c>
      <c r="AI18" s="127">
        <v>0.19</v>
      </c>
      <c r="AJ18" s="127">
        <v>0</v>
      </c>
      <c r="AK18" s="127">
        <v>0</v>
      </c>
      <c r="AL18" s="127">
        <v>1.04</v>
      </c>
      <c r="AM18" s="127">
        <v>2.2400000000000002</v>
      </c>
      <c r="AN18" s="127">
        <v>0.32</v>
      </c>
      <c r="AO18" s="127">
        <v>0.23</v>
      </c>
      <c r="AP18" s="294">
        <v>9800</v>
      </c>
      <c r="AQ18" s="128">
        <f t="shared" si="8"/>
        <v>0.74035249513269807</v>
      </c>
      <c r="AR18" s="129">
        <f>IF(H18=0,"-",AB18/H18)</f>
        <v>0.95625619016176944</v>
      </c>
      <c r="AS18" s="129">
        <f t="shared" si="9"/>
        <v>0.53959731543624168</v>
      </c>
      <c r="AT18" s="17">
        <f>W18-'30.9'!W18</f>
        <v>1.9579999999999984</v>
      </c>
      <c r="AU18" s="17">
        <f>AB18-'30.9'!AB18</f>
        <v>1.1020000000000039</v>
      </c>
      <c r="AV18" s="17">
        <f>AG18-'30.9'!AG18</f>
        <v>0.36000000000000032</v>
      </c>
      <c r="AW18" s="130"/>
      <c r="AX18" s="239"/>
      <c r="AY18" s="249">
        <f t="shared" si="10"/>
        <v>20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48">
        <v>1</v>
      </c>
      <c r="BM18" s="271">
        <v>1</v>
      </c>
      <c r="BN18" s="271">
        <v>1</v>
      </c>
      <c r="BO18" s="271">
        <v>1</v>
      </c>
      <c r="BP18" s="271"/>
      <c r="BQ18" s="271">
        <v>1</v>
      </c>
      <c r="BR18" s="271">
        <v>1</v>
      </c>
      <c r="BS18" s="271">
        <v>1</v>
      </c>
      <c r="BT18" s="271">
        <v>1</v>
      </c>
    </row>
    <row r="19" spans="1:72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69.707999999999998</v>
      </c>
      <c r="X19" s="124">
        <v>0.38800000000000001</v>
      </c>
      <c r="Y19" s="124">
        <v>11.805</v>
      </c>
      <c r="Z19" s="124">
        <v>54.472999999999999</v>
      </c>
      <c r="AA19" s="124">
        <v>3.0419999999999998</v>
      </c>
      <c r="AB19" s="292">
        <f>SUM(AC19:AE19)</f>
        <v>23.241000000000003</v>
      </c>
      <c r="AC19" s="125">
        <v>13.852000000000002</v>
      </c>
      <c r="AD19" s="125">
        <v>8.9450000000000003</v>
      </c>
      <c r="AE19" s="125">
        <v>0.44400000000000001</v>
      </c>
      <c r="AF19" s="139">
        <f t="shared" si="6"/>
        <v>101899.5</v>
      </c>
      <c r="AG19" s="293">
        <f t="shared" si="3"/>
        <v>25.720000000000002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3.7670000000000003</v>
      </c>
      <c r="AM19" s="127">
        <v>0</v>
      </c>
      <c r="AN19" s="127">
        <v>20.952000000000002</v>
      </c>
      <c r="AO19" s="127">
        <v>0.6</v>
      </c>
      <c r="AP19" s="294">
        <v>9878</v>
      </c>
      <c r="AQ19" s="128">
        <f t="shared" si="8"/>
        <v>0.80484932455836511</v>
      </c>
      <c r="AR19" s="129">
        <f t="shared" ref="AR19:AR24" si="11">IF(H19=0,"-",AB19/H19)</f>
        <v>0.80474376731301955</v>
      </c>
      <c r="AS19" s="129">
        <f t="shared" si="9"/>
        <v>0.9002450122506126</v>
      </c>
      <c r="AT19" s="17">
        <f>W19-'30.9'!W19</f>
        <v>0.72999999999998977</v>
      </c>
      <c r="AU19" s="17">
        <f>AB19-'30.9'!AB19</f>
        <v>0</v>
      </c>
      <c r="AV19" s="17">
        <f>AG19-'30.9'!AG19</f>
        <v>0.19999999999999929</v>
      </c>
      <c r="AW19" s="130"/>
      <c r="AX19" s="239"/>
      <c r="AY19" s="249">
        <f t="shared" si="10"/>
        <v>19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>
        <v>1</v>
      </c>
      <c r="BI19" s="248"/>
      <c r="BJ19" s="248">
        <v>1</v>
      </c>
      <c r="BK19" s="248">
        <v>1</v>
      </c>
      <c r="BL19" s="248"/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  <c r="BS19" s="271">
        <v>1</v>
      </c>
      <c r="BT19" s="271">
        <v>1</v>
      </c>
    </row>
    <row r="20" spans="1:72" ht="13.15" x14ac:dyDescent="0.4">
      <c r="A20" s="14">
        <v>6</v>
      </c>
      <c r="B20" s="15" t="s">
        <v>49</v>
      </c>
      <c r="C20" s="61">
        <f t="shared" si="4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5"/>
        <v>3.1</v>
      </c>
      <c r="N20" s="282">
        <v>0</v>
      </c>
      <c r="O20" s="282">
        <v>0</v>
      </c>
      <c r="P20" s="282">
        <v>0</v>
      </c>
      <c r="Q20" s="282">
        <v>0</v>
      </c>
      <c r="R20" s="282">
        <v>3.1</v>
      </c>
      <c r="S20" s="282">
        <v>0</v>
      </c>
      <c r="T20" s="282">
        <v>0</v>
      </c>
      <c r="U20" s="282">
        <v>0</v>
      </c>
      <c r="V20" s="63">
        <v>3330</v>
      </c>
      <c r="W20" s="279">
        <f t="shared" si="1"/>
        <v>19.750000000000004</v>
      </c>
      <c r="X20" s="192">
        <v>0.76</v>
      </c>
      <c r="Y20" s="192">
        <v>0</v>
      </c>
      <c r="Z20" s="192">
        <v>18.990000000000002</v>
      </c>
      <c r="AA20" s="192">
        <v>0</v>
      </c>
      <c r="AB20" s="279">
        <f t="shared" si="7"/>
        <v>9.9</v>
      </c>
      <c r="AC20" s="75">
        <v>3.46</v>
      </c>
      <c r="AD20" s="75">
        <v>5.38</v>
      </c>
      <c r="AE20" s="75">
        <v>1.06</v>
      </c>
      <c r="AF20" s="138">
        <f t="shared" si="6"/>
        <v>39309.999999999993</v>
      </c>
      <c r="AG20" s="280">
        <f t="shared" si="3"/>
        <v>0.1</v>
      </c>
      <c r="AH20" s="193">
        <v>0.1</v>
      </c>
      <c r="AI20" s="22"/>
      <c r="AJ20" s="22"/>
      <c r="AK20" s="22"/>
      <c r="AL20" s="193"/>
      <c r="AM20" s="193"/>
      <c r="AN20" s="193"/>
      <c r="AO20" s="193"/>
      <c r="AP20" s="281">
        <v>2252</v>
      </c>
      <c r="AQ20" s="18">
        <f t="shared" si="8"/>
        <v>0.69542253521126773</v>
      </c>
      <c r="AR20" s="19">
        <f t="shared" si="11"/>
        <v>0.98214285714285721</v>
      </c>
      <c r="AS20" s="19">
        <f t="shared" si="9"/>
        <v>3.2258064516129031E-2</v>
      </c>
      <c r="AT20" s="17">
        <f>W20-'30.9'!W20</f>
        <v>0</v>
      </c>
      <c r="AU20" s="17">
        <f>AB20-'30.9'!AB20</f>
        <v>0</v>
      </c>
      <c r="AV20" s="17">
        <f>AG20-'30.9'!AG20</f>
        <v>0</v>
      </c>
      <c r="AW20" s="54"/>
      <c r="AX20" s="226"/>
      <c r="AY20" s="246">
        <f t="shared" si="10"/>
        <v>7</v>
      </c>
      <c r="AZ20" s="247">
        <v>1</v>
      </c>
      <c r="BA20" s="247"/>
      <c r="BB20" s="247"/>
      <c r="BC20" s="247">
        <v>1</v>
      </c>
      <c r="BD20" s="247">
        <v>1</v>
      </c>
      <c r="BE20" s="247"/>
      <c r="BF20" s="247"/>
      <c r="BG20" s="247"/>
      <c r="BH20" s="247"/>
      <c r="BI20" s="247"/>
      <c r="BJ20" s="247"/>
      <c r="BK20" s="247">
        <v>1</v>
      </c>
      <c r="BL20" s="247"/>
      <c r="BM20" s="270"/>
      <c r="BN20" s="270">
        <v>1</v>
      </c>
      <c r="BO20" s="270"/>
      <c r="BP20" s="270"/>
      <c r="BQ20" s="270"/>
      <c r="BR20" s="270">
        <v>1</v>
      </c>
      <c r="BS20" s="270">
        <v>1</v>
      </c>
      <c r="BT20" s="270"/>
    </row>
    <row r="21" spans="1:72" ht="13.15" x14ac:dyDescent="0.4">
      <c r="A21" s="14">
        <v>7</v>
      </c>
      <c r="B21" s="15" t="s">
        <v>48</v>
      </c>
      <c r="C21" s="61">
        <f t="shared" si="4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5"/>
        <v>5.28</v>
      </c>
      <c r="N21" s="282">
        <v>0</v>
      </c>
      <c r="O21" s="282">
        <v>0</v>
      </c>
      <c r="P21" s="282">
        <v>0.85</v>
      </c>
      <c r="Q21" s="282">
        <v>0</v>
      </c>
      <c r="R21" s="282">
        <v>0</v>
      </c>
      <c r="S21" s="282">
        <v>1.55</v>
      </c>
      <c r="T21" s="282">
        <v>2</v>
      </c>
      <c r="U21" s="282">
        <v>0.88</v>
      </c>
      <c r="V21" s="63">
        <v>2421</v>
      </c>
      <c r="W21" s="279">
        <f t="shared" si="1"/>
        <v>13.199079999999999</v>
      </c>
      <c r="X21" s="22">
        <v>0.40500000000000003</v>
      </c>
      <c r="Y21" s="22">
        <v>1.8939999999999997</v>
      </c>
      <c r="Z21" s="22">
        <v>5.3795799999999998</v>
      </c>
      <c r="AA21" s="22">
        <v>5.5204999999999993</v>
      </c>
      <c r="AB21" s="279">
        <f>SUM(AC21:AE21)</f>
        <v>2.0730599999999999</v>
      </c>
      <c r="AC21" s="71">
        <v>0.80577999999999994</v>
      </c>
      <c r="AD21" s="71">
        <v>1.26728</v>
      </c>
      <c r="AE21" s="71">
        <v>0</v>
      </c>
      <c r="AF21" s="138">
        <f t="shared" si="6"/>
        <v>8464.380000000001</v>
      </c>
      <c r="AG21" s="280">
        <f t="shared" si="3"/>
        <v>3.6175000000000002</v>
      </c>
      <c r="AH21" s="22"/>
      <c r="AI21" s="22"/>
      <c r="AJ21" s="22"/>
      <c r="AK21" s="22"/>
      <c r="AL21" s="22">
        <v>0.28000000000000003</v>
      </c>
      <c r="AM21" s="22">
        <v>1.55</v>
      </c>
      <c r="AN21" s="22">
        <v>1.1625000000000001</v>
      </c>
      <c r="AO21" s="22">
        <v>0.625</v>
      </c>
      <c r="AP21" s="281">
        <v>1798</v>
      </c>
      <c r="AQ21" s="18">
        <f t="shared" si="8"/>
        <v>0.77641647058823526</v>
      </c>
      <c r="AR21" s="19">
        <f t="shared" si="11"/>
        <v>0.68417821782178212</v>
      </c>
      <c r="AS21" s="19">
        <f t="shared" si="9"/>
        <v>0.6851325757575758</v>
      </c>
      <c r="AT21" s="17">
        <f>W21-'30.9'!W21</f>
        <v>0</v>
      </c>
      <c r="AU21" s="17">
        <f>AB21-'30.9'!AB21</f>
        <v>0</v>
      </c>
      <c r="AV21" s="17">
        <f>AG21-'30.9'!AG21</f>
        <v>0</v>
      </c>
      <c r="AW21" s="54"/>
      <c r="AX21" s="226"/>
      <c r="AY21" s="246">
        <f t="shared" si="10"/>
        <v>14</v>
      </c>
      <c r="AZ21" s="247">
        <v>1</v>
      </c>
      <c r="BA21" s="247">
        <v>1</v>
      </c>
      <c r="BB21" s="247"/>
      <c r="BC21" s="247">
        <v>1</v>
      </c>
      <c r="BD21" s="247">
        <v>1</v>
      </c>
      <c r="BE21" s="247"/>
      <c r="BF21" s="247">
        <v>1</v>
      </c>
      <c r="BG21" s="247"/>
      <c r="BH21" s="247"/>
      <c r="BI21" s="247"/>
      <c r="BJ21" s="247">
        <v>1</v>
      </c>
      <c r="BK21" s="247">
        <v>1</v>
      </c>
      <c r="BL21" s="247">
        <v>1</v>
      </c>
      <c r="BM21" s="270"/>
      <c r="BN21" s="270">
        <v>1</v>
      </c>
      <c r="BO21" s="270">
        <v>1</v>
      </c>
      <c r="BP21" s="270"/>
      <c r="BQ21" s="270">
        <v>1</v>
      </c>
      <c r="BR21" s="270">
        <v>1</v>
      </c>
      <c r="BS21" s="270">
        <v>1</v>
      </c>
      <c r="BT21" s="270">
        <v>1</v>
      </c>
    </row>
    <row r="22" spans="1:72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282">
        <v>0</v>
      </c>
      <c r="O22" s="282">
        <v>0</v>
      </c>
      <c r="P22" s="282">
        <v>0</v>
      </c>
      <c r="Q22" s="282">
        <v>0</v>
      </c>
      <c r="R22" s="282">
        <v>7.93</v>
      </c>
      <c r="S22" s="282">
        <v>0</v>
      </c>
      <c r="T22" s="282">
        <v>8.44</v>
      </c>
      <c r="U22" s="282">
        <v>0</v>
      </c>
      <c r="V22" s="63">
        <v>2622</v>
      </c>
      <c r="W22" s="279">
        <f t="shared" si="1"/>
        <v>5.77</v>
      </c>
      <c r="X22" s="22"/>
      <c r="Y22" s="22">
        <v>5.77</v>
      </c>
      <c r="Z22" s="22"/>
      <c r="AA22" s="22"/>
      <c r="AB22" s="256">
        <v>6</v>
      </c>
      <c r="AC22" s="75"/>
      <c r="AD22" s="75">
        <v>6.99</v>
      </c>
      <c r="AE22" s="75"/>
      <c r="AF22" s="138">
        <f t="shared" si="6"/>
        <v>24465</v>
      </c>
      <c r="AG22" s="280">
        <f t="shared" si="3"/>
        <v>7.77</v>
      </c>
      <c r="AH22" s="22"/>
      <c r="AI22" s="22"/>
      <c r="AJ22" s="22"/>
      <c r="AK22" s="22"/>
      <c r="AL22" s="22">
        <v>3.32</v>
      </c>
      <c r="AM22" s="22"/>
      <c r="AN22" s="22">
        <v>4.45</v>
      </c>
      <c r="AO22" s="22"/>
      <c r="AP22" s="281">
        <v>1202</v>
      </c>
      <c r="AQ22" s="18">
        <f t="shared" si="8"/>
        <v>0.61252653927813161</v>
      </c>
      <c r="AR22" s="19">
        <f t="shared" si="11"/>
        <v>1</v>
      </c>
      <c r="AS22" s="19">
        <f t="shared" si="9"/>
        <v>0.47464874770922422</v>
      </c>
      <c r="AT22" s="17">
        <f>W22-'30.9'!W22</f>
        <v>0</v>
      </c>
      <c r="AU22" s="17">
        <f>AB22-'30.9'!AB22</f>
        <v>0</v>
      </c>
      <c r="AV22" s="17">
        <f>AG22-'30.9'!AG22</f>
        <v>0</v>
      </c>
      <c r="AW22" s="54"/>
      <c r="AX22" s="226"/>
      <c r="AY22" s="246">
        <f t="shared" si="10"/>
        <v>8</v>
      </c>
      <c r="AZ22" s="247">
        <v>1</v>
      </c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  <c r="BK22" s="247"/>
      <c r="BL22" s="247"/>
      <c r="BM22" s="270">
        <v>1</v>
      </c>
      <c r="BN22" s="270">
        <v>1</v>
      </c>
      <c r="BO22" s="270">
        <v>1</v>
      </c>
      <c r="BP22" s="270">
        <v>1</v>
      </c>
      <c r="BQ22" s="270">
        <v>1</v>
      </c>
      <c r="BR22" s="270">
        <v>1</v>
      </c>
      <c r="BS22" s="270">
        <v>1</v>
      </c>
      <c r="BT22" s="270"/>
    </row>
    <row r="23" spans="1:72" s="134" customFormat="1" ht="13.15" x14ac:dyDescent="0.4">
      <c r="A23" s="119">
        <v>9</v>
      </c>
      <c r="B23" s="120" t="s">
        <v>51</v>
      </c>
      <c r="C23" s="121">
        <f t="shared" si="4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5"/>
        <v>9.32</v>
      </c>
      <c r="N23" s="291">
        <v>0.37</v>
      </c>
      <c r="O23" s="291">
        <v>0</v>
      </c>
      <c r="P23" s="291">
        <v>0</v>
      </c>
      <c r="Q23" s="291">
        <v>0</v>
      </c>
      <c r="R23" s="291">
        <v>6.25</v>
      </c>
      <c r="S23" s="291">
        <v>0</v>
      </c>
      <c r="T23" s="291">
        <v>2.7</v>
      </c>
      <c r="U23" s="291">
        <v>0</v>
      </c>
      <c r="V23" s="122">
        <v>3432</v>
      </c>
      <c r="W23" s="292">
        <f t="shared" si="1"/>
        <v>12.95</v>
      </c>
      <c r="X23" s="127">
        <v>0</v>
      </c>
      <c r="Y23" s="127">
        <v>0.5</v>
      </c>
      <c r="Z23" s="127">
        <v>8.76</v>
      </c>
      <c r="AA23" s="127">
        <v>3.69</v>
      </c>
      <c r="AB23" s="292">
        <f>SUM(AC23:AE23)</f>
        <v>11.218</v>
      </c>
      <c r="AC23" s="125">
        <v>3.8220000000000001</v>
      </c>
      <c r="AD23" s="125">
        <v>5.9959999999999996</v>
      </c>
      <c r="AE23" s="125">
        <v>1.4</v>
      </c>
      <c r="AF23" s="139">
        <f t="shared" si="6"/>
        <v>44295.999999999993</v>
      </c>
      <c r="AG23" s="293">
        <f t="shared" si="3"/>
        <v>5.8780000000000001</v>
      </c>
      <c r="AH23" s="127">
        <v>0.89</v>
      </c>
      <c r="AI23" s="127">
        <v>0</v>
      </c>
      <c r="AJ23" s="127">
        <v>0</v>
      </c>
      <c r="AK23" s="127">
        <v>0</v>
      </c>
      <c r="AL23" s="127">
        <v>4.1379999999999999</v>
      </c>
      <c r="AM23" s="127">
        <v>0</v>
      </c>
      <c r="AN23" s="127">
        <v>0.85000000000000009</v>
      </c>
      <c r="AO23" s="127">
        <v>0</v>
      </c>
      <c r="AP23" s="294">
        <v>1827</v>
      </c>
      <c r="AQ23" s="128">
        <f t="shared" si="8"/>
        <v>0.50764406115248928</v>
      </c>
      <c r="AR23" s="129">
        <f t="shared" si="11"/>
        <v>0.34947040498442372</v>
      </c>
      <c r="AS23" s="129">
        <f t="shared" si="9"/>
        <v>0.63068669527896992</v>
      </c>
      <c r="AT23" s="17">
        <f>W23-'30.9'!W23</f>
        <v>2.984</v>
      </c>
      <c r="AU23" s="17">
        <f>AB23-'30.9'!AB23</f>
        <v>0.68800000000000061</v>
      </c>
      <c r="AV23" s="17">
        <f>AG23-'30.9'!AG23</f>
        <v>2.8380000000000001</v>
      </c>
      <c r="AW23" s="130"/>
      <c r="AX23" s="239"/>
      <c r="AY23" s="249">
        <f t="shared" si="10"/>
        <v>9</v>
      </c>
      <c r="AZ23" s="248">
        <v>1</v>
      </c>
      <c r="BA23" s="248">
        <v>1</v>
      </c>
      <c r="BB23" s="248"/>
      <c r="BC23" s="248"/>
      <c r="BD23" s="248">
        <v>1</v>
      </c>
      <c r="BE23" s="248"/>
      <c r="BF23" s="248">
        <v>1</v>
      </c>
      <c r="BG23" s="248"/>
      <c r="BH23" s="248"/>
      <c r="BI23" s="248"/>
      <c r="BJ23" s="248"/>
      <c r="BK23" s="248">
        <v>1</v>
      </c>
      <c r="BL23" s="248"/>
      <c r="BM23" s="271"/>
      <c r="BN23" s="271"/>
      <c r="BO23" s="271"/>
      <c r="BP23" s="271">
        <v>1</v>
      </c>
      <c r="BQ23" s="271">
        <v>1</v>
      </c>
      <c r="BR23" s="271">
        <v>1</v>
      </c>
      <c r="BS23" s="271">
        <v>1</v>
      </c>
      <c r="BT23" s="271"/>
    </row>
    <row r="24" spans="1:72" s="34" customFormat="1" ht="16.149999999999999" x14ac:dyDescent="0.35">
      <c r="A24" s="444"/>
      <c r="B24" s="444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445.37707999999992</v>
      </c>
      <c r="X24" s="32">
        <f>SUM(X10:X23)</f>
        <v>13.232999999999999</v>
      </c>
      <c r="Y24" s="32">
        <f>SUM(Y10:Y23)</f>
        <v>68.382000000000005</v>
      </c>
      <c r="Z24" s="32">
        <f>SUM(Z10:Z23)</f>
        <v>299.97757999999993</v>
      </c>
      <c r="AA24" s="32">
        <f t="shared" si="12"/>
        <v>63.784499999999994</v>
      </c>
      <c r="AB24" s="286">
        <f>SUM(AB10:AB23)</f>
        <v>113.98206</v>
      </c>
      <c r="AC24" s="77">
        <f>SUM(AC10:AC23)</f>
        <v>42.336780000000005</v>
      </c>
      <c r="AD24" s="77">
        <f t="shared" si="12"/>
        <v>60.640280000000004</v>
      </c>
      <c r="AE24" s="77">
        <f t="shared" si="12"/>
        <v>11.995000000000001</v>
      </c>
      <c r="AF24" s="140">
        <f t="shared" si="12"/>
        <v>329964.88</v>
      </c>
      <c r="AG24" s="285">
        <f>SUM(AG10:AG23)</f>
        <v>134.27249999999998</v>
      </c>
      <c r="AH24" s="32">
        <f t="shared" si="12"/>
        <v>18.933</v>
      </c>
      <c r="AI24" s="32">
        <f t="shared" si="12"/>
        <v>1.79</v>
      </c>
      <c r="AJ24" s="32">
        <f t="shared" si="12"/>
        <v>1.671</v>
      </c>
      <c r="AK24" s="32">
        <f t="shared" si="12"/>
        <v>1.5549999999999999</v>
      </c>
      <c r="AL24" s="32">
        <f t="shared" si="12"/>
        <v>20.884999999999998</v>
      </c>
      <c r="AM24" s="32">
        <f t="shared" si="12"/>
        <v>42.878999999999998</v>
      </c>
      <c r="AN24" s="32">
        <f t="shared" si="12"/>
        <v>31.364500000000003</v>
      </c>
      <c r="AO24" s="32">
        <f t="shared" si="12"/>
        <v>15.194999999999999</v>
      </c>
      <c r="AP24" s="287">
        <f t="shared" si="12"/>
        <v>62154</v>
      </c>
      <c r="AQ24" s="160">
        <f t="shared" si="8"/>
        <v>0.79456421600984772</v>
      </c>
      <c r="AR24" s="160">
        <f t="shared" si="11"/>
        <v>0.75988040000000001</v>
      </c>
      <c r="AS24" s="160">
        <f t="shared" si="9"/>
        <v>0.73348901999344462</v>
      </c>
      <c r="AT24" s="161">
        <f t="shared" ref="AT24:AV24" si="13">SUM(AT10:AT23)</f>
        <v>10.090999999999973</v>
      </c>
      <c r="AU24" s="161">
        <f t="shared" si="13"/>
        <v>3.0400000000000045</v>
      </c>
      <c r="AV24" s="161">
        <f t="shared" si="13"/>
        <v>3.9020000000000001</v>
      </c>
      <c r="AW24" s="428"/>
      <c r="AX24" s="241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45"/>
      <c r="BL24" s="233"/>
      <c r="BM24" s="233"/>
      <c r="BN24" s="233"/>
      <c r="BO24" s="233"/>
    </row>
    <row r="25" spans="1:7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437"/>
      <c r="AX25" s="224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27"/>
      <c r="BL25" s="234"/>
      <c r="BM25" s="234"/>
      <c r="BN25" s="234"/>
      <c r="BO25" s="234"/>
    </row>
    <row r="26" spans="1:72" ht="15" customHeight="1" x14ac:dyDescent="0.4">
      <c r="AB26" s="5" t="s">
        <v>70</v>
      </c>
      <c r="AP26" s="288">
        <f>+AP24/V24</f>
        <v>0.78980875532117667</v>
      </c>
    </row>
    <row r="27" spans="1:72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72" ht="15" customHeight="1" x14ac:dyDescent="0.4">
      <c r="AR30" s="37"/>
      <c r="AS30" s="37"/>
    </row>
  </sheetData>
  <mergeCells count="34"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  <mergeCell ref="AX7:BL7"/>
    <mergeCell ref="H6:H7"/>
    <mergeCell ref="I6:L6"/>
    <mergeCell ref="C6:C7"/>
    <mergeCell ref="M6:M7"/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topLeftCell="A3" workbookViewId="0">
      <selection activeCell="V23" sqref="V23"/>
    </sheetView>
  </sheetViews>
  <sheetFormatPr defaultRowHeight="15" customHeight="1" x14ac:dyDescent="0.4"/>
  <cols>
    <col min="1" max="1" width="3.875" style="462" bestFit="1" customWidth="1"/>
    <col min="2" max="2" width="17.125" style="462" customWidth="1"/>
    <col min="3" max="3" width="9.75" style="462" customWidth="1"/>
    <col min="4" max="5" width="6.625" style="462" hidden="1" customWidth="1"/>
    <col min="6" max="6" width="7.875" style="462" hidden="1" customWidth="1"/>
    <col min="7" max="7" width="5.25" style="462" hidden="1" customWidth="1"/>
    <col min="8" max="8" width="9.75" style="462" customWidth="1"/>
    <col min="9" max="12" width="6.625" style="462" hidden="1" customWidth="1"/>
    <col min="13" max="13" width="9.75" style="462" customWidth="1"/>
    <col min="14" max="21" width="9.25" style="462" hidden="1" customWidth="1"/>
    <col min="22" max="22" width="8.375" style="462" hidden="1" customWidth="1"/>
    <col min="23" max="23" width="9.75" style="462" customWidth="1"/>
    <col min="24" max="27" width="7.125" style="462" hidden="1" customWidth="1"/>
    <col min="28" max="28" width="9.75" style="513" customWidth="1"/>
    <col min="29" max="31" width="6.75" style="513" hidden="1" customWidth="1"/>
    <col min="32" max="32" width="7.5" style="513" hidden="1" customWidth="1"/>
    <col min="33" max="33" width="9.75" style="462" customWidth="1"/>
    <col min="34" max="41" width="6.125" style="462" hidden="1" customWidth="1"/>
    <col min="42" max="42" width="8" style="516" customWidth="1"/>
    <col min="43" max="45" width="9.75" style="462" customWidth="1"/>
    <col min="46" max="179" width="8" style="462" customWidth="1"/>
    <col min="180" max="180" width="4.25" style="462" customWidth="1"/>
    <col min="181" max="181" width="16.25" style="462" customWidth="1"/>
    <col min="182" max="189" width="6.75" style="462" customWidth="1"/>
    <col min="190" max="191" width="5.875" style="462" customWidth="1"/>
    <col min="192" max="192" width="8.5" style="462" customWidth="1"/>
    <col min="193" max="193" width="8" style="462" customWidth="1"/>
    <col min="194" max="194" width="9.125" style="462" customWidth="1"/>
    <col min="195" max="200" width="8" style="462" customWidth="1"/>
    <col min="201" max="201" width="11.75" style="462" customWidth="1"/>
    <col min="202" max="202" width="6.875" style="462" customWidth="1"/>
    <col min="203" max="203" width="8.375" style="462" customWidth="1"/>
    <col min="204" max="210" width="6.75" style="462" customWidth="1"/>
    <col min="211" max="212" width="5.875" style="462" customWidth="1"/>
    <col min="213" max="213" width="8.5" style="462" customWidth="1"/>
    <col min="214" max="214" width="8" style="462" customWidth="1"/>
    <col min="215" max="215" width="9.125" style="462" customWidth="1"/>
    <col min="216" max="221" width="8" style="462" customWidth="1"/>
    <col min="222" max="222" width="11.75" style="462" customWidth="1"/>
    <col min="223" max="223" width="6.875" style="462" customWidth="1"/>
    <col min="224" max="224" width="7.625" style="462" customWidth="1"/>
    <col min="225" max="228" width="6.75" style="462" customWidth="1"/>
    <col min="229" max="229" width="7.625" style="462" customWidth="1"/>
    <col min="230" max="234" width="6.75" style="462" customWidth="1"/>
    <col min="235" max="235" width="6.625" style="462" customWidth="1"/>
    <col min="236" max="236" width="6.25" style="462" customWidth="1"/>
    <col min="237" max="237" width="6.625" style="462" customWidth="1"/>
    <col min="238" max="238" width="6.25" style="462" customWidth="1"/>
    <col min="239" max="239" width="6.5" style="462" customWidth="1"/>
    <col min="240" max="240" width="6.625" style="462" customWidth="1"/>
    <col min="241" max="241" width="6.875" style="462" customWidth="1"/>
    <col min="242" max="242" width="7" style="462" customWidth="1"/>
    <col min="243" max="243" width="8.125" style="462" customWidth="1"/>
    <col min="244" max="244" width="7.875" style="462" customWidth="1"/>
    <col min="245" max="246" width="6.75" style="462" customWidth="1"/>
    <col min="247" max="247" width="6.625" style="462" customWidth="1"/>
    <col min="248" max="249" width="6.75" style="462" customWidth="1"/>
    <col min="250" max="250" width="6.625" style="462" customWidth="1"/>
    <col min="251" max="253" width="0" style="462" hidden="1" customWidth="1"/>
    <col min="254" max="435" width="8" style="462" customWidth="1"/>
    <col min="436" max="436" width="4.25" style="462" customWidth="1"/>
    <col min="437" max="437" width="16.25" style="462" customWidth="1"/>
    <col min="438" max="445" width="6.75" style="462" customWidth="1"/>
    <col min="446" max="447" width="5.875" style="462" customWidth="1"/>
    <col min="448" max="448" width="8.5" style="462" customWidth="1"/>
    <col min="449" max="449" width="8" style="462" customWidth="1"/>
    <col min="450" max="450" width="9.125" style="462" customWidth="1"/>
    <col min="451" max="456" width="8" style="462" customWidth="1"/>
    <col min="457" max="457" width="11.75" style="462" customWidth="1"/>
    <col min="458" max="458" width="6.875" style="462" customWidth="1"/>
    <col min="459" max="459" width="8.375" style="462" customWidth="1"/>
    <col min="460" max="466" width="6.75" style="462" customWidth="1"/>
    <col min="467" max="468" width="5.875" style="462" customWidth="1"/>
    <col min="469" max="469" width="8.5" style="462" customWidth="1"/>
    <col min="470" max="470" width="8" style="462" customWidth="1"/>
    <col min="471" max="471" width="9.125" style="462" customWidth="1"/>
    <col min="472" max="477" width="8" style="462" customWidth="1"/>
    <col min="478" max="478" width="11.75" style="462" customWidth="1"/>
    <col min="479" max="479" width="6.875" style="462" customWidth="1"/>
    <col min="480" max="480" width="7.625" style="462" customWidth="1"/>
    <col min="481" max="484" width="6.75" style="462" customWidth="1"/>
    <col min="485" max="485" width="7.625" style="462" customWidth="1"/>
    <col min="486" max="490" width="6.75" style="462" customWidth="1"/>
    <col min="491" max="491" width="6.625" style="462" customWidth="1"/>
    <col min="492" max="492" width="6.25" style="462" customWidth="1"/>
    <col min="493" max="493" width="6.625" style="462" customWidth="1"/>
    <col min="494" max="494" width="6.25" style="462" customWidth="1"/>
    <col min="495" max="495" width="6.5" style="462" customWidth="1"/>
    <col min="496" max="496" width="6.625" style="462" customWidth="1"/>
    <col min="497" max="497" width="6.875" style="462" customWidth="1"/>
    <col min="498" max="498" width="7" style="462" customWidth="1"/>
    <col min="499" max="499" width="8.125" style="462" customWidth="1"/>
    <col min="500" max="500" width="7.875" style="462" customWidth="1"/>
    <col min="501" max="502" width="6.75" style="462" customWidth="1"/>
    <col min="503" max="503" width="6.625" style="462" customWidth="1"/>
    <col min="504" max="505" width="6.75" style="462" customWidth="1"/>
    <col min="506" max="506" width="6.625" style="462" customWidth="1"/>
    <col min="507" max="509" width="0" style="462" hidden="1" customWidth="1"/>
    <col min="510" max="691" width="8" style="462" customWidth="1"/>
    <col min="692" max="692" width="4.25" style="462" customWidth="1"/>
    <col min="693" max="693" width="16.25" style="462" customWidth="1"/>
    <col min="694" max="701" width="6.75" style="462" customWidth="1"/>
    <col min="702" max="703" width="5.875" style="462" customWidth="1"/>
    <col min="704" max="704" width="8.5" style="462" customWidth="1"/>
    <col min="705" max="705" width="8" style="462" customWidth="1"/>
    <col min="706" max="706" width="9.125" style="462" customWidth="1"/>
    <col min="707" max="712" width="8" style="462" customWidth="1"/>
    <col min="713" max="713" width="11.75" style="462" customWidth="1"/>
    <col min="714" max="714" width="6.875" style="462" customWidth="1"/>
    <col min="715" max="715" width="8.375" style="462" customWidth="1"/>
    <col min="716" max="722" width="6.75" style="462" customWidth="1"/>
    <col min="723" max="724" width="5.875" style="462" customWidth="1"/>
    <col min="725" max="725" width="8.5" style="462" customWidth="1"/>
    <col min="726" max="726" width="8" style="462" customWidth="1"/>
    <col min="727" max="727" width="9.125" style="462" customWidth="1"/>
    <col min="728" max="733" width="8" style="462" customWidth="1"/>
    <col min="734" max="734" width="11.75" style="462" customWidth="1"/>
    <col min="735" max="735" width="6.875" style="462" customWidth="1"/>
    <col min="736" max="736" width="7.625" style="462" customWidth="1"/>
    <col min="737" max="740" width="6.75" style="462" customWidth="1"/>
    <col min="741" max="741" width="7.625" style="462" customWidth="1"/>
    <col min="742" max="746" width="6.75" style="462" customWidth="1"/>
    <col min="747" max="747" width="6.625" style="462" customWidth="1"/>
    <col min="748" max="748" width="6.25" style="462" customWidth="1"/>
    <col min="749" max="749" width="6.625" style="462" customWidth="1"/>
    <col min="750" max="750" width="6.25" style="462" customWidth="1"/>
    <col min="751" max="751" width="6.5" style="462" customWidth="1"/>
    <col min="752" max="752" width="6.625" style="462" customWidth="1"/>
    <col min="753" max="753" width="6.875" style="462" customWidth="1"/>
    <col min="754" max="754" width="7" style="462" customWidth="1"/>
    <col min="755" max="755" width="8.125" style="462" customWidth="1"/>
    <col min="756" max="756" width="7.875" style="462" customWidth="1"/>
    <col min="757" max="758" width="6.75" style="462" customWidth="1"/>
    <col min="759" max="759" width="6.625" style="462" customWidth="1"/>
    <col min="760" max="761" width="6.75" style="462" customWidth="1"/>
    <col min="762" max="762" width="6.625" style="462" customWidth="1"/>
    <col min="763" max="765" width="0" style="462" hidden="1" customWidth="1"/>
    <col min="766" max="947" width="8" style="462" customWidth="1"/>
    <col min="948" max="948" width="4.25" style="462" customWidth="1"/>
    <col min="949" max="949" width="16.25" style="462" customWidth="1"/>
    <col min="950" max="957" width="6.75" style="462" customWidth="1"/>
    <col min="958" max="959" width="5.875" style="462" customWidth="1"/>
    <col min="960" max="960" width="8.5" style="462" customWidth="1"/>
    <col min="961" max="961" width="8" style="462" customWidth="1"/>
    <col min="962" max="962" width="9.125" style="462" customWidth="1"/>
    <col min="963" max="968" width="8" style="462" customWidth="1"/>
    <col min="969" max="969" width="11.75" style="462" customWidth="1"/>
    <col min="970" max="970" width="6.875" style="462" customWidth="1"/>
    <col min="971" max="971" width="8.375" style="462" customWidth="1"/>
    <col min="972" max="978" width="6.75" style="462" customWidth="1"/>
    <col min="979" max="980" width="5.875" style="462" customWidth="1"/>
    <col min="981" max="981" width="8.5" style="462" customWidth="1"/>
    <col min="982" max="982" width="8" style="462" customWidth="1"/>
    <col min="983" max="983" width="9.125" style="462" customWidth="1"/>
    <col min="984" max="989" width="8" style="462" customWidth="1"/>
    <col min="990" max="990" width="11.75" style="462" customWidth="1"/>
    <col min="991" max="991" width="6.875" style="462" customWidth="1"/>
    <col min="992" max="992" width="7.625" style="462" customWidth="1"/>
    <col min="993" max="996" width="6.75" style="462" customWidth="1"/>
    <col min="997" max="997" width="7.625" style="462" customWidth="1"/>
    <col min="998" max="1002" width="6.75" style="462" customWidth="1"/>
    <col min="1003" max="1003" width="6.625" style="462" customWidth="1"/>
    <col min="1004" max="1004" width="6.25" style="462" customWidth="1"/>
    <col min="1005" max="1005" width="6.625" style="462" customWidth="1"/>
    <col min="1006" max="1006" width="6.25" style="462" customWidth="1"/>
    <col min="1007" max="1007" width="6.5" style="462" customWidth="1"/>
    <col min="1008" max="1008" width="6.625" style="462" customWidth="1"/>
    <col min="1009" max="1009" width="6.875" style="462" customWidth="1"/>
    <col min="1010" max="1010" width="7" style="462" customWidth="1"/>
    <col min="1011" max="1011" width="8.125" style="462" customWidth="1"/>
    <col min="1012" max="1012" width="7.875" style="462" customWidth="1"/>
    <col min="1013" max="1014" width="6.75" style="462" customWidth="1"/>
    <col min="1015" max="1015" width="6.625" style="462" customWidth="1"/>
    <col min="1016" max="1017" width="6.75" style="462" customWidth="1"/>
    <col min="1018" max="1018" width="6.625" style="462" customWidth="1"/>
    <col min="1019" max="1021" width="0" style="462" hidden="1" customWidth="1"/>
    <col min="1022" max="1203" width="8" style="462" customWidth="1"/>
    <col min="1204" max="1204" width="4.25" style="462" customWidth="1"/>
    <col min="1205" max="1205" width="16.25" style="462" customWidth="1"/>
    <col min="1206" max="1213" width="6.75" style="462" customWidth="1"/>
    <col min="1214" max="1215" width="5.875" style="462" customWidth="1"/>
    <col min="1216" max="1216" width="8.5" style="462" customWidth="1"/>
    <col min="1217" max="1217" width="8" style="462" customWidth="1"/>
    <col min="1218" max="1218" width="9.125" style="462" customWidth="1"/>
    <col min="1219" max="1224" width="8" style="462" customWidth="1"/>
    <col min="1225" max="1225" width="11.75" style="462" customWidth="1"/>
    <col min="1226" max="1226" width="6.875" style="462" customWidth="1"/>
    <col min="1227" max="1227" width="8.375" style="462" customWidth="1"/>
    <col min="1228" max="1234" width="6.75" style="462" customWidth="1"/>
    <col min="1235" max="1236" width="5.875" style="462" customWidth="1"/>
    <col min="1237" max="1237" width="8.5" style="462" customWidth="1"/>
    <col min="1238" max="1238" width="8" style="462" customWidth="1"/>
    <col min="1239" max="1239" width="9.125" style="462" customWidth="1"/>
    <col min="1240" max="1245" width="8" style="462" customWidth="1"/>
    <col min="1246" max="1246" width="11.75" style="462" customWidth="1"/>
    <col min="1247" max="1247" width="6.875" style="462" customWidth="1"/>
    <col min="1248" max="1248" width="7.625" style="462" customWidth="1"/>
    <col min="1249" max="1252" width="6.75" style="462" customWidth="1"/>
    <col min="1253" max="1253" width="7.625" style="462" customWidth="1"/>
    <col min="1254" max="1258" width="6.75" style="462" customWidth="1"/>
    <col min="1259" max="1259" width="6.625" style="462" customWidth="1"/>
    <col min="1260" max="1260" width="6.25" style="462" customWidth="1"/>
    <col min="1261" max="1261" width="6.625" style="462" customWidth="1"/>
    <col min="1262" max="1262" width="6.25" style="462" customWidth="1"/>
    <col min="1263" max="1263" width="6.5" style="462" customWidth="1"/>
    <col min="1264" max="1264" width="6.625" style="462" customWidth="1"/>
    <col min="1265" max="1265" width="6.875" style="462" customWidth="1"/>
    <col min="1266" max="1266" width="7" style="462" customWidth="1"/>
    <col min="1267" max="1267" width="8.125" style="462" customWidth="1"/>
    <col min="1268" max="1268" width="7.875" style="462" customWidth="1"/>
    <col min="1269" max="1270" width="6.75" style="462" customWidth="1"/>
    <col min="1271" max="1271" width="6.625" style="462" customWidth="1"/>
    <col min="1272" max="1273" width="6.75" style="462" customWidth="1"/>
    <col min="1274" max="1274" width="6.625" style="462" customWidth="1"/>
    <col min="1275" max="1277" width="0" style="462" hidden="1" customWidth="1"/>
    <col min="1278" max="1459" width="8" style="462" customWidth="1"/>
    <col min="1460" max="1460" width="4.25" style="462" customWidth="1"/>
    <col min="1461" max="1461" width="16.25" style="462" customWidth="1"/>
    <col min="1462" max="1469" width="6.75" style="462" customWidth="1"/>
    <col min="1470" max="1471" width="5.875" style="462" customWidth="1"/>
    <col min="1472" max="1472" width="8.5" style="462" customWidth="1"/>
    <col min="1473" max="1473" width="8" style="462" customWidth="1"/>
    <col min="1474" max="1474" width="9.125" style="462" customWidth="1"/>
    <col min="1475" max="1480" width="8" style="462" customWidth="1"/>
    <col min="1481" max="1481" width="11.75" style="462" customWidth="1"/>
    <col min="1482" max="1482" width="6.875" style="462" customWidth="1"/>
    <col min="1483" max="1483" width="8.375" style="462" customWidth="1"/>
    <col min="1484" max="1490" width="6.75" style="462" customWidth="1"/>
    <col min="1491" max="1492" width="5.875" style="462" customWidth="1"/>
    <col min="1493" max="1493" width="8.5" style="462" customWidth="1"/>
    <col min="1494" max="1494" width="8" style="462" customWidth="1"/>
    <col min="1495" max="1495" width="9.125" style="462" customWidth="1"/>
    <col min="1496" max="1501" width="8" style="462" customWidth="1"/>
    <col min="1502" max="1502" width="11.75" style="462" customWidth="1"/>
    <col min="1503" max="1503" width="6.875" style="462" customWidth="1"/>
    <col min="1504" max="1504" width="7.625" style="462" customWidth="1"/>
    <col min="1505" max="1508" width="6.75" style="462" customWidth="1"/>
    <col min="1509" max="1509" width="7.625" style="462" customWidth="1"/>
    <col min="1510" max="1514" width="6.75" style="462" customWidth="1"/>
    <col min="1515" max="1515" width="6.625" style="462" customWidth="1"/>
    <col min="1516" max="1516" width="6.25" style="462" customWidth="1"/>
    <col min="1517" max="1517" width="6.625" style="462" customWidth="1"/>
    <col min="1518" max="1518" width="6.25" style="462" customWidth="1"/>
    <col min="1519" max="1519" width="6.5" style="462" customWidth="1"/>
    <col min="1520" max="1520" width="6.625" style="462" customWidth="1"/>
    <col min="1521" max="1521" width="6.875" style="462" customWidth="1"/>
    <col min="1522" max="1522" width="7" style="462" customWidth="1"/>
    <col min="1523" max="1523" width="8.125" style="462" customWidth="1"/>
    <col min="1524" max="1524" width="7.875" style="462" customWidth="1"/>
    <col min="1525" max="1526" width="6.75" style="462" customWidth="1"/>
    <col min="1527" max="1527" width="6.625" style="462" customWidth="1"/>
    <col min="1528" max="1529" width="6.75" style="462" customWidth="1"/>
    <col min="1530" max="1530" width="6.625" style="462" customWidth="1"/>
    <col min="1531" max="1533" width="0" style="462" hidden="1" customWidth="1"/>
    <col min="1534" max="1715" width="8" style="462" customWidth="1"/>
    <col min="1716" max="1716" width="4.25" style="462" customWidth="1"/>
    <col min="1717" max="1717" width="16.25" style="462" customWidth="1"/>
    <col min="1718" max="1725" width="6.75" style="462" customWidth="1"/>
    <col min="1726" max="1727" width="5.875" style="462" customWidth="1"/>
    <col min="1728" max="1728" width="8.5" style="462" customWidth="1"/>
    <col min="1729" max="1729" width="8" style="462" customWidth="1"/>
    <col min="1730" max="1730" width="9.125" style="462" customWidth="1"/>
    <col min="1731" max="1736" width="8" style="462" customWidth="1"/>
    <col min="1737" max="1737" width="11.75" style="462" customWidth="1"/>
    <col min="1738" max="1738" width="6.875" style="462" customWidth="1"/>
    <col min="1739" max="1739" width="8.375" style="462" customWidth="1"/>
    <col min="1740" max="1746" width="6.75" style="462" customWidth="1"/>
    <col min="1747" max="1748" width="5.875" style="462" customWidth="1"/>
    <col min="1749" max="1749" width="8.5" style="462" customWidth="1"/>
    <col min="1750" max="1750" width="8" style="462" customWidth="1"/>
    <col min="1751" max="1751" width="9.125" style="462" customWidth="1"/>
    <col min="1752" max="1757" width="8" style="462" customWidth="1"/>
    <col min="1758" max="1758" width="11.75" style="462" customWidth="1"/>
    <col min="1759" max="1759" width="6.875" style="462" customWidth="1"/>
    <col min="1760" max="1760" width="7.625" style="462" customWidth="1"/>
    <col min="1761" max="1764" width="6.75" style="462" customWidth="1"/>
    <col min="1765" max="1765" width="7.625" style="462" customWidth="1"/>
    <col min="1766" max="1770" width="6.75" style="462" customWidth="1"/>
    <col min="1771" max="1771" width="6.625" style="462" customWidth="1"/>
    <col min="1772" max="1772" width="6.25" style="462" customWidth="1"/>
    <col min="1773" max="1773" width="6.625" style="462" customWidth="1"/>
    <col min="1774" max="1774" width="6.25" style="462" customWidth="1"/>
    <col min="1775" max="1775" width="6.5" style="462" customWidth="1"/>
    <col min="1776" max="1776" width="6.625" style="462" customWidth="1"/>
    <col min="1777" max="1777" width="6.875" style="462" customWidth="1"/>
    <col min="1778" max="1778" width="7" style="462" customWidth="1"/>
    <col min="1779" max="1779" width="8.125" style="462" customWidth="1"/>
    <col min="1780" max="1780" width="7.875" style="462" customWidth="1"/>
    <col min="1781" max="1782" width="6.75" style="462" customWidth="1"/>
    <col min="1783" max="1783" width="6.625" style="462" customWidth="1"/>
    <col min="1784" max="1785" width="6.75" style="462" customWidth="1"/>
    <col min="1786" max="1786" width="6.625" style="462" customWidth="1"/>
    <col min="1787" max="1789" width="0" style="462" hidden="1" customWidth="1"/>
    <col min="1790" max="1971" width="8" style="462" customWidth="1"/>
    <col min="1972" max="1972" width="4.25" style="462" customWidth="1"/>
    <col min="1973" max="1973" width="16.25" style="462" customWidth="1"/>
    <col min="1974" max="1981" width="6.75" style="462" customWidth="1"/>
    <col min="1982" max="1983" width="5.875" style="462" customWidth="1"/>
    <col min="1984" max="1984" width="8.5" style="462" customWidth="1"/>
    <col min="1985" max="1985" width="8" style="462" customWidth="1"/>
    <col min="1986" max="1986" width="9.125" style="462" customWidth="1"/>
    <col min="1987" max="1992" width="8" style="462" customWidth="1"/>
    <col min="1993" max="1993" width="11.75" style="462" customWidth="1"/>
    <col min="1994" max="1994" width="6.875" style="462" customWidth="1"/>
    <col min="1995" max="1995" width="8.375" style="462" customWidth="1"/>
    <col min="1996" max="2002" width="6.75" style="462" customWidth="1"/>
    <col min="2003" max="2004" width="5.875" style="462" customWidth="1"/>
    <col min="2005" max="2005" width="8.5" style="462" customWidth="1"/>
    <col min="2006" max="2006" width="8" style="462" customWidth="1"/>
    <col min="2007" max="2007" width="9.125" style="462" customWidth="1"/>
    <col min="2008" max="2013" width="8" style="462" customWidth="1"/>
    <col min="2014" max="2014" width="11.75" style="462" customWidth="1"/>
    <col min="2015" max="2015" width="6.875" style="462" customWidth="1"/>
    <col min="2016" max="2016" width="7.625" style="462" customWidth="1"/>
    <col min="2017" max="2020" width="6.75" style="462" customWidth="1"/>
    <col min="2021" max="2021" width="7.625" style="462" customWidth="1"/>
    <col min="2022" max="2026" width="6.75" style="462" customWidth="1"/>
    <col min="2027" max="2027" width="6.625" style="462" customWidth="1"/>
    <col min="2028" max="2028" width="6.25" style="462" customWidth="1"/>
    <col min="2029" max="2029" width="6.625" style="462" customWidth="1"/>
    <col min="2030" max="2030" width="6.25" style="462" customWidth="1"/>
    <col min="2031" max="2031" width="6.5" style="462" customWidth="1"/>
    <col min="2032" max="2032" width="6.625" style="462" customWidth="1"/>
    <col min="2033" max="2033" width="6.875" style="462" customWidth="1"/>
    <col min="2034" max="2034" width="7" style="462" customWidth="1"/>
    <col min="2035" max="2035" width="8.125" style="462" customWidth="1"/>
    <col min="2036" max="2036" width="7.875" style="462" customWidth="1"/>
    <col min="2037" max="2038" width="6.75" style="462" customWidth="1"/>
    <col min="2039" max="2039" width="6.625" style="462" customWidth="1"/>
    <col min="2040" max="2041" width="6.75" style="462" customWidth="1"/>
    <col min="2042" max="2042" width="6.625" style="462" customWidth="1"/>
    <col min="2043" max="2045" width="0" style="462" hidden="1" customWidth="1"/>
    <col min="2046" max="2227" width="8" style="462" customWidth="1"/>
    <col min="2228" max="2228" width="4.25" style="462" customWidth="1"/>
    <col min="2229" max="2229" width="16.25" style="462" customWidth="1"/>
    <col min="2230" max="2237" width="6.75" style="462" customWidth="1"/>
    <col min="2238" max="2239" width="5.875" style="462" customWidth="1"/>
    <col min="2240" max="2240" width="8.5" style="462" customWidth="1"/>
    <col min="2241" max="2241" width="8" style="462" customWidth="1"/>
    <col min="2242" max="2242" width="9.125" style="462" customWidth="1"/>
    <col min="2243" max="2248" width="8" style="462" customWidth="1"/>
    <col min="2249" max="2249" width="11.75" style="462" customWidth="1"/>
    <col min="2250" max="2250" width="6.875" style="462" customWidth="1"/>
    <col min="2251" max="2251" width="8.375" style="462" customWidth="1"/>
    <col min="2252" max="2258" width="6.75" style="462" customWidth="1"/>
    <col min="2259" max="2260" width="5.875" style="462" customWidth="1"/>
    <col min="2261" max="2261" width="8.5" style="462" customWidth="1"/>
    <col min="2262" max="2262" width="8" style="462" customWidth="1"/>
    <col min="2263" max="2263" width="9.125" style="462" customWidth="1"/>
    <col min="2264" max="2269" width="8" style="462" customWidth="1"/>
    <col min="2270" max="2270" width="11.75" style="462" customWidth="1"/>
    <col min="2271" max="2271" width="6.875" style="462" customWidth="1"/>
    <col min="2272" max="2272" width="7.625" style="462" customWidth="1"/>
    <col min="2273" max="2276" width="6.75" style="462" customWidth="1"/>
    <col min="2277" max="2277" width="7.625" style="462" customWidth="1"/>
    <col min="2278" max="2282" width="6.75" style="462" customWidth="1"/>
    <col min="2283" max="2283" width="6.625" style="462" customWidth="1"/>
    <col min="2284" max="2284" width="6.25" style="462" customWidth="1"/>
    <col min="2285" max="2285" width="6.625" style="462" customWidth="1"/>
    <col min="2286" max="2286" width="6.25" style="462" customWidth="1"/>
    <col min="2287" max="2287" width="6.5" style="462" customWidth="1"/>
    <col min="2288" max="2288" width="6.625" style="462" customWidth="1"/>
    <col min="2289" max="2289" width="6.875" style="462" customWidth="1"/>
    <col min="2290" max="2290" width="7" style="462" customWidth="1"/>
    <col min="2291" max="2291" width="8.125" style="462" customWidth="1"/>
    <col min="2292" max="2292" width="7.875" style="462" customWidth="1"/>
    <col min="2293" max="2294" width="6.75" style="462" customWidth="1"/>
    <col min="2295" max="2295" width="6.625" style="462" customWidth="1"/>
    <col min="2296" max="2297" width="6.75" style="462" customWidth="1"/>
    <col min="2298" max="2298" width="6.625" style="462" customWidth="1"/>
    <col min="2299" max="2301" width="0" style="462" hidden="1" customWidth="1"/>
    <col min="2302" max="2483" width="8" style="462" customWidth="1"/>
    <col min="2484" max="2484" width="4.25" style="462" customWidth="1"/>
    <col min="2485" max="2485" width="16.25" style="462" customWidth="1"/>
    <col min="2486" max="2493" width="6.75" style="462" customWidth="1"/>
    <col min="2494" max="2495" width="5.875" style="462" customWidth="1"/>
    <col min="2496" max="2496" width="8.5" style="462" customWidth="1"/>
    <col min="2497" max="2497" width="8" style="462" customWidth="1"/>
    <col min="2498" max="2498" width="9.125" style="462" customWidth="1"/>
    <col min="2499" max="2504" width="8" style="462" customWidth="1"/>
    <col min="2505" max="2505" width="11.75" style="462" customWidth="1"/>
    <col min="2506" max="2506" width="6.875" style="462" customWidth="1"/>
    <col min="2507" max="2507" width="8.375" style="462" customWidth="1"/>
    <col min="2508" max="2514" width="6.75" style="462" customWidth="1"/>
    <col min="2515" max="2516" width="5.875" style="462" customWidth="1"/>
    <col min="2517" max="2517" width="8.5" style="462" customWidth="1"/>
    <col min="2518" max="2518" width="8" style="462" customWidth="1"/>
    <col min="2519" max="2519" width="9.125" style="462" customWidth="1"/>
    <col min="2520" max="2525" width="8" style="462" customWidth="1"/>
    <col min="2526" max="2526" width="11.75" style="462" customWidth="1"/>
    <col min="2527" max="2527" width="6.875" style="462" customWidth="1"/>
    <col min="2528" max="2528" width="7.625" style="462" customWidth="1"/>
    <col min="2529" max="2532" width="6.75" style="462" customWidth="1"/>
    <col min="2533" max="2533" width="7.625" style="462" customWidth="1"/>
    <col min="2534" max="2538" width="6.75" style="462" customWidth="1"/>
    <col min="2539" max="2539" width="6.625" style="462" customWidth="1"/>
    <col min="2540" max="2540" width="6.25" style="462" customWidth="1"/>
    <col min="2541" max="2541" width="6.625" style="462" customWidth="1"/>
    <col min="2542" max="2542" width="6.25" style="462" customWidth="1"/>
    <col min="2543" max="2543" width="6.5" style="462" customWidth="1"/>
    <col min="2544" max="2544" width="6.625" style="462" customWidth="1"/>
    <col min="2545" max="2545" width="6.875" style="462" customWidth="1"/>
    <col min="2546" max="2546" width="7" style="462" customWidth="1"/>
    <col min="2547" max="2547" width="8.125" style="462" customWidth="1"/>
    <col min="2548" max="2548" width="7.875" style="462" customWidth="1"/>
    <col min="2549" max="2550" width="6.75" style="462" customWidth="1"/>
    <col min="2551" max="2551" width="6.625" style="462" customWidth="1"/>
    <col min="2552" max="2553" width="6.75" style="462" customWidth="1"/>
    <col min="2554" max="2554" width="6.625" style="462" customWidth="1"/>
    <col min="2555" max="2557" width="0" style="462" hidden="1" customWidth="1"/>
    <col min="2558" max="2739" width="8" style="462" customWidth="1"/>
    <col min="2740" max="2740" width="4.25" style="462" customWidth="1"/>
    <col min="2741" max="2741" width="16.25" style="462" customWidth="1"/>
    <col min="2742" max="2749" width="6.75" style="462" customWidth="1"/>
    <col min="2750" max="2751" width="5.875" style="462" customWidth="1"/>
    <col min="2752" max="2752" width="8.5" style="462" customWidth="1"/>
    <col min="2753" max="2753" width="8" style="462" customWidth="1"/>
    <col min="2754" max="2754" width="9.125" style="462" customWidth="1"/>
    <col min="2755" max="2760" width="8" style="462" customWidth="1"/>
    <col min="2761" max="2761" width="11.75" style="462" customWidth="1"/>
    <col min="2762" max="2762" width="6.875" style="462" customWidth="1"/>
    <col min="2763" max="2763" width="8.375" style="462" customWidth="1"/>
    <col min="2764" max="2770" width="6.75" style="462" customWidth="1"/>
    <col min="2771" max="2772" width="5.875" style="462" customWidth="1"/>
    <col min="2773" max="2773" width="8.5" style="462" customWidth="1"/>
    <col min="2774" max="2774" width="8" style="462" customWidth="1"/>
    <col min="2775" max="2775" width="9.125" style="462" customWidth="1"/>
    <col min="2776" max="2781" width="8" style="462" customWidth="1"/>
    <col min="2782" max="2782" width="11.75" style="462" customWidth="1"/>
    <col min="2783" max="2783" width="6.875" style="462" customWidth="1"/>
    <col min="2784" max="2784" width="7.625" style="462" customWidth="1"/>
    <col min="2785" max="2788" width="6.75" style="462" customWidth="1"/>
    <col min="2789" max="2789" width="7.625" style="462" customWidth="1"/>
    <col min="2790" max="2794" width="6.75" style="462" customWidth="1"/>
    <col min="2795" max="2795" width="6.625" style="462" customWidth="1"/>
    <col min="2796" max="2796" width="6.25" style="462" customWidth="1"/>
    <col min="2797" max="2797" width="6.625" style="462" customWidth="1"/>
    <col min="2798" max="2798" width="6.25" style="462" customWidth="1"/>
    <col min="2799" max="2799" width="6.5" style="462" customWidth="1"/>
    <col min="2800" max="2800" width="6.625" style="462" customWidth="1"/>
    <col min="2801" max="2801" width="6.875" style="462" customWidth="1"/>
    <col min="2802" max="2802" width="7" style="462" customWidth="1"/>
    <col min="2803" max="2803" width="8.125" style="462" customWidth="1"/>
    <col min="2804" max="2804" width="7.875" style="462" customWidth="1"/>
    <col min="2805" max="2806" width="6.75" style="462" customWidth="1"/>
    <col min="2807" max="2807" width="6.625" style="462" customWidth="1"/>
    <col min="2808" max="2809" width="6.75" style="462" customWidth="1"/>
    <col min="2810" max="2810" width="6.625" style="462" customWidth="1"/>
    <col min="2811" max="2813" width="0" style="462" hidden="1" customWidth="1"/>
    <col min="2814" max="2995" width="8" style="462" customWidth="1"/>
    <col min="2996" max="2996" width="4.25" style="462" customWidth="1"/>
    <col min="2997" max="2997" width="16.25" style="462" customWidth="1"/>
    <col min="2998" max="3005" width="6.75" style="462" customWidth="1"/>
    <col min="3006" max="3007" width="5.875" style="462" customWidth="1"/>
    <col min="3008" max="3008" width="8.5" style="462" customWidth="1"/>
    <col min="3009" max="3009" width="8" style="462" customWidth="1"/>
    <col min="3010" max="3010" width="9.125" style="462" customWidth="1"/>
    <col min="3011" max="3016" width="8" style="462" customWidth="1"/>
    <col min="3017" max="3017" width="11.75" style="462" customWidth="1"/>
    <col min="3018" max="3018" width="6.875" style="462" customWidth="1"/>
    <col min="3019" max="3019" width="8.375" style="462" customWidth="1"/>
    <col min="3020" max="3026" width="6.75" style="462" customWidth="1"/>
    <col min="3027" max="3028" width="5.875" style="462" customWidth="1"/>
    <col min="3029" max="3029" width="8.5" style="462" customWidth="1"/>
    <col min="3030" max="3030" width="8" style="462" customWidth="1"/>
    <col min="3031" max="3031" width="9.125" style="462" customWidth="1"/>
    <col min="3032" max="3037" width="8" style="462" customWidth="1"/>
    <col min="3038" max="3038" width="11.75" style="462" customWidth="1"/>
    <col min="3039" max="3039" width="6.875" style="462" customWidth="1"/>
    <col min="3040" max="3040" width="7.625" style="462" customWidth="1"/>
    <col min="3041" max="3044" width="6.75" style="462" customWidth="1"/>
    <col min="3045" max="3045" width="7.625" style="462" customWidth="1"/>
    <col min="3046" max="3050" width="6.75" style="462" customWidth="1"/>
    <col min="3051" max="3051" width="6.625" style="462" customWidth="1"/>
    <col min="3052" max="3052" width="6.25" style="462" customWidth="1"/>
    <col min="3053" max="3053" width="6.625" style="462" customWidth="1"/>
    <col min="3054" max="3054" width="6.25" style="462" customWidth="1"/>
    <col min="3055" max="3055" width="6.5" style="462" customWidth="1"/>
    <col min="3056" max="3056" width="6.625" style="462" customWidth="1"/>
    <col min="3057" max="3057" width="6.875" style="462" customWidth="1"/>
    <col min="3058" max="3058" width="7" style="462" customWidth="1"/>
    <col min="3059" max="3059" width="8.125" style="462" customWidth="1"/>
    <col min="3060" max="3060" width="7.875" style="462" customWidth="1"/>
    <col min="3061" max="3062" width="6.75" style="462" customWidth="1"/>
    <col min="3063" max="3063" width="6.625" style="462" customWidth="1"/>
    <col min="3064" max="3065" width="6.75" style="462" customWidth="1"/>
    <col min="3066" max="3066" width="6.625" style="462" customWidth="1"/>
    <col min="3067" max="3069" width="0" style="462" hidden="1" customWidth="1"/>
    <col min="3070" max="3251" width="8" style="462" customWidth="1"/>
    <col min="3252" max="3252" width="4.25" style="462" customWidth="1"/>
    <col min="3253" max="3253" width="16.25" style="462" customWidth="1"/>
    <col min="3254" max="3261" width="6.75" style="462" customWidth="1"/>
    <col min="3262" max="3263" width="5.875" style="462" customWidth="1"/>
    <col min="3264" max="3264" width="8.5" style="462" customWidth="1"/>
    <col min="3265" max="3265" width="8" style="462" customWidth="1"/>
    <col min="3266" max="3266" width="9.125" style="462" customWidth="1"/>
    <col min="3267" max="3272" width="8" style="462" customWidth="1"/>
    <col min="3273" max="3273" width="11.75" style="462" customWidth="1"/>
    <col min="3274" max="3274" width="6.875" style="462" customWidth="1"/>
    <col min="3275" max="3275" width="8.375" style="462" customWidth="1"/>
    <col min="3276" max="3282" width="6.75" style="462" customWidth="1"/>
    <col min="3283" max="3284" width="5.875" style="462" customWidth="1"/>
    <col min="3285" max="3285" width="8.5" style="462" customWidth="1"/>
    <col min="3286" max="3286" width="8" style="462" customWidth="1"/>
    <col min="3287" max="3287" width="9.125" style="462" customWidth="1"/>
    <col min="3288" max="3293" width="8" style="462" customWidth="1"/>
    <col min="3294" max="3294" width="11.75" style="462" customWidth="1"/>
    <col min="3295" max="3295" width="6.875" style="462" customWidth="1"/>
    <col min="3296" max="3296" width="7.625" style="462" customWidth="1"/>
    <col min="3297" max="3300" width="6.75" style="462" customWidth="1"/>
    <col min="3301" max="3301" width="7.625" style="462" customWidth="1"/>
    <col min="3302" max="3306" width="6.75" style="462" customWidth="1"/>
    <col min="3307" max="3307" width="6.625" style="462" customWidth="1"/>
    <col min="3308" max="3308" width="6.25" style="462" customWidth="1"/>
    <col min="3309" max="3309" width="6.625" style="462" customWidth="1"/>
    <col min="3310" max="3310" width="6.25" style="462" customWidth="1"/>
    <col min="3311" max="3311" width="6.5" style="462" customWidth="1"/>
    <col min="3312" max="3312" width="6.625" style="462" customWidth="1"/>
    <col min="3313" max="3313" width="6.875" style="462" customWidth="1"/>
    <col min="3314" max="3314" width="7" style="462" customWidth="1"/>
    <col min="3315" max="3315" width="8.125" style="462" customWidth="1"/>
    <col min="3316" max="3316" width="7.875" style="462" customWidth="1"/>
    <col min="3317" max="3318" width="6.75" style="462" customWidth="1"/>
    <col min="3319" max="3319" width="6.625" style="462" customWidth="1"/>
    <col min="3320" max="3321" width="6.75" style="462" customWidth="1"/>
    <col min="3322" max="3322" width="6.625" style="462" customWidth="1"/>
    <col min="3323" max="3325" width="0" style="462" hidden="1" customWidth="1"/>
    <col min="3326" max="3507" width="8" style="462" customWidth="1"/>
    <col min="3508" max="3508" width="4.25" style="462" customWidth="1"/>
    <col min="3509" max="3509" width="16.25" style="462" customWidth="1"/>
    <col min="3510" max="3517" width="6.75" style="462" customWidth="1"/>
    <col min="3518" max="3519" width="5.875" style="462" customWidth="1"/>
    <col min="3520" max="3520" width="8.5" style="462" customWidth="1"/>
    <col min="3521" max="3521" width="8" style="462" customWidth="1"/>
    <col min="3522" max="3522" width="9.125" style="462" customWidth="1"/>
    <col min="3523" max="3528" width="8" style="462" customWidth="1"/>
    <col min="3529" max="3529" width="11.75" style="462" customWidth="1"/>
    <col min="3530" max="3530" width="6.875" style="462" customWidth="1"/>
    <col min="3531" max="3531" width="8.375" style="462" customWidth="1"/>
    <col min="3532" max="3538" width="6.75" style="462" customWidth="1"/>
    <col min="3539" max="3540" width="5.875" style="462" customWidth="1"/>
    <col min="3541" max="3541" width="8.5" style="462" customWidth="1"/>
    <col min="3542" max="3542" width="8" style="462" customWidth="1"/>
    <col min="3543" max="3543" width="9.125" style="462" customWidth="1"/>
    <col min="3544" max="3549" width="8" style="462" customWidth="1"/>
    <col min="3550" max="3550" width="11.75" style="462" customWidth="1"/>
    <col min="3551" max="3551" width="6.875" style="462" customWidth="1"/>
    <col min="3552" max="3552" width="7.625" style="462" customWidth="1"/>
    <col min="3553" max="3556" width="6.75" style="462" customWidth="1"/>
    <col min="3557" max="3557" width="7.625" style="462" customWidth="1"/>
    <col min="3558" max="3562" width="6.75" style="462" customWidth="1"/>
    <col min="3563" max="3563" width="6.625" style="462" customWidth="1"/>
    <col min="3564" max="3564" width="6.25" style="462" customWidth="1"/>
    <col min="3565" max="3565" width="6.625" style="462" customWidth="1"/>
    <col min="3566" max="3566" width="6.25" style="462" customWidth="1"/>
    <col min="3567" max="3567" width="6.5" style="462" customWidth="1"/>
    <col min="3568" max="3568" width="6.625" style="462" customWidth="1"/>
    <col min="3569" max="3569" width="6.875" style="462" customWidth="1"/>
    <col min="3570" max="3570" width="7" style="462" customWidth="1"/>
    <col min="3571" max="3571" width="8.125" style="462" customWidth="1"/>
    <col min="3572" max="3572" width="7.875" style="462" customWidth="1"/>
    <col min="3573" max="3574" width="6.75" style="462" customWidth="1"/>
    <col min="3575" max="3575" width="6.625" style="462" customWidth="1"/>
    <col min="3576" max="3577" width="6.75" style="462" customWidth="1"/>
    <col min="3578" max="3578" width="6.625" style="462" customWidth="1"/>
    <col min="3579" max="3581" width="0" style="462" hidden="1" customWidth="1"/>
    <col min="3582" max="3763" width="8" style="462" customWidth="1"/>
    <col min="3764" max="3764" width="4.25" style="462" customWidth="1"/>
    <col min="3765" max="3765" width="16.25" style="462" customWidth="1"/>
    <col min="3766" max="3773" width="6.75" style="462" customWidth="1"/>
    <col min="3774" max="3775" width="5.875" style="462" customWidth="1"/>
    <col min="3776" max="3776" width="8.5" style="462" customWidth="1"/>
    <col min="3777" max="3777" width="8" style="462" customWidth="1"/>
    <col min="3778" max="3778" width="9.125" style="462" customWidth="1"/>
    <col min="3779" max="3784" width="8" style="462" customWidth="1"/>
    <col min="3785" max="3785" width="11.75" style="462" customWidth="1"/>
    <col min="3786" max="3786" width="6.875" style="462" customWidth="1"/>
    <col min="3787" max="3787" width="8.375" style="462" customWidth="1"/>
    <col min="3788" max="3794" width="6.75" style="462" customWidth="1"/>
    <col min="3795" max="3796" width="5.875" style="462" customWidth="1"/>
    <col min="3797" max="3797" width="8.5" style="462" customWidth="1"/>
    <col min="3798" max="3798" width="8" style="462" customWidth="1"/>
    <col min="3799" max="3799" width="9.125" style="462" customWidth="1"/>
    <col min="3800" max="3805" width="8" style="462" customWidth="1"/>
    <col min="3806" max="3806" width="11.75" style="462" customWidth="1"/>
    <col min="3807" max="3807" width="6.875" style="462" customWidth="1"/>
    <col min="3808" max="3808" width="7.625" style="462" customWidth="1"/>
    <col min="3809" max="3812" width="6.75" style="462" customWidth="1"/>
    <col min="3813" max="3813" width="7.625" style="462" customWidth="1"/>
    <col min="3814" max="3818" width="6.75" style="462" customWidth="1"/>
    <col min="3819" max="3819" width="6.625" style="462" customWidth="1"/>
    <col min="3820" max="3820" width="6.25" style="462" customWidth="1"/>
    <col min="3821" max="3821" width="6.625" style="462" customWidth="1"/>
    <col min="3822" max="3822" width="6.25" style="462" customWidth="1"/>
    <col min="3823" max="3823" width="6.5" style="462" customWidth="1"/>
    <col min="3824" max="3824" width="6.625" style="462" customWidth="1"/>
    <col min="3825" max="3825" width="6.875" style="462" customWidth="1"/>
    <col min="3826" max="3826" width="7" style="462" customWidth="1"/>
    <col min="3827" max="3827" width="8.125" style="462" customWidth="1"/>
    <col min="3828" max="3828" width="7.875" style="462" customWidth="1"/>
    <col min="3829" max="3830" width="6.75" style="462" customWidth="1"/>
    <col min="3831" max="3831" width="6.625" style="462" customWidth="1"/>
    <col min="3832" max="3833" width="6.75" style="462" customWidth="1"/>
    <col min="3834" max="3834" width="6.625" style="462" customWidth="1"/>
    <col min="3835" max="3837" width="0" style="462" hidden="1" customWidth="1"/>
    <col min="3838" max="4019" width="8" style="462" customWidth="1"/>
    <col min="4020" max="4020" width="4.25" style="462" customWidth="1"/>
    <col min="4021" max="4021" width="16.25" style="462" customWidth="1"/>
    <col min="4022" max="4029" width="6.75" style="462" customWidth="1"/>
    <col min="4030" max="4031" width="5.875" style="462" customWidth="1"/>
    <col min="4032" max="4032" width="8.5" style="462" customWidth="1"/>
    <col min="4033" max="4033" width="8" style="462" customWidth="1"/>
    <col min="4034" max="4034" width="9.125" style="462" customWidth="1"/>
    <col min="4035" max="4040" width="8" style="462" customWidth="1"/>
    <col min="4041" max="4041" width="11.75" style="462" customWidth="1"/>
    <col min="4042" max="4042" width="6.875" style="462" customWidth="1"/>
    <col min="4043" max="4043" width="8.375" style="462" customWidth="1"/>
    <col min="4044" max="4050" width="6.75" style="462" customWidth="1"/>
    <col min="4051" max="4052" width="5.875" style="462" customWidth="1"/>
    <col min="4053" max="4053" width="8.5" style="462" customWidth="1"/>
    <col min="4054" max="4054" width="8" style="462" customWidth="1"/>
    <col min="4055" max="4055" width="9.125" style="462" customWidth="1"/>
    <col min="4056" max="4061" width="8" style="462" customWidth="1"/>
    <col min="4062" max="4062" width="11.75" style="462" customWidth="1"/>
    <col min="4063" max="4063" width="6.875" style="462" customWidth="1"/>
    <col min="4064" max="4064" width="7.625" style="462" customWidth="1"/>
    <col min="4065" max="4068" width="6.75" style="462" customWidth="1"/>
    <col min="4069" max="4069" width="7.625" style="462" customWidth="1"/>
    <col min="4070" max="4074" width="6.75" style="462" customWidth="1"/>
    <col min="4075" max="4075" width="6.625" style="462" customWidth="1"/>
    <col min="4076" max="4076" width="6.25" style="462" customWidth="1"/>
    <col min="4077" max="4077" width="6.625" style="462" customWidth="1"/>
    <col min="4078" max="4078" width="6.25" style="462" customWidth="1"/>
    <col min="4079" max="4079" width="6.5" style="462" customWidth="1"/>
    <col min="4080" max="4080" width="6.625" style="462" customWidth="1"/>
    <col min="4081" max="4081" width="6.875" style="462" customWidth="1"/>
    <col min="4082" max="4082" width="7" style="462" customWidth="1"/>
    <col min="4083" max="4083" width="8.125" style="462" customWidth="1"/>
    <col min="4084" max="4084" width="7.875" style="462" customWidth="1"/>
    <col min="4085" max="4086" width="6.75" style="462" customWidth="1"/>
    <col min="4087" max="4087" width="6.625" style="462" customWidth="1"/>
    <col min="4088" max="4089" width="6.75" style="462" customWidth="1"/>
    <col min="4090" max="4090" width="6.625" style="462" customWidth="1"/>
    <col min="4091" max="4093" width="0" style="462" hidden="1" customWidth="1"/>
    <col min="4094" max="4275" width="8" style="462" customWidth="1"/>
    <col min="4276" max="4276" width="4.25" style="462" customWidth="1"/>
    <col min="4277" max="4277" width="16.25" style="462" customWidth="1"/>
    <col min="4278" max="4285" width="6.75" style="462" customWidth="1"/>
    <col min="4286" max="4287" width="5.875" style="462" customWidth="1"/>
    <col min="4288" max="4288" width="8.5" style="462" customWidth="1"/>
    <col min="4289" max="4289" width="8" style="462" customWidth="1"/>
    <col min="4290" max="4290" width="9.125" style="462" customWidth="1"/>
    <col min="4291" max="4296" width="8" style="462" customWidth="1"/>
    <col min="4297" max="4297" width="11.75" style="462" customWidth="1"/>
    <col min="4298" max="4298" width="6.875" style="462" customWidth="1"/>
    <col min="4299" max="4299" width="8.375" style="462" customWidth="1"/>
    <col min="4300" max="4306" width="6.75" style="462" customWidth="1"/>
    <col min="4307" max="4308" width="5.875" style="462" customWidth="1"/>
    <col min="4309" max="4309" width="8.5" style="462" customWidth="1"/>
    <col min="4310" max="4310" width="8" style="462" customWidth="1"/>
    <col min="4311" max="4311" width="9.125" style="462" customWidth="1"/>
    <col min="4312" max="4317" width="8" style="462" customWidth="1"/>
    <col min="4318" max="4318" width="11.75" style="462" customWidth="1"/>
    <col min="4319" max="4319" width="6.875" style="462" customWidth="1"/>
    <col min="4320" max="4320" width="7.625" style="462" customWidth="1"/>
    <col min="4321" max="4324" width="6.75" style="462" customWidth="1"/>
    <col min="4325" max="4325" width="7.625" style="462" customWidth="1"/>
    <col min="4326" max="4330" width="6.75" style="462" customWidth="1"/>
    <col min="4331" max="4331" width="6.625" style="462" customWidth="1"/>
    <col min="4332" max="4332" width="6.25" style="462" customWidth="1"/>
    <col min="4333" max="4333" width="6.625" style="462" customWidth="1"/>
    <col min="4334" max="4334" width="6.25" style="462" customWidth="1"/>
    <col min="4335" max="4335" width="6.5" style="462" customWidth="1"/>
    <col min="4336" max="4336" width="6.625" style="462" customWidth="1"/>
    <col min="4337" max="4337" width="6.875" style="462" customWidth="1"/>
    <col min="4338" max="4338" width="7" style="462" customWidth="1"/>
    <col min="4339" max="4339" width="8.125" style="462" customWidth="1"/>
    <col min="4340" max="4340" width="7.875" style="462" customWidth="1"/>
    <col min="4341" max="4342" width="6.75" style="462" customWidth="1"/>
    <col min="4343" max="4343" width="6.625" style="462" customWidth="1"/>
    <col min="4344" max="4345" width="6.75" style="462" customWidth="1"/>
    <col min="4346" max="4346" width="6.625" style="462" customWidth="1"/>
    <col min="4347" max="4349" width="0" style="462" hidden="1" customWidth="1"/>
    <col min="4350" max="4531" width="8" style="462" customWidth="1"/>
    <col min="4532" max="4532" width="4.25" style="462" customWidth="1"/>
    <col min="4533" max="4533" width="16.25" style="462" customWidth="1"/>
    <col min="4534" max="4541" width="6.75" style="462" customWidth="1"/>
    <col min="4542" max="4543" width="5.875" style="462" customWidth="1"/>
    <col min="4544" max="4544" width="8.5" style="462" customWidth="1"/>
    <col min="4545" max="4545" width="8" style="462" customWidth="1"/>
    <col min="4546" max="4546" width="9.125" style="462" customWidth="1"/>
    <col min="4547" max="4552" width="8" style="462" customWidth="1"/>
    <col min="4553" max="4553" width="11.75" style="462" customWidth="1"/>
    <col min="4554" max="4554" width="6.875" style="462" customWidth="1"/>
    <col min="4555" max="4555" width="8.375" style="462" customWidth="1"/>
    <col min="4556" max="4562" width="6.75" style="462" customWidth="1"/>
    <col min="4563" max="4564" width="5.875" style="462" customWidth="1"/>
    <col min="4565" max="4565" width="8.5" style="462" customWidth="1"/>
    <col min="4566" max="4566" width="8" style="462" customWidth="1"/>
    <col min="4567" max="4567" width="9.125" style="462" customWidth="1"/>
    <col min="4568" max="4573" width="8" style="462" customWidth="1"/>
    <col min="4574" max="4574" width="11.75" style="462" customWidth="1"/>
    <col min="4575" max="4575" width="6.875" style="462" customWidth="1"/>
    <col min="4576" max="4576" width="7.625" style="462" customWidth="1"/>
    <col min="4577" max="4580" width="6.75" style="462" customWidth="1"/>
    <col min="4581" max="4581" width="7.625" style="462" customWidth="1"/>
    <col min="4582" max="4586" width="6.75" style="462" customWidth="1"/>
    <col min="4587" max="4587" width="6.625" style="462" customWidth="1"/>
    <col min="4588" max="4588" width="6.25" style="462" customWidth="1"/>
    <col min="4589" max="4589" width="6.625" style="462" customWidth="1"/>
    <col min="4590" max="4590" width="6.25" style="462" customWidth="1"/>
    <col min="4591" max="4591" width="6.5" style="462" customWidth="1"/>
    <col min="4592" max="4592" width="6.625" style="462" customWidth="1"/>
    <col min="4593" max="4593" width="6.875" style="462" customWidth="1"/>
    <col min="4594" max="4594" width="7" style="462" customWidth="1"/>
    <col min="4595" max="4595" width="8.125" style="462" customWidth="1"/>
    <col min="4596" max="4596" width="7.875" style="462" customWidth="1"/>
    <col min="4597" max="4598" width="6.75" style="462" customWidth="1"/>
    <col min="4599" max="4599" width="6.625" style="462" customWidth="1"/>
    <col min="4600" max="4601" width="6.75" style="462" customWidth="1"/>
    <col min="4602" max="4602" width="6.625" style="462" customWidth="1"/>
    <col min="4603" max="4605" width="0" style="462" hidden="1" customWidth="1"/>
    <col min="4606" max="4787" width="8" style="462" customWidth="1"/>
    <col min="4788" max="4788" width="4.25" style="462" customWidth="1"/>
    <col min="4789" max="4789" width="16.25" style="462" customWidth="1"/>
    <col min="4790" max="4797" width="6.75" style="462" customWidth="1"/>
    <col min="4798" max="4799" width="5.875" style="462" customWidth="1"/>
    <col min="4800" max="4800" width="8.5" style="462" customWidth="1"/>
    <col min="4801" max="4801" width="8" style="462" customWidth="1"/>
    <col min="4802" max="4802" width="9.125" style="462" customWidth="1"/>
    <col min="4803" max="4808" width="8" style="462" customWidth="1"/>
    <col min="4809" max="4809" width="11.75" style="462" customWidth="1"/>
    <col min="4810" max="4810" width="6.875" style="462" customWidth="1"/>
    <col min="4811" max="4811" width="8.375" style="462" customWidth="1"/>
    <col min="4812" max="4818" width="6.75" style="462" customWidth="1"/>
    <col min="4819" max="4820" width="5.875" style="462" customWidth="1"/>
    <col min="4821" max="4821" width="8.5" style="462" customWidth="1"/>
    <col min="4822" max="4822" width="8" style="462" customWidth="1"/>
    <col min="4823" max="4823" width="9.125" style="462" customWidth="1"/>
    <col min="4824" max="4829" width="8" style="462" customWidth="1"/>
    <col min="4830" max="4830" width="11.75" style="462" customWidth="1"/>
    <col min="4831" max="4831" width="6.875" style="462" customWidth="1"/>
    <col min="4832" max="4832" width="7.625" style="462" customWidth="1"/>
    <col min="4833" max="4836" width="6.75" style="462" customWidth="1"/>
    <col min="4837" max="4837" width="7.625" style="462" customWidth="1"/>
    <col min="4838" max="4842" width="6.75" style="462" customWidth="1"/>
    <col min="4843" max="4843" width="6.625" style="462" customWidth="1"/>
    <col min="4844" max="4844" width="6.25" style="462" customWidth="1"/>
    <col min="4845" max="4845" width="6.625" style="462" customWidth="1"/>
    <col min="4846" max="4846" width="6.25" style="462" customWidth="1"/>
    <col min="4847" max="4847" width="6.5" style="462" customWidth="1"/>
    <col min="4848" max="4848" width="6.625" style="462" customWidth="1"/>
    <col min="4849" max="4849" width="6.875" style="462" customWidth="1"/>
    <col min="4850" max="4850" width="7" style="462" customWidth="1"/>
    <col min="4851" max="4851" width="8.125" style="462" customWidth="1"/>
    <col min="4852" max="4852" width="7.875" style="462" customWidth="1"/>
    <col min="4853" max="4854" width="6.75" style="462" customWidth="1"/>
    <col min="4855" max="4855" width="6.625" style="462" customWidth="1"/>
    <col min="4856" max="4857" width="6.75" style="462" customWidth="1"/>
    <col min="4858" max="4858" width="6.625" style="462" customWidth="1"/>
    <col min="4859" max="4861" width="0" style="462" hidden="1" customWidth="1"/>
    <col min="4862" max="5043" width="8" style="462" customWidth="1"/>
    <col min="5044" max="5044" width="4.25" style="462" customWidth="1"/>
    <col min="5045" max="5045" width="16.25" style="462" customWidth="1"/>
    <col min="5046" max="5053" width="6.75" style="462" customWidth="1"/>
    <col min="5054" max="5055" width="5.875" style="462" customWidth="1"/>
    <col min="5056" max="5056" width="8.5" style="462" customWidth="1"/>
    <col min="5057" max="5057" width="8" style="462" customWidth="1"/>
    <col min="5058" max="5058" width="9.125" style="462" customWidth="1"/>
    <col min="5059" max="5064" width="8" style="462" customWidth="1"/>
    <col min="5065" max="5065" width="11.75" style="462" customWidth="1"/>
    <col min="5066" max="5066" width="6.875" style="462" customWidth="1"/>
    <col min="5067" max="5067" width="8.375" style="462" customWidth="1"/>
    <col min="5068" max="5074" width="6.75" style="462" customWidth="1"/>
    <col min="5075" max="5076" width="5.875" style="462" customWidth="1"/>
    <col min="5077" max="5077" width="8.5" style="462" customWidth="1"/>
    <col min="5078" max="5078" width="8" style="462" customWidth="1"/>
    <col min="5079" max="5079" width="9.125" style="462" customWidth="1"/>
    <col min="5080" max="5085" width="8" style="462" customWidth="1"/>
    <col min="5086" max="5086" width="11.75" style="462" customWidth="1"/>
    <col min="5087" max="5087" width="6.875" style="462" customWidth="1"/>
    <col min="5088" max="5088" width="7.625" style="462" customWidth="1"/>
    <col min="5089" max="5092" width="6.75" style="462" customWidth="1"/>
    <col min="5093" max="5093" width="7.625" style="462" customWidth="1"/>
    <col min="5094" max="5098" width="6.75" style="462" customWidth="1"/>
    <col min="5099" max="5099" width="6.625" style="462" customWidth="1"/>
    <col min="5100" max="5100" width="6.25" style="462" customWidth="1"/>
    <col min="5101" max="5101" width="6.625" style="462" customWidth="1"/>
    <col min="5102" max="5102" width="6.25" style="462" customWidth="1"/>
    <col min="5103" max="5103" width="6.5" style="462" customWidth="1"/>
    <col min="5104" max="5104" width="6.625" style="462" customWidth="1"/>
    <col min="5105" max="5105" width="6.875" style="462" customWidth="1"/>
    <col min="5106" max="5106" width="7" style="462" customWidth="1"/>
    <col min="5107" max="5107" width="8.125" style="462" customWidth="1"/>
    <col min="5108" max="5108" width="7.875" style="462" customWidth="1"/>
    <col min="5109" max="5110" width="6.75" style="462" customWidth="1"/>
    <col min="5111" max="5111" width="6.625" style="462" customWidth="1"/>
    <col min="5112" max="5113" width="6.75" style="462" customWidth="1"/>
    <col min="5114" max="5114" width="6.625" style="462" customWidth="1"/>
    <col min="5115" max="5117" width="0" style="462" hidden="1" customWidth="1"/>
    <col min="5118" max="5299" width="8" style="462" customWidth="1"/>
    <col min="5300" max="5300" width="4.25" style="462" customWidth="1"/>
    <col min="5301" max="5301" width="16.25" style="462" customWidth="1"/>
    <col min="5302" max="5309" width="6.75" style="462" customWidth="1"/>
    <col min="5310" max="5311" width="5.875" style="462" customWidth="1"/>
    <col min="5312" max="5312" width="8.5" style="462" customWidth="1"/>
    <col min="5313" max="5313" width="8" style="462" customWidth="1"/>
    <col min="5314" max="5314" width="9.125" style="462" customWidth="1"/>
    <col min="5315" max="5320" width="8" style="462" customWidth="1"/>
    <col min="5321" max="5321" width="11.75" style="462" customWidth="1"/>
    <col min="5322" max="5322" width="6.875" style="462" customWidth="1"/>
    <col min="5323" max="5323" width="8.375" style="462" customWidth="1"/>
    <col min="5324" max="5330" width="6.75" style="462" customWidth="1"/>
    <col min="5331" max="5332" width="5.875" style="462" customWidth="1"/>
    <col min="5333" max="5333" width="8.5" style="462" customWidth="1"/>
    <col min="5334" max="5334" width="8" style="462" customWidth="1"/>
    <col min="5335" max="5335" width="9.125" style="462" customWidth="1"/>
    <col min="5336" max="5341" width="8" style="462" customWidth="1"/>
    <col min="5342" max="5342" width="11.75" style="462" customWidth="1"/>
    <col min="5343" max="5343" width="6.875" style="462" customWidth="1"/>
    <col min="5344" max="5344" width="7.625" style="462" customWidth="1"/>
    <col min="5345" max="5348" width="6.75" style="462" customWidth="1"/>
    <col min="5349" max="5349" width="7.625" style="462" customWidth="1"/>
    <col min="5350" max="5354" width="6.75" style="462" customWidth="1"/>
    <col min="5355" max="5355" width="6.625" style="462" customWidth="1"/>
    <col min="5356" max="5356" width="6.25" style="462" customWidth="1"/>
    <col min="5357" max="5357" width="6.625" style="462" customWidth="1"/>
    <col min="5358" max="5358" width="6.25" style="462" customWidth="1"/>
    <col min="5359" max="5359" width="6.5" style="462" customWidth="1"/>
    <col min="5360" max="5360" width="6.625" style="462" customWidth="1"/>
    <col min="5361" max="5361" width="6.875" style="462" customWidth="1"/>
    <col min="5362" max="5362" width="7" style="462" customWidth="1"/>
    <col min="5363" max="5363" width="8.125" style="462" customWidth="1"/>
    <col min="5364" max="5364" width="7.875" style="462" customWidth="1"/>
    <col min="5365" max="5366" width="6.75" style="462" customWidth="1"/>
    <col min="5367" max="5367" width="6.625" style="462" customWidth="1"/>
    <col min="5368" max="5369" width="6.75" style="462" customWidth="1"/>
    <col min="5370" max="5370" width="6.625" style="462" customWidth="1"/>
    <col min="5371" max="5373" width="0" style="462" hidden="1" customWidth="1"/>
    <col min="5374" max="5555" width="8" style="462" customWidth="1"/>
    <col min="5556" max="5556" width="4.25" style="462" customWidth="1"/>
    <col min="5557" max="5557" width="16.25" style="462" customWidth="1"/>
    <col min="5558" max="5565" width="6.75" style="462" customWidth="1"/>
    <col min="5566" max="5567" width="5.875" style="462" customWidth="1"/>
    <col min="5568" max="5568" width="8.5" style="462" customWidth="1"/>
    <col min="5569" max="5569" width="8" style="462" customWidth="1"/>
    <col min="5570" max="5570" width="9.125" style="462" customWidth="1"/>
    <col min="5571" max="5576" width="8" style="462" customWidth="1"/>
    <col min="5577" max="5577" width="11.75" style="462" customWidth="1"/>
    <col min="5578" max="5578" width="6.875" style="462" customWidth="1"/>
    <col min="5579" max="5579" width="8.375" style="462" customWidth="1"/>
    <col min="5580" max="5586" width="6.75" style="462" customWidth="1"/>
    <col min="5587" max="5588" width="5.875" style="462" customWidth="1"/>
    <col min="5589" max="5589" width="8.5" style="462" customWidth="1"/>
    <col min="5590" max="5590" width="8" style="462" customWidth="1"/>
    <col min="5591" max="5591" width="9.125" style="462" customWidth="1"/>
    <col min="5592" max="5597" width="8" style="462" customWidth="1"/>
    <col min="5598" max="5598" width="11.75" style="462" customWidth="1"/>
    <col min="5599" max="5599" width="6.875" style="462" customWidth="1"/>
    <col min="5600" max="5600" width="7.625" style="462" customWidth="1"/>
    <col min="5601" max="5604" width="6.75" style="462" customWidth="1"/>
    <col min="5605" max="5605" width="7.625" style="462" customWidth="1"/>
    <col min="5606" max="5610" width="6.75" style="462" customWidth="1"/>
    <col min="5611" max="5611" width="6.625" style="462" customWidth="1"/>
    <col min="5612" max="5612" width="6.25" style="462" customWidth="1"/>
    <col min="5613" max="5613" width="6.625" style="462" customWidth="1"/>
    <col min="5614" max="5614" width="6.25" style="462" customWidth="1"/>
    <col min="5615" max="5615" width="6.5" style="462" customWidth="1"/>
    <col min="5616" max="5616" width="6.625" style="462" customWidth="1"/>
    <col min="5617" max="5617" width="6.875" style="462" customWidth="1"/>
    <col min="5618" max="5618" width="7" style="462" customWidth="1"/>
    <col min="5619" max="5619" width="8.125" style="462" customWidth="1"/>
    <col min="5620" max="5620" width="7.875" style="462" customWidth="1"/>
    <col min="5621" max="5622" width="6.75" style="462" customWidth="1"/>
    <col min="5623" max="5623" width="6.625" style="462" customWidth="1"/>
    <col min="5624" max="5625" width="6.75" style="462" customWidth="1"/>
    <col min="5626" max="5626" width="6.625" style="462" customWidth="1"/>
    <col min="5627" max="5629" width="0" style="462" hidden="1" customWidth="1"/>
    <col min="5630" max="5811" width="8" style="462" customWidth="1"/>
    <col min="5812" max="5812" width="4.25" style="462" customWidth="1"/>
    <col min="5813" max="5813" width="16.25" style="462" customWidth="1"/>
    <col min="5814" max="5821" width="6.75" style="462" customWidth="1"/>
    <col min="5822" max="5823" width="5.875" style="462" customWidth="1"/>
    <col min="5824" max="5824" width="8.5" style="462" customWidth="1"/>
    <col min="5825" max="5825" width="8" style="462" customWidth="1"/>
    <col min="5826" max="5826" width="9.125" style="462" customWidth="1"/>
    <col min="5827" max="5832" width="8" style="462" customWidth="1"/>
    <col min="5833" max="5833" width="11.75" style="462" customWidth="1"/>
    <col min="5834" max="5834" width="6.875" style="462" customWidth="1"/>
    <col min="5835" max="5835" width="8.375" style="462" customWidth="1"/>
    <col min="5836" max="5842" width="6.75" style="462" customWidth="1"/>
    <col min="5843" max="5844" width="5.875" style="462" customWidth="1"/>
    <col min="5845" max="5845" width="8.5" style="462" customWidth="1"/>
    <col min="5846" max="5846" width="8" style="462" customWidth="1"/>
    <col min="5847" max="5847" width="9.125" style="462" customWidth="1"/>
    <col min="5848" max="5853" width="8" style="462" customWidth="1"/>
    <col min="5854" max="5854" width="11.75" style="462" customWidth="1"/>
    <col min="5855" max="5855" width="6.875" style="462" customWidth="1"/>
    <col min="5856" max="5856" width="7.625" style="462" customWidth="1"/>
    <col min="5857" max="5860" width="6.75" style="462" customWidth="1"/>
    <col min="5861" max="5861" width="7.625" style="462" customWidth="1"/>
    <col min="5862" max="5866" width="6.75" style="462" customWidth="1"/>
    <col min="5867" max="5867" width="6.625" style="462" customWidth="1"/>
    <col min="5868" max="5868" width="6.25" style="462" customWidth="1"/>
    <col min="5869" max="5869" width="6.625" style="462" customWidth="1"/>
    <col min="5870" max="5870" width="6.25" style="462" customWidth="1"/>
    <col min="5871" max="5871" width="6.5" style="462" customWidth="1"/>
    <col min="5872" max="5872" width="6.625" style="462" customWidth="1"/>
    <col min="5873" max="5873" width="6.875" style="462" customWidth="1"/>
    <col min="5874" max="5874" width="7" style="462" customWidth="1"/>
    <col min="5875" max="5875" width="8.125" style="462" customWidth="1"/>
    <col min="5876" max="5876" width="7.875" style="462" customWidth="1"/>
    <col min="5877" max="5878" width="6.75" style="462" customWidth="1"/>
    <col min="5879" max="5879" width="6.625" style="462" customWidth="1"/>
    <col min="5880" max="5881" width="6.75" style="462" customWidth="1"/>
    <col min="5882" max="5882" width="6.625" style="462" customWidth="1"/>
    <col min="5883" max="5885" width="0" style="462" hidden="1" customWidth="1"/>
    <col min="5886" max="6067" width="8" style="462" customWidth="1"/>
    <col min="6068" max="6068" width="4.25" style="462" customWidth="1"/>
    <col min="6069" max="6069" width="16.25" style="462" customWidth="1"/>
    <col min="6070" max="6077" width="6.75" style="462" customWidth="1"/>
    <col min="6078" max="6079" width="5.875" style="462" customWidth="1"/>
    <col min="6080" max="6080" width="8.5" style="462" customWidth="1"/>
    <col min="6081" max="6081" width="8" style="462" customWidth="1"/>
    <col min="6082" max="6082" width="9.125" style="462" customWidth="1"/>
    <col min="6083" max="6088" width="8" style="462" customWidth="1"/>
    <col min="6089" max="6089" width="11.75" style="462" customWidth="1"/>
    <col min="6090" max="6090" width="6.875" style="462" customWidth="1"/>
    <col min="6091" max="6091" width="8.375" style="462" customWidth="1"/>
    <col min="6092" max="6098" width="6.75" style="462" customWidth="1"/>
    <col min="6099" max="6100" width="5.875" style="462" customWidth="1"/>
    <col min="6101" max="6101" width="8.5" style="462" customWidth="1"/>
    <col min="6102" max="6102" width="8" style="462" customWidth="1"/>
    <col min="6103" max="6103" width="9.125" style="462" customWidth="1"/>
    <col min="6104" max="6109" width="8" style="462" customWidth="1"/>
    <col min="6110" max="6110" width="11.75" style="462" customWidth="1"/>
    <col min="6111" max="6111" width="6.875" style="462" customWidth="1"/>
    <col min="6112" max="6112" width="7.625" style="462" customWidth="1"/>
    <col min="6113" max="6116" width="6.75" style="462" customWidth="1"/>
    <col min="6117" max="6117" width="7.625" style="462" customWidth="1"/>
    <col min="6118" max="6122" width="6.75" style="462" customWidth="1"/>
    <col min="6123" max="6123" width="6.625" style="462" customWidth="1"/>
    <col min="6124" max="6124" width="6.25" style="462" customWidth="1"/>
    <col min="6125" max="6125" width="6.625" style="462" customWidth="1"/>
    <col min="6126" max="6126" width="6.25" style="462" customWidth="1"/>
    <col min="6127" max="6127" width="6.5" style="462" customWidth="1"/>
    <col min="6128" max="6128" width="6.625" style="462" customWidth="1"/>
    <col min="6129" max="6129" width="6.875" style="462" customWidth="1"/>
    <col min="6130" max="6130" width="7" style="462" customWidth="1"/>
    <col min="6131" max="6131" width="8.125" style="462" customWidth="1"/>
    <col min="6132" max="6132" width="7.875" style="462" customWidth="1"/>
    <col min="6133" max="6134" width="6.75" style="462" customWidth="1"/>
    <col min="6135" max="6135" width="6.625" style="462" customWidth="1"/>
    <col min="6136" max="6137" width="6.75" style="462" customWidth="1"/>
    <col min="6138" max="6138" width="6.625" style="462" customWidth="1"/>
    <col min="6139" max="6141" width="0" style="462" hidden="1" customWidth="1"/>
    <col min="6142" max="6323" width="8" style="462" customWidth="1"/>
    <col min="6324" max="6324" width="4.25" style="462" customWidth="1"/>
    <col min="6325" max="6325" width="16.25" style="462" customWidth="1"/>
    <col min="6326" max="6333" width="6.75" style="462" customWidth="1"/>
    <col min="6334" max="6335" width="5.875" style="462" customWidth="1"/>
    <col min="6336" max="6336" width="8.5" style="462" customWidth="1"/>
    <col min="6337" max="6337" width="8" style="462" customWidth="1"/>
    <col min="6338" max="6338" width="9.125" style="462" customWidth="1"/>
    <col min="6339" max="6344" width="8" style="462" customWidth="1"/>
    <col min="6345" max="6345" width="11.75" style="462" customWidth="1"/>
    <col min="6346" max="6346" width="6.875" style="462" customWidth="1"/>
    <col min="6347" max="6347" width="8.375" style="462" customWidth="1"/>
    <col min="6348" max="6354" width="6.75" style="462" customWidth="1"/>
    <col min="6355" max="6356" width="5.875" style="462" customWidth="1"/>
    <col min="6357" max="6357" width="8.5" style="462" customWidth="1"/>
    <col min="6358" max="6358" width="8" style="462" customWidth="1"/>
    <col min="6359" max="6359" width="9.125" style="462" customWidth="1"/>
    <col min="6360" max="6365" width="8" style="462" customWidth="1"/>
    <col min="6366" max="6366" width="11.75" style="462" customWidth="1"/>
    <col min="6367" max="6367" width="6.875" style="462" customWidth="1"/>
    <col min="6368" max="6368" width="7.625" style="462" customWidth="1"/>
    <col min="6369" max="6372" width="6.75" style="462" customWidth="1"/>
    <col min="6373" max="6373" width="7.625" style="462" customWidth="1"/>
    <col min="6374" max="6378" width="6.75" style="462" customWidth="1"/>
    <col min="6379" max="6379" width="6.625" style="462" customWidth="1"/>
    <col min="6380" max="6380" width="6.25" style="462" customWidth="1"/>
    <col min="6381" max="6381" width="6.625" style="462" customWidth="1"/>
    <col min="6382" max="6382" width="6.25" style="462" customWidth="1"/>
    <col min="6383" max="6383" width="6.5" style="462" customWidth="1"/>
    <col min="6384" max="6384" width="6.625" style="462" customWidth="1"/>
    <col min="6385" max="6385" width="6.875" style="462" customWidth="1"/>
    <col min="6386" max="6386" width="7" style="462" customWidth="1"/>
    <col min="6387" max="6387" width="8.125" style="462" customWidth="1"/>
    <col min="6388" max="6388" width="7.875" style="462" customWidth="1"/>
    <col min="6389" max="6390" width="6.75" style="462" customWidth="1"/>
    <col min="6391" max="6391" width="6.625" style="462" customWidth="1"/>
    <col min="6392" max="6393" width="6.75" style="462" customWidth="1"/>
    <col min="6394" max="6394" width="6.625" style="462" customWidth="1"/>
    <col min="6395" max="6397" width="0" style="462" hidden="1" customWidth="1"/>
    <col min="6398" max="6579" width="8" style="462" customWidth="1"/>
    <col min="6580" max="6580" width="4.25" style="462" customWidth="1"/>
    <col min="6581" max="6581" width="16.25" style="462" customWidth="1"/>
    <col min="6582" max="6589" width="6.75" style="462" customWidth="1"/>
    <col min="6590" max="6591" width="5.875" style="462" customWidth="1"/>
    <col min="6592" max="6592" width="8.5" style="462" customWidth="1"/>
    <col min="6593" max="6593" width="8" style="462" customWidth="1"/>
    <col min="6594" max="6594" width="9.125" style="462" customWidth="1"/>
    <col min="6595" max="6600" width="8" style="462" customWidth="1"/>
    <col min="6601" max="6601" width="11.75" style="462" customWidth="1"/>
    <col min="6602" max="6602" width="6.875" style="462" customWidth="1"/>
    <col min="6603" max="6603" width="8.375" style="462" customWidth="1"/>
    <col min="6604" max="6610" width="6.75" style="462" customWidth="1"/>
    <col min="6611" max="6612" width="5.875" style="462" customWidth="1"/>
    <col min="6613" max="6613" width="8.5" style="462" customWidth="1"/>
    <col min="6614" max="6614" width="8" style="462" customWidth="1"/>
    <col min="6615" max="6615" width="9.125" style="462" customWidth="1"/>
    <col min="6616" max="6621" width="8" style="462" customWidth="1"/>
    <col min="6622" max="6622" width="11.75" style="462" customWidth="1"/>
    <col min="6623" max="6623" width="6.875" style="462" customWidth="1"/>
    <col min="6624" max="6624" width="7.625" style="462" customWidth="1"/>
    <col min="6625" max="6628" width="6.75" style="462" customWidth="1"/>
    <col min="6629" max="6629" width="7.625" style="462" customWidth="1"/>
    <col min="6630" max="6634" width="6.75" style="462" customWidth="1"/>
    <col min="6635" max="6635" width="6.625" style="462" customWidth="1"/>
    <col min="6636" max="6636" width="6.25" style="462" customWidth="1"/>
    <col min="6637" max="6637" width="6.625" style="462" customWidth="1"/>
    <col min="6638" max="6638" width="6.25" style="462" customWidth="1"/>
    <col min="6639" max="6639" width="6.5" style="462" customWidth="1"/>
    <col min="6640" max="6640" width="6.625" style="462" customWidth="1"/>
    <col min="6641" max="6641" width="6.875" style="462" customWidth="1"/>
    <col min="6642" max="6642" width="7" style="462" customWidth="1"/>
    <col min="6643" max="6643" width="8.125" style="462" customWidth="1"/>
    <col min="6644" max="6644" width="7.875" style="462" customWidth="1"/>
    <col min="6645" max="6646" width="6.75" style="462" customWidth="1"/>
    <col min="6647" max="6647" width="6.625" style="462" customWidth="1"/>
    <col min="6648" max="6649" width="6.75" style="462" customWidth="1"/>
    <col min="6650" max="6650" width="6.625" style="462" customWidth="1"/>
    <col min="6651" max="6653" width="0" style="462" hidden="1" customWidth="1"/>
    <col min="6654" max="6835" width="8" style="462" customWidth="1"/>
    <col min="6836" max="6836" width="4.25" style="462" customWidth="1"/>
    <col min="6837" max="6837" width="16.25" style="462" customWidth="1"/>
    <col min="6838" max="6845" width="6.75" style="462" customWidth="1"/>
    <col min="6846" max="6847" width="5.875" style="462" customWidth="1"/>
    <col min="6848" max="6848" width="8.5" style="462" customWidth="1"/>
    <col min="6849" max="6849" width="8" style="462" customWidth="1"/>
    <col min="6850" max="6850" width="9.125" style="462" customWidth="1"/>
    <col min="6851" max="6856" width="8" style="462" customWidth="1"/>
    <col min="6857" max="6857" width="11.75" style="462" customWidth="1"/>
    <col min="6858" max="6858" width="6.875" style="462" customWidth="1"/>
    <col min="6859" max="6859" width="8.375" style="462" customWidth="1"/>
    <col min="6860" max="6866" width="6.75" style="462" customWidth="1"/>
    <col min="6867" max="6868" width="5.875" style="462" customWidth="1"/>
    <col min="6869" max="6869" width="8.5" style="462" customWidth="1"/>
    <col min="6870" max="6870" width="8" style="462" customWidth="1"/>
    <col min="6871" max="6871" width="9.125" style="462" customWidth="1"/>
    <col min="6872" max="6877" width="8" style="462" customWidth="1"/>
    <col min="6878" max="6878" width="11.75" style="462" customWidth="1"/>
    <col min="6879" max="6879" width="6.875" style="462" customWidth="1"/>
    <col min="6880" max="6880" width="7.625" style="462" customWidth="1"/>
    <col min="6881" max="6884" width="6.75" style="462" customWidth="1"/>
    <col min="6885" max="6885" width="7.625" style="462" customWidth="1"/>
    <col min="6886" max="6890" width="6.75" style="462" customWidth="1"/>
    <col min="6891" max="6891" width="6.625" style="462" customWidth="1"/>
    <col min="6892" max="6892" width="6.25" style="462" customWidth="1"/>
    <col min="6893" max="6893" width="6.625" style="462" customWidth="1"/>
    <col min="6894" max="6894" width="6.25" style="462" customWidth="1"/>
    <col min="6895" max="6895" width="6.5" style="462" customWidth="1"/>
    <col min="6896" max="6896" width="6.625" style="462" customWidth="1"/>
    <col min="6897" max="6897" width="6.875" style="462" customWidth="1"/>
    <col min="6898" max="6898" width="7" style="462" customWidth="1"/>
    <col min="6899" max="6899" width="8.125" style="462" customWidth="1"/>
    <col min="6900" max="6900" width="7.875" style="462" customWidth="1"/>
    <col min="6901" max="6902" width="6.75" style="462" customWidth="1"/>
    <col min="6903" max="6903" width="6.625" style="462" customWidth="1"/>
    <col min="6904" max="6905" width="6.75" style="462" customWidth="1"/>
    <col min="6906" max="6906" width="6.625" style="462" customWidth="1"/>
    <col min="6907" max="6909" width="0" style="462" hidden="1" customWidth="1"/>
    <col min="6910" max="7091" width="8" style="462" customWidth="1"/>
    <col min="7092" max="7092" width="4.25" style="462" customWidth="1"/>
    <col min="7093" max="7093" width="16.25" style="462" customWidth="1"/>
    <col min="7094" max="7101" width="6.75" style="462" customWidth="1"/>
    <col min="7102" max="7103" width="5.875" style="462" customWidth="1"/>
    <col min="7104" max="7104" width="8.5" style="462" customWidth="1"/>
    <col min="7105" max="7105" width="8" style="462" customWidth="1"/>
    <col min="7106" max="7106" width="9.125" style="462" customWidth="1"/>
    <col min="7107" max="7112" width="8" style="462" customWidth="1"/>
    <col min="7113" max="7113" width="11.75" style="462" customWidth="1"/>
    <col min="7114" max="7114" width="6.875" style="462" customWidth="1"/>
    <col min="7115" max="7115" width="8.375" style="462" customWidth="1"/>
    <col min="7116" max="7122" width="6.75" style="462" customWidth="1"/>
    <col min="7123" max="7124" width="5.875" style="462" customWidth="1"/>
    <col min="7125" max="7125" width="8.5" style="462" customWidth="1"/>
    <col min="7126" max="7126" width="8" style="462" customWidth="1"/>
    <col min="7127" max="7127" width="9.125" style="462" customWidth="1"/>
    <col min="7128" max="7133" width="8" style="462" customWidth="1"/>
    <col min="7134" max="7134" width="11.75" style="462" customWidth="1"/>
    <col min="7135" max="7135" width="6.875" style="462" customWidth="1"/>
    <col min="7136" max="7136" width="7.625" style="462" customWidth="1"/>
    <col min="7137" max="7140" width="6.75" style="462" customWidth="1"/>
    <col min="7141" max="7141" width="7.625" style="462" customWidth="1"/>
    <col min="7142" max="7146" width="6.75" style="462" customWidth="1"/>
    <col min="7147" max="7147" width="6.625" style="462" customWidth="1"/>
    <col min="7148" max="7148" width="6.25" style="462" customWidth="1"/>
    <col min="7149" max="7149" width="6.625" style="462" customWidth="1"/>
    <col min="7150" max="7150" width="6.25" style="462" customWidth="1"/>
    <col min="7151" max="7151" width="6.5" style="462" customWidth="1"/>
    <col min="7152" max="7152" width="6.625" style="462" customWidth="1"/>
    <col min="7153" max="7153" width="6.875" style="462" customWidth="1"/>
    <col min="7154" max="7154" width="7" style="462" customWidth="1"/>
    <col min="7155" max="7155" width="8.125" style="462" customWidth="1"/>
    <col min="7156" max="7156" width="7.875" style="462" customWidth="1"/>
    <col min="7157" max="7158" width="6.75" style="462" customWidth="1"/>
    <col min="7159" max="7159" width="6.625" style="462" customWidth="1"/>
    <col min="7160" max="7161" width="6.75" style="462" customWidth="1"/>
    <col min="7162" max="7162" width="6.625" style="462" customWidth="1"/>
    <col min="7163" max="7165" width="0" style="462" hidden="1" customWidth="1"/>
    <col min="7166" max="7347" width="8" style="462" customWidth="1"/>
    <col min="7348" max="7348" width="4.25" style="462" customWidth="1"/>
    <col min="7349" max="7349" width="16.25" style="462" customWidth="1"/>
    <col min="7350" max="7357" width="6.75" style="462" customWidth="1"/>
    <col min="7358" max="7359" width="5.875" style="462" customWidth="1"/>
    <col min="7360" max="7360" width="8.5" style="462" customWidth="1"/>
    <col min="7361" max="7361" width="8" style="462" customWidth="1"/>
    <col min="7362" max="7362" width="9.125" style="462" customWidth="1"/>
    <col min="7363" max="7368" width="8" style="462" customWidth="1"/>
    <col min="7369" max="7369" width="11.75" style="462" customWidth="1"/>
    <col min="7370" max="7370" width="6.875" style="462" customWidth="1"/>
    <col min="7371" max="7371" width="8.375" style="462" customWidth="1"/>
    <col min="7372" max="7378" width="6.75" style="462" customWidth="1"/>
    <col min="7379" max="7380" width="5.875" style="462" customWidth="1"/>
    <col min="7381" max="7381" width="8.5" style="462" customWidth="1"/>
    <col min="7382" max="7382" width="8" style="462" customWidth="1"/>
    <col min="7383" max="7383" width="9.125" style="462" customWidth="1"/>
    <col min="7384" max="7389" width="8" style="462" customWidth="1"/>
    <col min="7390" max="7390" width="11.75" style="462" customWidth="1"/>
    <col min="7391" max="7391" width="6.875" style="462" customWidth="1"/>
    <col min="7392" max="7392" width="7.625" style="462" customWidth="1"/>
    <col min="7393" max="7396" width="6.75" style="462" customWidth="1"/>
    <col min="7397" max="7397" width="7.625" style="462" customWidth="1"/>
    <col min="7398" max="7402" width="6.75" style="462" customWidth="1"/>
    <col min="7403" max="7403" width="6.625" style="462" customWidth="1"/>
    <col min="7404" max="7404" width="6.25" style="462" customWidth="1"/>
    <col min="7405" max="7405" width="6.625" style="462" customWidth="1"/>
    <col min="7406" max="7406" width="6.25" style="462" customWidth="1"/>
    <col min="7407" max="7407" width="6.5" style="462" customWidth="1"/>
    <col min="7408" max="7408" width="6.625" style="462" customWidth="1"/>
    <col min="7409" max="7409" width="6.875" style="462" customWidth="1"/>
    <col min="7410" max="7410" width="7" style="462" customWidth="1"/>
    <col min="7411" max="7411" width="8.125" style="462" customWidth="1"/>
    <col min="7412" max="7412" width="7.875" style="462" customWidth="1"/>
    <col min="7413" max="7414" width="6.75" style="462" customWidth="1"/>
    <col min="7415" max="7415" width="6.625" style="462" customWidth="1"/>
    <col min="7416" max="7417" width="6.75" style="462" customWidth="1"/>
    <col min="7418" max="7418" width="6.625" style="462" customWidth="1"/>
    <col min="7419" max="7421" width="0" style="462" hidden="1" customWidth="1"/>
    <col min="7422" max="7603" width="8" style="462" customWidth="1"/>
    <col min="7604" max="7604" width="4.25" style="462" customWidth="1"/>
    <col min="7605" max="7605" width="16.25" style="462" customWidth="1"/>
    <col min="7606" max="7613" width="6.75" style="462" customWidth="1"/>
    <col min="7614" max="7615" width="5.875" style="462" customWidth="1"/>
    <col min="7616" max="7616" width="8.5" style="462" customWidth="1"/>
    <col min="7617" max="7617" width="8" style="462" customWidth="1"/>
    <col min="7618" max="7618" width="9.125" style="462" customWidth="1"/>
    <col min="7619" max="7624" width="8" style="462" customWidth="1"/>
    <col min="7625" max="7625" width="11.75" style="462" customWidth="1"/>
    <col min="7626" max="7626" width="6.875" style="462" customWidth="1"/>
    <col min="7627" max="7627" width="8.375" style="462" customWidth="1"/>
    <col min="7628" max="7634" width="6.75" style="462" customWidth="1"/>
    <col min="7635" max="7636" width="5.875" style="462" customWidth="1"/>
    <col min="7637" max="7637" width="8.5" style="462" customWidth="1"/>
    <col min="7638" max="7638" width="8" style="462" customWidth="1"/>
    <col min="7639" max="7639" width="9.125" style="462" customWidth="1"/>
    <col min="7640" max="7645" width="8" style="462" customWidth="1"/>
    <col min="7646" max="7646" width="11.75" style="462" customWidth="1"/>
    <col min="7647" max="7647" width="6.875" style="462" customWidth="1"/>
    <col min="7648" max="7648" width="7.625" style="462" customWidth="1"/>
    <col min="7649" max="7652" width="6.75" style="462" customWidth="1"/>
    <col min="7653" max="7653" width="7.625" style="462" customWidth="1"/>
    <col min="7654" max="7658" width="6.75" style="462" customWidth="1"/>
    <col min="7659" max="7659" width="6.625" style="462" customWidth="1"/>
    <col min="7660" max="7660" width="6.25" style="462" customWidth="1"/>
    <col min="7661" max="7661" width="6.625" style="462" customWidth="1"/>
    <col min="7662" max="7662" width="6.25" style="462" customWidth="1"/>
    <col min="7663" max="7663" width="6.5" style="462" customWidth="1"/>
    <col min="7664" max="7664" width="6.625" style="462" customWidth="1"/>
    <col min="7665" max="7665" width="6.875" style="462" customWidth="1"/>
    <col min="7666" max="7666" width="7" style="462" customWidth="1"/>
    <col min="7667" max="7667" width="8.125" style="462" customWidth="1"/>
    <col min="7668" max="7668" width="7.875" style="462" customWidth="1"/>
    <col min="7669" max="7670" width="6.75" style="462" customWidth="1"/>
    <col min="7671" max="7671" width="6.625" style="462" customWidth="1"/>
    <col min="7672" max="7673" width="6.75" style="462" customWidth="1"/>
    <col min="7674" max="7674" width="6.625" style="462" customWidth="1"/>
    <col min="7675" max="7677" width="0" style="462" hidden="1" customWidth="1"/>
    <col min="7678" max="7859" width="8" style="462" customWidth="1"/>
    <col min="7860" max="7860" width="4.25" style="462" customWidth="1"/>
    <col min="7861" max="7861" width="16.25" style="462" customWidth="1"/>
    <col min="7862" max="7869" width="6.75" style="462" customWidth="1"/>
    <col min="7870" max="7871" width="5.875" style="462" customWidth="1"/>
    <col min="7872" max="7872" width="8.5" style="462" customWidth="1"/>
    <col min="7873" max="7873" width="8" style="462" customWidth="1"/>
    <col min="7874" max="7874" width="9.125" style="462" customWidth="1"/>
    <col min="7875" max="7880" width="8" style="462" customWidth="1"/>
    <col min="7881" max="7881" width="11.75" style="462" customWidth="1"/>
    <col min="7882" max="7882" width="6.875" style="462" customWidth="1"/>
    <col min="7883" max="7883" width="8.375" style="462" customWidth="1"/>
    <col min="7884" max="7890" width="6.75" style="462" customWidth="1"/>
    <col min="7891" max="7892" width="5.875" style="462" customWidth="1"/>
    <col min="7893" max="7893" width="8.5" style="462" customWidth="1"/>
    <col min="7894" max="7894" width="8" style="462" customWidth="1"/>
    <col min="7895" max="7895" width="9.125" style="462" customWidth="1"/>
    <col min="7896" max="7901" width="8" style="462" customWidth="1"/>
    <col min="7902" max="7902" width="11.75" style="462" customWidth="1"/>
    <col min="7903" max="7903" width="6.875" style="462" customWidth="1"/>
    <col min="7904" max="7904" width="7.625" style="462" customWidth="1"/>
    <col min="7905" max="7908" width="6.75" style="462" customWidth="1"/>
    <col min="7909" max="7909" width="7.625" style="462" customWidth="1"/>
    <col min="7910" max="7914" width="6.75" style="462" customWidth="1"/>
    <col min="7915" max="7915" width="6.625" style="462" customWidth="1"/>
    <col min="7916" max="7916" width="6.25" style="462" customWidth="1"/>
    <col min="7917" max="7917" width="6.625" style="462" customWidth="1"/>
    <col min="7918" max="7918" width="6.25" style="462" customWidth="1"/>
    <col min="7919" max="7919" width="6.5" style="462" customWidth="1"/>
    <col min="7920" max="7920" width="6.625" style="462" customWidth="1"/>
    <col min="7921" max="7921" width="6.875" style="462" customWidth="1"/>
    <col min="7922" max="7922" width="7" style="462" customWidth="1"/>
    <col min="7923" max="7923" width="8.125" style="462" customWidth="1"/>
    <col min="7924" max="7924" width="7.875" style="462" customWidth="1"/>
    <col min="7925" max="7926" width="6.75" style="462" customWidth="1"/>
    <col min="7927" max="7927" width="6.625" style="462" customWidth="1"/>
    <col min="7928" max="7929" width="6.75" style="462" customWidth="1"/>
    <col min="7930" max="7930" width="6.625" style="462" customWidth="1"/>
    <col min="7931" max="7933" width="0" style="462" hidden="1" customWidth="1"/>
    <col min="7934" max="8115" width="8" style="462" customWidth="1"/>
    <col min="8116" max="8116" width="4.25" style="462" customWidth="1"/>
    <col min="8117" max="8117" width="16.25" style="462" customWidth="1"/>
    <col min="8118" max="8125" width="6.75" style="462" customWidth="1"/>
    <col min="8126" max="8127" width="5.875" style="462" customWidth="1"/>
    <col min="8128" max="8128" width="8.5" style="462" customWidth="1"/>
    <col min="8129" max="8129" width="8" style="462" customWidth="1"/>
    <col min="8130" max="8130" width="9.125" style="462" customWidth="1"/>
    <col min="8131" max="8136" width="8" style="462" customWidth="1"/>
    <col min="8137" max="8137" width="11.75" style="462" customWidth="1"/>
    <col min="8138" max="8138" width="6.875" style="462" customWidth="1"/>
    <col min="8139" max="8139" width="8.375" style="462" customWidth="1"/>
    <col min="8140" max="8146" width="6.75" style="462" customWidth="1"/>
    <col min="8147" max="8148" width="5.875" style="462" customWidth="1"/>
    <col min="8149" max="8149" width="8.5" style="462" customWidth="1"/>
    <col min="8150" max="8150" width="8" style="462" customWidth="1"/>
    <col min="8151" max="8151" width="9.125" style="462" customWidth="1"/>
    <col min="8152" max="8157" width="8" style="462" customWidth="1"/>
    <col min="8158" max="8158" width="11.75" style="462" customWidth="1"/>
    <col min="8159" max="8159" width="6.875" style="462" customWidth="1"/>
    <col min="8160" max="8160" width="7.625" style="462" customWidth="1"/>
    <col min="8161" max="8164" width="6.75" style="462" customWidth="1"/>
    <col min="8165" max="8165" width="7.625" style="462" customWidth="1"/>
    <col min="8166" max="8170" width="6.75" style="462" customWidth="1"/>
    <col min="8171" max="8171" width="6.625" style="462" customWidth="1"/>
    <col min="8172" max="8172" width="6.25" style="462" customWidth="1"/>
    <col min="8173" max="8173" width="6.625" style="462" customWidth="1"/>
    <col min="8174" max="8174" width="6.25" style="462" customWidth="1"/>
    <col min="8175" max="8175" width="6.5" style="462" customWidth="1"/>
    <col min="8176" max="8176" width="6.625" style="462" customWidth="1"/>
    <col min="8177" max="8177" width="6.875" style="462" customWidth="1"/>
    <col min="8178" max="8178" width="7" style="462" customWidth="1"/>
    <col min="8179" max="8179" width="8.125" style="462" customWidth="1"/>
    <col min="8180" max="8180" width="7.875" style="462" customWidth="1"/>
    <col min="8181" max="8182" width="6.75" style="462" customWidth="1"/>
    <col min="8183" max="8183" width="6.625" style="462" customWidth="1"/>
    <col min="8184" max="8185" width="6.75" style="462" customWidth="1"/>
    <col min="8186" max="8186" width="6.625" style="462" customWidth="1"/>
    <col min="8187" max="8189" width="0" style="462" hidden="1" customWidth="1"/>
    <col min="8190" max="8371" width="8" style="462" customWidth="1"/>
    <col min="8372" max="8372" width="4.25" style="462" customWidth="1"/>
    <col min="8373" max="8373" width="16.25" style="462" customWidth="1"/>
    <col min="8374" max="8381" width="6.75" style="462" customWidth="1"/>
    <col min="8382" max="8383" width="5.875" style="462" customWidth="1"/>
    <col min="8384" max="8384" width="8.5" style="462" customWidth="1"/>
    <col min="8385" max="8385" width="8" style="462" customWidth="1"/>
    <col min="8386" max="8386" width="9.125" style="462" customWidth="1"/>
    <col min="8387" max="8392" width="8" style="462" customWidth="1"/>
    <col min="8393" max="8393" width="11.75" style="462" customWidth="1"/>
    <col min="8394" max="8394" width="6.875" style="462" customWidth="1"/>
    <col min="8395" max="8395" width="8.375" style="462" customWidth="1"/>
    <col min="8396" max="8402" width="6.75" style="462" customWidth="1"/>
    <col min="8403" max="8404" width="5.875" style="462" customWidth="1"/>
    <col min="8405" max="8405" width="8.5" style="462" customWidth="1"/>
    <col min="8406" max="8406" width="8" style="462" customWidth="1"/>
    <col min="8407" max="8407" width="9.125" style="462" customWidth="1"/>
    <col min="8408" max="8413" width="8" style="462" customWidth="1"/>
    <col min="8414" max="8414" width="11.75" style="462" customWidth="1"/>
    <col min="8415" max="8415" width="6.875" style="462" customWidth="1"/>
    <col min="8416" max="8416" width="7.625" style="462" customWidth="1"/>
    <col min="8417" max="8420" width="6.75" style="462" customWidth="1"/>
    <col min="8421" max="8421" width="7.625" style="462" customWidth="1"/>
    <col min="8422" max="8426" width="6.75" style="462" customWidth="1"/>
    <col min="8427" max="8427" width="6.625" style="462" customWidth="1"/>
    <col min="8428" max="8428" width="6.25" style="462" customWidth="1"/>
    <col min="8429" max="8429" width="6.625" style="462" customWidth="1"/>
    <col min="8430" max="8430" width="6.25" style="462" customWidth="1"/>
    <col min="8431" max="8431" width="6.5" style="462" customWidth="1"/>
    <col min="8432" max="8432" width="6.625" style="462" customWidth="1"/>
    <col min="8433" max="8433" width="6.875" style="462" customWidth="1"/>
    <col min="8434" max="8434" width="7" style="462" customWidth="1"/>
    <col min="8435" max="8435" width="8.125" style="462" customWidth="1"/>
    <col min="8436" max="8436" width="7.875" style="462" customWidth="1"/>
    <col min="8437" max="8438" width="6.75" style="462" customWidth="1"/>
    <col min="8439" max="8439" width="6.625" style="462" customWidth="1"/>
    <col min="8440" max="8441" width="6.75" style="462" customWidth="1"/>
    <col min="8442" max="8442" width="6.625" style="462" customWidth="1"/>
    <col min="8443" max="8445" width="0" style="462" hidden="1" customWidth="1"/>
    <col min="8446" max="8627" width="8" style="462" customWidth="1"/>
    <col min="8628" max="8628" width="4.25" style="462" customWidth="1"/>
    <col min="8629" max="8629" width="16.25" style="462" customWidth="1"/>
    <col min="8630" max="8637" width="6.75" style="462" customWidth="1"/>
    <col min="8638" max="8639" width="5.875" style="462" customWidth="1"/>
    <col min="8640" max="8640" width="8.5" style="462" customWidth="1"/>
    <col min="8641" max="8641" width="8" style="462" customWidth="1"/>
    <col min="8642" max="8642" width="9.125" style="462" customWidth="1"/>
    <col min="8643" max="8648" width="8" style="462" customWidth="1"/>
    <col min="8649" max="8649" width="11.75" style="462" customWidth="1"/>
    <col min="8650" max="8650" width="6.875" style="462" customWidth="1"/>
    <col min="8651" max="8651" width="8.375" style="462" customWidth="1"/>
    <col min="8652" max="8658" width="6.75" style="462" customWidth="1"/>
    <col min="8659" max="8660" width="5.875" style="462" customWidth="1"/>
    <col min="8661" max="8661" width="8.5" style="462" customWidth="1"/>
    <col min="8662" max="8662" width="8" style="462" customWidth="1"/>
    <col min="8663" max="8663" width="9.125" style="462" customWidth="1"/>
    <col min="8664" max="8669" width="8" style="462" customWidth="1"/>
    <col min="8670" max="8670" width="11.75" style="462" customWidth="1"/>
    <col min="8671" max="8671" width="6.875" style="462" customWidth="1"/>
    <col min="8672" max="8672" width="7.625" style="462" customWidth="1"/>
    <col min="8673" max="8676" width="6.75" style="462" customWidth="1"/>
    <col min="8677" max="8677" width="7.625" style="462" customWidth="1"/>
    <col min="8678" max="8682" width="6.75" style="462" customWidth="1"/>
    <col min="8683" max="8683" width="6.625" style="462" customWidth="1"/>
    <col min="8684" max="8684" width="6.25" style="462" customWidth="1"/>
    <col min="8685" max="8685" width="6.625" style="462" customWidth="1"/>
    <col min="8686" max="8686" width="6.25" style="462" customWidth="1"/>
    <col min="8687" max="8687" width="6.5" style="462" customWidth="1"/>
    <col min="8688" max="8688" width="6.625" style="462" customWidth="1"/>
    <col min="8689" max="8689" width="6.875" style="462" customWidth="1"/>
    <col min="8690" max="8690" width="7" style="462" customWidth="1"/>
    <col min="8691" max="8691" width="8.125" style="462" customWidth="1"/>
    <col min="8692" max="8692" width="7.875" style="462" customWidth="1"/>
    <col min="8693" max="8694" width="6.75" style="462" customWidth="1"/>
    <col min="8695" max="8695" width="6.625" style="462" customWidth="1"/>
    <col min="8696" max="8697" width="6.75" style="462" customWidth="1"/>
    <col min="8698" max="8698" width="6.625" style="462" customWidth="1"/>
    <col min="8699" max="8701" width="0" style="462" hidden="1" customWidth="1"/>
    <col min="8702" max="8883" width="8" style="462" customWidth="1"/>
    <col min="8884" max="8884" width="4.25" style="462" customWidth="1"/>
    <col min="8885" max="8885" width="16.25" style="462" customWidth="1"/>
    <col min="8886" max="8893" width="6.75" style="462" customWidth="1"/>
    <col min="8894" max="8895" width="5.875" style="462" customWidth="1"/>
    <col min="8896" max="8896" width="8.5" style="462" customWidth="1"/>
    <col min="8897" max="8897" width="8" style="462" customWidth="1"/>
    <col min="8898" max="8898" width="9.125" style="462" customWidth="1"/>
    <col min="8899" max="8904" width="8" style="462" customWidth="1"/>
    <col min="8905" max="8905" width="11.75" style="462" customWidth="1"/>
    <col min="8906" max="8906" width="6.875" style="462" customWidth="1"/>
    <col min="8907" max="8907" width="8.375" style="462" customWidth="1"/>
    <col min="8908" max="8914" width="6.75" style="462" customWidth="1"/>
    <col min="8915" max="8916" width="5.875" style="462" customWidth="1"/>
    <col min="8917" max="8917" width="8.5" style="462" customWidth="1"/>
    <col min="8918" max="8918" width="8" style="462" customWidth="1"/>
    <col min="8919" max="8919" width="9.125" style="462" customWidth="1"/>
    <col min="8920" max="8925" width="8" style="462" customWidth="1"/>
    <col min="8926" max="8926" width="11.75" style="462" customWidth="1"/>
    <col min="8927" max="8927" width="6.875" style="462" customWidth="1"/>
    <col min="8928" max="8928" width="7.625" style="462" customWidth="1"/>
    <col min="8929" max="8932" width="6.75" style="462" customWidth="1"/>
    <col min="8933" max="8933" width="7.625" style="462" customWidth="1"/>
    <col min="8934" max="8938" width="6.75" style="462" customWidth="1"/>
    <col min="8939" max="8939" width="6.625" style="462" customWidth="1"/>
    <col min="8940" max="8940" width="6.25" style="462" customWidth="1"/>
    <col min="8941" max="8941" width="6.625" style="462" customWidth="1"/>
    <col min="8942" max="8942" width="6.25" style="462" customWidth="1"/>
    <col min="8943" max="8943" width="6.5" style="462" customWidth="1"/>
    <col min="8944" max="8944" width="6.625" style="462" customWidth="1"/>
    <col min="8945" max="8945" width="6.875" style="462" customWidth="1"/>
    <col min="8946" max="8946" width="7" style="462" customWidth="1"/>
    <col min="8947" max="8947" width="8.125" style="462" customWidth="1"/>
    <col min="8948" max="8948" width="7.875" style="462" customWidth="1"/>
    <col min="8949" max="8950" width="6.75" style="462" customWidth="1"/>
    <col min="8951" max="8951" width="6.625" style="462" customWidth="1"/>
    <col min="8952" max="8953" width="6.75" style="462" customWidth="1"/>
    <col min="8954" max="8954" width="6.625" style="462" customWidth="1"/>
    <col min="8955" max="8957" width="0" style="462" hidden="1" customWidth="1"/>
    <col min="8958" max="9139" width="8" style="462" customWidth="1"/>
    <col min="9140" max="9140" width="4.25" style="462" customWidth="1"/>
    <col min="9141" max="9141" width="16.25" style="462" customWidth="1"/>
    <col min="9142" max="9149" width="6.75" style="462" customWidth="1"/>
    <col min="9150" max="9151" width="5.875" style="462" customWidth="1"/>
    <col min="9152" max="9152" width="8.5" style="462" customWidth="1"/>
    <col min="9153" max="9153" width="8" style="462" customWidth="1"/>
    <col min="9154" max="9154" width="9.125" style="462" customWidth="1"/>
    <col min="9155" max="9160" width="8" style="462" customWidth="1"/>
    <col min="9161" max="9161" width="11.75" style="462" customWidth="1"/>
    <col min="9162" max="9162" width="6.875" style="462" customWidth="1"/>
    <col min="9163" max="9163" width="8.375" style="462" customWidth="1"/>
    <col min="9164" max="9170" width="6.75" style="462" customWidth="1"/>
    <col min="9171" max="9172" width="5.875" style="462" customWidth="1"/>
    <col min="9173" max="9173" width="8.5" style="462" customWidth="1"/>
    <col min="9174" max="9174" width="8" style="462" customWidth="1"/>
    <col min="9175" max="9175" width="9.125" style="462" customWidth="1"/>
    <col min="9176" max="9181" width="8" style="462" customWidth="1"/>
    <col min="9182" max="9182" width="11.75" style="462" customWidth="1"/>
    <col min="9183" max="9183" width="6.875" style="462" customWidth="1"/>
    <col min="9184" max="9184" width="7.625" style="462" customWidth="1"/>
    <col min="9185" max="9188" width="6.75" style="462" customWidth="1"/>
    <col min="9189" max="9189" width="7.625" style="462" customWidth="1"/>
    <col min="9190" max="9194" width="6.75" style="462" customWidth="1"/>
    <col min="9195" max="9195" width="6.625" style="462" customWidth="1"/>
    <col min="9196" max="9196" width="6.25" style="462" customWidth="1"/>
    <col min="9197" max="9197" width="6.625" style="462" customWidth="1"/>
    <col min="9198" max="9198" width="6.25" style="462" customWidth="1"/>
    <col min="9199" max="9199" width="6.5" style="462" customWidth="1"/>
    <col min="9200" max="9200" width="6.625" style="462" customWidth="1"/>
    <col min="9201" max="9201" width="6.875" style="462" customWidth="1"/>
    <col min="9202" max="9202" width="7" style="462" customWidth="1"/>
    <col min="9203" max="9203" width="8.125" style="462" customWidth="1"/>
    <col min="9204" max="9204" width="7.875" style="462" customWidth="1"/>
    <col min="9205" max="9206" width="6.75" style="462" customWidth="1"/>
    <col min="9207" max="9207" width="6.625" style="462" customWidth="1"/>
    <col min="9208" max="9209" width="6.75" style="462" customWidth="1"/>
    <col min="9210" max="9210" width="6.625" style="462" customWidth="1"/>
    <col min="9211" max="9213" width="0" style="462" hidden="1" customWidth="1"/>
    <col min="9214" max="9395" width="8" style="462" customWidth="1"/>
    <col min="9396" max="9396" width="4.25" style="462" customWidth="1"/>
    <col min="9397" max="9397" width="16.25" style="462" customWidth="1"/>
    <col min="9398" max="9405" width="6.75" style="462" customWidth="1"/>
    <col min="9406" max="9407" width="5.875" style="462" customWidth="1"/>
    <col min="9408" max="9408" width="8.5" style="462" customWidth="1"/>
    <col min="9409" max="9409" width="8" style="462" customWidth="1"/>
    <col min="9410" max="9410" width="9.125" style="462" customWidth="1"/>
    <col min="9411" max="9416" width="8" style="462" customWidth="1"/>
    <col min="9417" max="9417" width="11.75" style="462" customWidth="1"/>
    <col min="9418" max="9418" width="6.875" style="462" customWidth="1"/>
    <col min="9419" max="9419" width="8.375" style="462" customWidth="1"/>
    <col min="9420" max="9426" width="6.75" style="462" customWidth="1"/>
    <col min="9427" max="9428" width="5.875" style="462" customWidth="1"/>
    <col min="9429" max="9429" width="8.5" style="462" customWidth="1"/>
    <col min="9430" max="9430" width="8" style="462" customWidth="1"/>
    <col min="9431" max="9431" width="9.125" style="462" customWidth="1"/>
    <col min="9432" max="9437" width="8" style="462" customWidth="1"/>
    <col min="9438" max="9438" width="11.75" style="462" customWidth="1"/>
    <col min="9439" max="9439" width="6.875" style="462" customWidth="1"/>
    <col min="9440" max="9440" width="7.625" style="462" customWidth="1"/>
    <col min="9441" max="9444" width="6.75" style="462" customWidth="1"/>
    <col min="9445" max="9445" width="7.625" style="462" customWidth="1"/>
    <col min="9446" max="9450" width="6.75" style="462" customWidth="1"/>
    <col min="9451" max="9451" width="6.625" style="462" customWidth="1"/>
    <col min="9452" max="9452" width="6.25" style="462" customWidth="1"/>
    <col min="9453" max="9453" width="6.625" style="462" customWidth="1"/>
    <col min="9454" max="9454" width="6.25" style="462" customWidth="1"/>
    <col min="9455" max="9455" width="6.5" style="462" customWidth="1"/>
    <col min="9456" max="9456" width="6.625" style="462" customWidth="1"/>
    <col min="9457" max="9457" width="6.875" style="462" customWidth="1"/>
    <col min="9458" max="9458" width="7" style="462" customWidth="1"/>
    <col min="9459" max="9459" width="8.125" style="462" customWidth="1"/>
    <col min="9460" max="9460" width="7.875" style="462" customWidth="1"/>
    <col min="9461" max="9462" width="6.75" style="462" customWidth="1"/>
    <col min="9463" max="9463" width="6.625" style="462" customWidth="1"/>
    <col min="9464" max="9465" width="6.75" style="462" customWidth="1"/>
    <col min="9466" max="9466" width="6.625" style="462" customWidth="1"/>
    <col min="9467" max="9469" width="0" style="462" hidden="1" customWidth="1"/>
    <col min="9470" max="9651" width="8" style="462" customWidth="1"/>
    <col min="9652" max="9652" width="4.25" style="462" customWidth="1"/>
    <col min="9653" max="9653" width="16.25" style="462" customWidth="1"/>
    <col min="9654" max="9661" width="6.75" style="462" customWidth="1"/>
    <col min="9662" max="9663" width="5.875" style="462" customWidth="1"/>
    <col min="9664" max="9664" width="8.5" style="462" customWidth="1"/>
    <col min="9665" max="9665" width="8" style="462" customWidth="1"/>
    <col min="9666" max="9666" width="9.125" style="462" customWidth="1"/>
    <col min="9667" max="9672" width="8" style="462" customWidth="1"/>
    <col min="9673" max="9673" width="11.75" style="462" customWidth="1"/>
    <col min="9674" max="9674" width="6.875" style="462" customWidth="1"/>
    <col min="9675" max="9675" width="8.375" style="462" customWidth="1"/>
    <col min="9676" max="9682" width="6.75" style="462" customWidth="1"/>
    <col min="9683" max="9684" width="5.875" style="462" customWidth="1"/>
    <col min="9685" max="9685" width="8.5" style="462" customWidth="1"/>
    <col min="9686" max="9686" width="8" style="462" customWidth="1"/>
    <col min="9687" max="9687" width="9.125" style="462" customWidth="1"/>
    <col min="9688" max="9693" width="8" style="462" customWidth="1"/>
    <col min="9694" max="9694" width="11.75" style="462" customWidth="1"/>
    <col min="9695" max="9695" width="6.875" style="462" customWidth="1"/>
    <col min="9696" max="9696" width="7.625" style="462" customWidth="1"/>
    <col min="9697" max="9700" width="6.75" style="462" customWidth="1"/>
    <col min="9701" max="9701" width="7.625" style="462" customWidth="1"/>
    <col min="9702" max="9706" width="6.75" style="462" customWidth="1"/>
    <col min="9707" max="9707" width="6.625" style="462" customWidth="1"/>
    <col min="9708" max="9708" width="6.25" style="462" customWidth="1"/>
    <col min="9709" max="9709" width="6.625" style="462" customWidth="1"/>
    <col min="9710" max="9710" width="6.25" style="462" customWidth="1"/>
    <col min="9711" max="9711" width="6.5" style="462" customWidth="1"/>
    <col min="9712" max="9712" width="6.625" style="462" customWidth="1"/>
    <col min="9713" max="9713" width="6.875" style="462" customWidth="1"/>
    <col min="9714" max="9714" width="7" style="462" customWidth="1"/>
    <col min="9715" max="9715" width="8.125" style="462" customWidth="1"/>
    <col min="9716" max="9716" width="7.875" style="462" customWidth="1"/>
    <col min="9717" max="9718" width="6.75" style="462" customWidth="1"/>
    <col min="9719" max="9719" width="6.625" style="462" customWidth="1"/>
    <col min="9720" max="9721" width="6.75" style="462" customWidth="1"/>
    <col min="9722" max="9722" width="6.625" style="462" customWidth="1"/>
    <col min="9723" max="9725" width="0" style="462" hidden="1" customWidth="1"/>
    <col min="9726" max="9907" width="8" style="462" customWidth="1"/>
    <col min="9908" max="9908" width="4.25" style="462" customWidth="1"/>
    <col min="9909" max="9909" width="16.25" style="462" customWidth="1"/>
    <col min="9910" max="9917" width="6.75" style="462" customWidth="1"/>
    <col min="9918" max="9919" width="5.875" style="462" customWidth="1"/>
    <col min="9920" max="9920" width="8.5" style="462" customWidth="1"/>
    <col min="9921" max="9921" width="8" style="462" customWidth="1"/>
    <col min="9922" max="9922" width="9.125" style="462" customWidth="1"/>
    <col min="9923" max="9928" width="8" style="462" customWidth="1"/>
    <col min="9929" max="9929" width="11.75" style="462" customWidth="1"/>
    <col min="9930" max="9930" width="6.875" style="462" customWidth="1"/>
    <col min="9931" max="9931" width="8.375" style="462" customWidth="1"/>
    <col min="9932" max="9938" width="6.75" style="462" customWidth="1"/>
    <col min="9939" max="9940" width="5.875" style="462" customWidth="1"/>
    <col min="9941" max="9941" width="8.5" style="462" customWidth="1"/>
    <col min="9942" max="9942" width="8" style="462" customWidth="1"/>
    <col min="9943" max="9943" width="9.125" style="462" customWidth="1"/>
    <col min="9944" max="9949" width="8" style="462" customWidth="1"/>
    <col min="9950" max="9950" width="11.75" style="462" customWidth="1"/>
    <col min="9951" max="9951" width="6.875" style="462" customWidth="1"/>
    <col min="9952" max="9952" width="7.625" style="462" customWidth="1"/>
    <col min="9953" max="9956" width="6.75" style="462" customWidth="1"/>
    <col min="9957" max="9957" width="7.625" style="462" customWidth="1"/>
    <col min="9958" max="9962" width="6.75" style="462" customWidth="1"/>
    <col min="9963" max="9963" width="6.625" style="462" customWidth="1"/>
    <col min="9964" max="9964" width="6.25" style="462" customWidth="1"/>
    <col min="9965" max="9965" width="6.625" style="462" customWidth="1"/>
    <col min="9966" max="9966" width="6.25" style="462" customWidth="1"/>
    <col min="9967" max="9967" width="6.5" style="462" customWidth="1"/>
    <col min="9968" max="9968" width="6.625" style="462" customWidth="1"/>
    <col min="9969" max="9969" width="6.875" style="462" customWidth="1"/>
    <col min="9970" max="9970" width="7" style="462" customWidth="1"/>
    <col min="9971" max="9971" width="8.125" style="462" customWidth="1"/>
    <col min="9972" max="9972" width="7.875" style="462" customWidth="1"/>
    <col min="9973" max="9974" width="6.75" style="462" customWidth="1"/>
    <col min="9975" max="9975" width="6.625" style="462" customWidth="1"/>
    <col min="9976" max="9977" width="6.75" style="462" customWidth="1"/>
    <col min="9978" max="9978" width="6.625" style="462" customWidth="1"/>
    <col min="9979" max="9981" width="0" style="462" hidden="1" customWidth="1"/>
    <col min="9982" max="10163" width="8" style="462" customWidth="1"/>
    <col min="10164" max="10164" width="4.25" style="462" customWidth="1"/>
    <col min="10165" max="10165" width="16.25" style="462" customWidth="1"/>
    <col min="10166" max="10173" width="6.75" style="462" customWidth="1"/>
    <col min="10174" max="10175" width="5.875" style="462" customWidth="1"/>
    <col min="10176" max="10176" width="8.5" style="462" customWidth="1"/>
    <col min="10177" max="10177" width="8" style="462" customWidth="1"/>
    <col min="10178" max="10178" width="9.125" style="462" customWidth="1"/>
    <col min="10179" max="10184" width="8" style="462" customWidth="1"/>
    <col min="10185" max="10185" width="11.75" style="462" customWidth="1"/>
    <col min="10186" max="10186" width="6.875" style="462" customWidth="1"/>
    <col min="10187" max="10187" width="8.375" style="462" customWidth="1"/>
    <col min="10188" max="10194" width="6.75" style="462" customWidth="1"/>
    <col min="10195" max="10196" width="5.875" style="462" customWidth="1"/>
    <col min="10197" max="10197" width="8.5" style="462" customWidth="1"/>
    <col min="10198" max="10198" width="8" style="462" customWidth="1"/>
    <col min="10199" max="10199" width="9.125" style="462" customWidth="1"/>
    <col min="10200" max="10205" width="8" style="462" customWidth="1"/>
    <col min="10206" max="10206" width="11.75" style="462" customWidth="1"/>
    <col min="10207" max="10207" width="6.875" style="462" customWidth="1"/>
    <col min="10208" max="10208" width="7.625" style="462" customWidth="1"/>
    <col min="10209" max="10212" width="6.75" style="462" customWidth="1"/>
    <col min="10213" max="10213" width="7.625" style="462" customWidth="1"/>
    <col min="10214" max="10218" width="6.75" style="462" customWidth="1"/>
    <col min="10219" max="10219" width="6.625" style="462" customWidth="1"/>
    <col min="10220" max="10220" width="6.25" style="462" customWidth="1"/>
    <col min="10221" max="10221" width="6.625" style="462" customWidth="1"/>
    <col min="10222" max="10222" width="6.25" style="462" customWidth="1"/>
    <col min="10223" max="10223" width="6.5" style="462" customWidth="1"/>
    <col min="10224" max="10224" width="6.625" style="462" customWidth="1"/>
    <col min="10225" max="10225" width="6.875" style="462" customWidth="1"/>
    <col min="10226" max="10226" width="7" style="462" customWidth="1"/>
    <col min="10227" max="10227" width="8.125" style="462" customWidth="1"/>
    <col min="10228" max="10228" width="7.875" style="462" customWidth="1"/>
    <col min="10229" max="10230" width="6.75" style="462" customWidth="1"/>
    <col min="10231" max="10231" width="6.625" style="462" customWidth="1"/>
    <col min="10232" max="10233" width="6.75" style="462" customWidth="1"/>
    <col min="10234" max="10234" width="6.625" style="462" customWidth="1"/>
    <col min="10235" max="10237" width="0" style="462" hidden="1" customWidth="1"/>
    <col min="10238" max="10419" width="8" style="462" customWidth="1"/>
    <col min="10420" max="10420" width="4.25" style="462" customWidth="1"/>
    <col min="10421" max="10421" width="16.25" style="462" customWidth="1"/>
    <col min="10422" max="10429" width="6.75" style="462" customWidth="1"/>
    <col min="10430" max="10431" width="5.875" style="462" customWidth="1"/>
    <col min="10432" max="10432" width="8.5" style="462" customWidth="1"/>
    <col min="10433" max="10433" width="8" style="462" customWidth="1"/>
    <col min="10434" max="10434" width="9.125" style="462" customWidth="1"/>
    <col min="10435" max="10440" width="8" style="462" customWidth="1"/>
    <col min="10441" max="10441" width="11.75" style="462" customWidth="1"/>
    <col min="10442" max="10442" width="6.875" style="462" customWidth="1"/>
    <col min="10443" max="10443" width="8.375" style="462" customWidth="1"/>
    <col min="10444" max="10450" width="6.75" style="462" customWidth="1"/>
    <col min="10451" max="10452" width="5.875" style="462" customWidth="1"/>
    <col min="10453" max="10453" width="8.5" style="462" customWidth="1"/>
    <col min="10454" max="10454" width="8" style="462" customWidth="1"/>
    <col min="10455" max="10455" width="9.125" style="462" customWidth="1"/>
    <col min="10456" max="10461" width="8" style="462" customWidth="1"/>
    <col min="10462" max="10462" width="11.75" style="462" customWidth="1"/>
    <col min="10463" max="10463" width="6.875" style="462" customWidth="1"/>
    <col min="10464" max="10464" width="7.625" style="462" customWidth="1"/>
    <col min="10465" max="10468" width="6.75" style="462" customWidth="1"/>
    <col min="10469" max="10469" width="7.625" style="462" customWidth="1"/>
    <col min="10470" max="10474" width="6.75" style="462" customWidth="1"/>
    <col min="10475" max="10475" width="6.625" style="462" customWidth="1"/>
    <col min="10476" max="10476" width="6.25" style="462" customWidth="1"/>
    <col min="10477" max="10477" width="6.625" style="462" customWidth="1"/>
    <col min="10478" max="10478" width="6.25" style="462" customWidth="1"/>
    <col min="10479" max="10479" width="6.5" style="462" customWidth="1"/>
    <col min="10480" max="10480" width="6.625" style="462" customWidth="1"/>
    <col min="10481" max="10481" width="6.875" style="462" customWidth="1"/>
    <col min="10482" max="10482" width="7" style="462" customWidth="1"/>
    <col min="10483" max="10483" width="8.125" style="462" customWidth="1"/>
    <col min="10484" max="10484" width="7.875" style="462" customWidth="1"/>
    <col min="10485" max="10486" width="6.75" style="462" customWidth="1"/>
    <col min="10487" max="10487" width="6.625" style="462" customWidth="1"/>
    <col min="10488" max="10489" width="6.75" style="462" customWidth="1"/>
    <col min="10490" max="10490" width="6.625" style="462" customWidth="1"/>
    <col min="10491" max="10493" width="0" style="462" hidden="1" customWidth="1"/>
    <col min="10494" max="10675" width="8" style="462" customWidth="1"/>
    <col min="10676" max="10676" width="4.25" style="462" customWidth="1"/>
    <col min="10677" max="10677" width="16.25" style="462" customWidth="1"/>
    <col min="10678" max="10685" width="6.75" style="462" customWidth="1"/>
    <col min="10686" max="10687" width="5.875" style="462" customWidth="1"/>
    <col min="10688" max="10688" width="8.5" style="462" customWidth="1"/>
    <col min="10689" max="10689" width="8" style="462" customWidth="1"/>
    <col min="10690" max="10690" width="9.125" style="462" customWidth="1"/>
    <col min="10691" max="10696" width="8" style="462" customWidth="1"/>
    <col min="10697" max="10697" width="11.75" style="462" customWidth="1"/>
    <col min="10698" max="10698" width="6.875" style="462" customWidth="1"/>
    <col min="10699" max="10699" width="8.375" style="462" customWidth="1"/>
    <col min="10700" max="10706" width="6.75" style="462" customWidth="1"/>
    <col min="10707" max="10708" width="5.875" style="462" customWidth="1"/>
    <col min="10709" max="10709" width="8.5" style="462" customWidth="1"/>
    <col min="10710" max="10710" width="8" style="462" customWidth="1"/>
    <col min="10711" max="10711" width="9.125" style="462" customWidth="1"/>
    <col min="10712" max="10717" width="8" style="462" customWidth="1"/>
    <col min="10718" max="10718" width="11.75" style="462" customWidth="1"/>
    <col min="10719" max="10719" width="6.875" style="462" customWidth="1"/>
    <col min="10720" max="10720" width="7.625" style="462" customWidth="1"/>
    <col min="10721" max="10724" width="6.75" style="462" customWidth="1"/>
    <col min="10725" max="10725" width="7.625" style="462" customWidth="1"/>
    <col min="10726" max="10730" width="6.75" style="462" customWidth="1"/>
    <col min="10731" max="10731" width="6.625" style="462" customWidth="1"/>
    <col min="10732" max="10732" width="6.25" style="462" customWidth="1"/>
    <col min="10733" max="10733" width="6.625" style="462" customWidth="1"/>
    <col min="10734" max="10734" width="6.25" style="462" customWidth="1"/>
    <col min="10735" max="10735" width="6.5" style="462" customWidth="1"/>
    <col min="10736" max="10736" width="6.625" style="462" customWidth="1"/>
    <col min="10737" max="10737" width="6.875" style="462" customWidth="1"/>
    <col min="10738" max="10738" width="7" style="462" customWidth="1"/>
    <col min="10739" max="10739" width="8.125" style="462" customWidth="1"/>
    <col min="10740" max="10740" width="7.875" style="462" customWidth="1"/>
    <col min="10741" max="10742" width="6.75" style="462" customWidth="1"/>
    <col min="10743" max="10743" width="6.625" style="462" customWidth="1"/>
    <col min="10744" max="10745" width="6.75" style="462" customWidth="1"/>
    <col min="10746" max="10746" width="6.625" style="462" customWidth="1"/>
    <col min="10747" max="10749" width="0" style="462" hidden="1" customWidth="1"/>
    <col min="10750" max="10931" width="8" style="462" customWidth="1"/>
    <col min="10932" max="10932" width="4.25" style="462" customWidth="1"/>
    <col min="10933" max="10933" width="16.25" style="462" customWidth="1"/>
    <col min="10934" max="10941" width="6.75" style="462" customWidth="1"/>
    <col min="10942" max="10943" width="5.875" style="462" customWidth="1"/>
    <col min="10944" max="10944" width="8.5" style="462" customWidth="1"/>
    <col min="10945" max="10945" width="8" style="462" customWidth="1"/>
    <col min="10946" max="10946" width="9.125" style="462" customWidth="1"/>
    <col min="10947" max="10952" width="8" style="462" customWidth="1"/>
    <col min="10953" max="10953" width="11.75" style="462" customWidth="1"/>
    <col min="10954" max="10954" width="6.875" style="462" customWidth="1"/>
    <col min="10955" max="10955" width="8.375" style="462" customWidth="1"/>
    <col min="10956" max="10962" width="6.75" style="462" customWidth="1"/>
    <col min="10963" max="10964" width="5.875" style="462" customWidth="1"/>
    <col min="10965" max="10965" width="8.5" style="462" customWidth="1"/>
    <col min="10966" max="10966" width="8" style="462" customWidth="1"/>
    <col min="10967" max="10967" width="9.125" style="462" customWidth="1"/>
    <col min="10968" max="10973" width="8" style="462" customWidth="1"/>
    <col min="10974" max="10974" width="11.75" style="462" customWidth="1"/>
    <col min="10975" max="10975" width="6.875" style="462" customWidth="1"/>
    <col min="10976" max="10976" width="7.625" style="462" customWidth="1"/>
    <col min="10977" max="10980" width="6.75" style="462" customWidth="1"/>
    <col min="10981" max="10981" width="7.625" style="462" customWidth="1"/>
    <col min="10982" max="10986" width="6.75" style="462" customWidth="1"/>
    <col min="10987" max="10987" width="6.625" style="462" customWidth="1"/>
    <col min="10988" max="10988" width="6.25" style="462" customWidth="1"/>
    <col min="10989" max="10989" width="6.625" style="462" customWidth="1"/>
    <col min="10990" max="10990" width="6.25" style="462" customWidth="1"/>
    <col min="10991" max="10991" width="6.5" style="462" customWidth="1"/>
    <col min="10992" max="10992" width="6.625" style="462" customWidth="1"/>
    <col min="10993" max="10993" width="6.875" style="462" customWidth="1"/>
    <col min="10994" max="10994" width="7" style="462" customWidth="1"/>
    <col min="10995" max="10995" width="8.125" style="462" customWidth="1"/>
    <col min="10996" max="10996" width="7.875" style="462" customWidth="1"/>
    <col min="10997" max="10998" width="6.75" style="462" customWidth="1"/>
    <col min="10999" max="10999" width="6.625" style="462" customWidth="1"/>
    <col min="11000" max="11001" width="6.75" style="462" customWidth="1"/>
    <col min="11002" max="11002" width="6.625" style="462" customWidth="1"/>
    <col min="11003" max="11005" width="0" style="462" hidden="1" customWidth="1"/>
    <col min="11006" max="11187" width="8" style="462" customWidth="1"/>
    <col min="11188" max="11188" width="4.25" style="462" customWidth="1"/>
    <col min="11189" max="11189" width="16.25" style="462" customWidth="1"/>
    <col min="11190" max="11197" width="6.75" style="462" customWidth="1"/>
    <col min="11198" max="11199" width="5.875" style="462" customWidth="1"/>
    <col min="11200" max="11200" width="8.5" style="462" customWidth="1"/>
    <col min="11201" max="11201" width="8" style="462" customWidth="1"/>
    <col min="11202" max="11202" width="9.125" style="462" customWidth="1"/>
    <col min="11203" max="11208" width="8" style="462" customWidth="1"/>
    <col min="11209" max="11209" width="11.75" style="462" customWidth="1"/>
    <col min="11210" max="11210" width="6.875" style="462" customWidth="1"/>
    <col min="11211" max="11211" width="8.375" style="462" customWidth="1"/>
    <col min="11212" max="11218" width="6.75" style="462" customWidth="1"/>
    <col min="11219" max="11220" width="5.875" style="462" customWidth="1"/>
    <col min="11221" max="11221" width="8.5" style="462" customWidth="1"/>
    <col min="11222" max="11222" width="8" style="462" customWidth="1"/>
    <col min="11223" max="11223" width="9.125" style="462" customWidth="1"/>
    <col min="11224" max="11229" width="8" style="462" customWidth="1"/>
    <col min="11230" max="11230" width="11.75" style="462" customWidth="1"/>
    <col min="11231" max="11231" width="6.875" style="462" customWidth="1"/>
    <col min="11232" max="11232" width="7.625" style="462" customWidth="1"/>
    <col min="11233" max="11236" width="6.75" style="462" customWidth="1"/>
    <col min="11237" max="11237" width="7.625" style="462" customWidth="1"/>
    <col min="11238" max="11242" width="6.75" style="462" customWidth="1"/>
    <col min="11243" max="11243" width="6.625" style="462" customWidth="1"/>
    <col min="11244" max="11244" width="6.25" style="462" customWidth="1"/>
    <col min="11245" max="11245" width="6.625" style="462" customWidth="1"/>
    <col min="11246" max="11246" width="6.25" style="462" customWidth="1"/>
    <col min="11247" max="11247" width="6.5" style="462" customWidth="1"/>
    <col min="11248" max="11248" width="6.625" style="462" customWidth="1"/>
    <col min="11249" max="11249" width="6.875" style="462" customWidth="1"/>
    <col min="11250" max="11250" width="7" style="462" customWidth="1"/>
    <col min="11251" max="11251" width="8.125" style="462" customWidth="1"/>
    <col min="11252" max="11252" width="7.875" style="462" customWidth="1"/>
    <col min="11253" max="11254" width="6.75" style="462" customWidth="1"/>
    <col min="11255" max="11255" width="6.625" style="462" customWidth="1"/>
    <col min="11256" max="11257" width="6.75" style="462" customWidth="1"/>
    <col min="11258" max="11258" width="6.625" style="462" customWidth="1"/>
    <col min="11259" max="11261" width="0" style="462" hidden="1" customWidth="1"/>
    <col min="11262" max="11443" width="8" style="462" customWidth="1"/>
    <col min="11444" max="11444" width="4.25" style="462" customWidth="1"/>
    <col min="11445" max="11445" width="16.25" style="462" customWidth="1"/>
    <col min="11446" max="11453" width="6.75" style="462" customWidth="1"/>
    <col min="11454" max="11455" width="5.875" style="462" customWidth="1"/>
    <col min="11456" max="11456" width="8.5" style="462" customWidth="1"/>
    <col min="11457" max="11457" width="8" style="462" customWidth="1"/>
    <col min="11458" max="11458" width="9.125" style="462" customWidth="1"/>
    <col min="11459" max="11464" width="8" style="462" customWidth="1"/>
    <col min="11465" max="11465" width="11.75" style="462" customWidth="1"/>
    <col min="11466" max="11466" width="6.875" style="462" customWidth="1"/>
    <col min="11467" max="11467" width="8.375" style="462" customWidth="1"/>
    <col min="11468" max="11474" width="6.75" style="462" customWidth="1"/>
    <col min="11475" max="11476" width="5.875" style="462" customWidth="1"/>
    <col min="11477" max="11477" width="8.5" style="462" customWidth="1"/>
    <col min="11478" max="11478" width="8" style="462" customWidth="1"/>
    <col min="11479" max="11479" width="9.125" style="462" customWidth="1"/>
    <col min="11480" max="11485" width="8" style="462" customWidth="1"/>
    <col min="11486" max="11486" width="11.75" style="462" customWidth="1"/>
    <col min="11487" max="11487" width="6.875" style="462" customWidth="1"/>
    <col min="11488" max="11488" width="7.625" style="462" customWidth="1"/>
    <col min="11489" max="11492" width="6.75" style="462" customWidth="1"/>
    <col min="11493" max="11493" width="7.625" style="462" customWidth="1"/>
    <col min="11494" max="11498" width="6.75" style="462" customWidth="1"/>
    <col min="11499" max="11499" width="6.625" style="462" customWidth="1"/>
    <col min="11500" max="11500" width="6.25" style="462" customWidth="1"/>
    <col min="11501" max="11501" width="6.625" style="462" customWidth="1"/>
    <col min="11502" max="11502" width="6.25" style="462" customWidth="1"/>
    <col min="11503" max="11503" width="6.5" style="462" customWidth="1"/>
    <col min="11504" max="11504" width="6.625" style="462" customWidth="1"/>
    <col min="11505" max="11505" width="6.875" style="462" customWidth="1"/>
    <col min="11506" max="11506" width="7" style="462" customWidth="1"/>
    <col min="11507" max="11507" width="8.125" style="462" customWidth="1"/>
    <col min="11508" max="11508" width="7.875" style="462" customWidth="1"/>
    <col min="11509" max="11510" width="6.75" style="462" customWidth="1"/>
    <col min="11511" max="11511" width="6.625" style="462" customWidth="1"/>
    <col min="11512" max="11513" width="6.75" style="462" customWidth="1"/>
    <col min="11514" max="11514" width="6.625" style="462" customWidth="1"/>
    <col min="11515" max="11517" width="0" style="462" hidden="1" customWidth="1"/>
    <col min="11518" max="11699" width="8" style="462" customWidth="1"/>
    <col min="11700" max="11700" width="4.25" style="462" customWidth="1"/>
    <col min="11701" max="11701" width="16.25" style="462" customWidth="1"/>
    <col min="11702" max="11709" width="6.75" style="462" customWidth="1"/>
    <col min="11710" max="11711" width="5.875" style="462" customWidth="1"/>
    <col min="11712" max="11712" width="8.5" style="462" customWidth="1"/>
    <col min="11713" max="11713" width="8" style="462" customWidth="1"/>
    <col min="11714" max="11714" width="9.125" style="462" customWidth="1"/>
    <col min="11715" max="11720" width="8" style="462" customWidth="1"/>
    <col min="11721" max="11721" width="11.75" style="462" customWidth="1"/>
    <col min="11722" max="11722" width="6.875" style="462" customWidth="1"/>
    <col min="11723" max="11723" width="8.375" style="462" customWidth="1"/>
    <col min="11724" max="11730" width="6.75" style="462" customWidth="1"/>
    <col min="11731" max="11732" width="5.875" style="462" customWidth="1"/>
    <col min="11733" max="11733" width="8.5" style="462" customWidth="1"/>
    <col min="11734" max="11734" width="8" style="462" customWidth="1"/>
    <col min="11735" max="11735" width="9.125" style="462" customWidth="1"/>
    <col min="11736" max="11741" width="8" style="462" customWidth="1"/>
    <col min="11742" max="11742" width="11.75" style="462" customWidth="1"/>
    <col min="11743" max="11743" width="6.875" style="462" customWidth="1"/>
    <col min="11744" max="11744" width="7.625" style="462" customWidth="1"/>
    <col min="11745" max="11748" width="6.75" style="462" customWidth="1"/>
    <col min="11749" max="11749" width="7.625" style="462" customWidth="1"/>
    <col min="11750" max="11754" width="6.75" style="462" customWidth="1"/>
    <col min="11755" max="11755" width="6.625" style="462" customWidth="1"/>
    <col min="11756" max="11756" width="6.25" style="462" customWidth="1"/>
    <col min="11757" max="11757" width="6.625" style="462" customWidth="1"/>
    <col min="11758" max="11758" width="6.25" style="462" customWidth="1"/>
    <col min="11759" max="11759" width="6.5" style="462" customWidth="1"/>
    <col min="11760" max="11760" width="6.625" style="462" customWidth="1"/>
    <col min="11761" max="11761" width="6.875" style="462" customWidth="1"/>
    <col min="11762" max="11762" width="7" style="462" customWidth="1"/>
    <col min="11763" max="11763" width="8.125" style="462" customWidth="1"/>
    <col min="11764" max="11764" width="7.875" style="462" customWidth="1"/>
    <col min="11765" max="11766" width="6.75" style="462" customWidth="1"/>
    <col min="11767" max="11767" width="6.625" style="462" customWidth="1"/>
    <col min="11768" max="11769" width="6.75" style="462" customWidth="1"/>
    <col min="11770" max="11770" width="6.625" style="462" customWidth="1"/>
    <col min="11771" max="11773" width="0" style="462" hidden="1" customWidth="1"/>
    <col min="11774" max="11955" width="8" style="462" customWidth="1"/>
    <col min="11956" max="11956" width="4.25" style="462" customWidth="1"/>
    <col min="11957" max="11957" width="16.25" style="462" customWidth="1"/>
    <col min="11958" max="11965" width="6.75" style="462" customWidth="1"/>
    <col min="11966" max="11967" width="5.875" style="462" customWidth="1"/>
    <col min="11968" max="11968" width="8.5" style="462" customWidth="1"/>
    <col min="11969" max="11969" width="8" style="462" customWidth="1"/>
    <col min="11970" max="11970" width="9.125" style="462" customWidth="1"/>
    <col min="11971" max="11976" width="8" style="462" customWidth="1"/>
    <col min="11977" max="11977" width="11.75" style="462" customWidth="1"/>
    <col min="11978" max="11978" width="6.875" style="462" customWidth="1"/>
    <col min="11979" max="11979" width="8.375" style="462" customWidth="1"/>
    <col min="11980" max="11986" width="6.75" style="462" customWidth="1"/>
    <col min="11987" max="11988" width="5.875" style="462" customWidth="1"/>
    <col min="11989" max="11989" width="8.5" style="462" customWidth="1"/>
    <col min="11990" max="11990" width="8" style="462" customWidth="1"/>
    <col min="11991" max="11991" width="9.125" style="462" customWidth="1"/>
    <col min="11992" max="11997" width="8" style="462" customWidth="1"/>
    <col min="11998" max="11998" width="11.75" style="462" customWidth="1"/>
    <col min="11999" max="11999" width="6.875" style="462" customWidth="1"/>
    <col min="12000" max="12000" width="7.625" style="462" customWidth="1"/>
    <col min="12001" max="12004" width="6.75" style="462" customWidth="1"/>
    <col min="12005" max="12005" width="7.625" style="462" customWidth="1"/>
    <col min="12006" max="12010" width="6.75" style="462" customWidth="1"/>
    <col min="12011" max="12011" width="6.625" style="462" customWidth="1"/>
    <col min="12012" max="12012" width="6.25" style="462" customWidth="1"/>
    <col min="12013" max="12013" width="6.625" style="462" customWidth="1"/>
    <col min="12014" max="12014" width="6.25" style="462" customWidth="1"/>
    <col min="12015" max="12015" width="6.5" style="462" customWidth="1"/>
    <col min="12016" max="12016" width="6.625" style="462" customWidth="1"/>
    <col min="12017" max="12017" width="6.875" style="462" customWidth="1"/>
    <col min="12018" max="12018" width="7" style="462" customWidth="1"/>
    <col min="12019" max="12019" width="8.125" style="462" customWidth="1"/>
    <col min="12020" max="12020" width="7.875" style="462" customWidth="1"/>
    <col min="12021" max="12022" width="6.75" style="462" customWidth="1"/>
    <col min="12023" max="12023" width="6.625" style="462" customWidth="1"/>
    <col min="12024" max="12025" width="6.75" style="462" customWidth="1"/>
    <col min="12026" max="12026" width="6.625" style="462" customWidth="1"/>
    <col min="12027" max="12029" width="0" style="462" hidden="1" customWidth="1"/>
    <col min="12030" max="12211" width="8" style="462" customWidth="1"/>
    <col min="12212" max="12212" width="4.25" style="462" customWidth="1"/>
    <col min="12213" max="12213" width="16.25" style="462" customWidth="1"/>
    <col min="12214" max="12221" width="6.75" style="462" customWidth="1"/>
    <col min="12222" max="12223" width="5.875" style="462" customWidth="1"/>
    <col min="12224" max="12224" width="8.5" style="462" customWidth="1"/>
    <col min="12225" max="12225" width="8" style="462" customWidth="1"/>
    <col min="12226" max="12226" width="9.125" style="462" customWidth="1"/>
    <col min="12227" max="12232" width="8" style="462" customWidth="1"/>
    <col min="12233" max="12233" width="11.75" style="462" customWidth="1"/>
    <col min="12234" max="12234" width="6.875" style="462" customWidth="1"/>
    <col min="12235" max="12235" width="8.375" style="462" customWidth="1"/>
    <col min="12236" max="12242" width="6.75" style="462" customWidth="1"/>
    <col min="12243" max="12244" width="5.875" style="462" customWidth="1"/>
    <col min="12245" max="12245" width="8.5" style="462" customWidth="1"/>
    <col min="12246" max="12246" width="8" style="462" customWidth="1"/>
    <col min="12247" max="12247" width="9.125" style="462" customWidth="1"/>
    <col min="12248" max="12253" width="8" style="462" customWidth="1"/>
    <col min="12254" max="12254" width="11.75" style="462" customWidth="1"/>
    <col min="12255" max="12255" width="6.875" style="462" customWidth="1"/>
    <col min="12256" max="12256" width="7.625" style="462" customWidth="1"/>
    <col min="12257" max="12260" width="6.75" style="462" customWidth="1"/>
    <col min="12261" max="12261" width="7.625" style="462" customWidth="1"/>
    <col min="12262" max="12266" width="6.75" style="462" customWidth="1"/>
    <col min="12267" max="12267" width="6.625" style="462" customWidth="1"/>
    <col min="12268" max="12268" width="6.25" style="462" customWidth="1"/>
    <col min="12269" max="12269" width="6.625" style="462" customWidth="1"/>
    <col min="12270" max="12270" width="6.25" style="462" customWidth="1"/>
    <col min="12271" max="12271" width="6.5" style="462" customWidth="1"/>
    <col min="12272" max="12272" width="6.625" style="462" customWidth="1"/>
    <col min="12273" max="12273" width="6.875" style="462" customWidth="1"/>
    <col min="12274" max="12274" width="7" style="462" customWidth="1"/>
    <col min="12275" max="12275" width="8.125" style="462" customWidth="1"/>
    <col min="12276" max="12276" width="7.875" style="462" customWidth="1"/>
    <col min="12277" max="12278" width="6.75" style="462" customWidth="1"/>
    <col min="12279" max="12279" width="6.625" style="462" customWidth="1"/>
    <col min="12280" max="12281" width="6.75" style="462" customWidth="1"/>
    <col min="12282" max="12282" width="6.625" style="462" customWidth="1"/>
    <col min="12283" max="12285" width="0" style="462" hidden="1" customWidth="1"/>
    <col min="12286" max="12467" width="8" style="462" customWidth="1"/>
    <col min="12468" max="12468" width="4.25" style="462" customWidth="1"/>
    <col min="12469" max="12469" width="16.25" style="462" customWidth="1"/>
    <col min="12470" max="12477" width="6.75" style="462" customWidth="1"/>
    <col min="12478" max="12479" width="5.875" style="462" customWidth="1"/>
    <col min="12480" max="12480" width="8.5" style="462" customWidth="1"/>
    <col min="12481" max="12481" width="8" style="462" customWidth="1"/>
    <col min="12482" max="12482" width="9.125" style="462" customWidth="1"/>
    <col min="12483" max="12488" width="8" style="462" customWidth="1"/>
    <col min="12489" max="12489" width="11.75" style="462" customWidth="1"/>
    <col min="12490" max="12490" width="6.875" style="462" customWidth="1"/>
    <col min="12491" max="12491" width="8.375" style="462" customWidth="1"/>
    <col min="12492" max="12498" width="6.75" style="462" customWidth="1"/>
    <col min="12499" max="12500" width="5.875" style="462" customWidth="1"/>
    <col min="12501" max="12501" width="8.5" style="462" customWidth="1"/>
    <col min="12502" max="12502" width="8" style="462" customWidth="1"/>
    <col min="12503" max="12503" width="9.125" style="462" customWidth="1"/>
    <col min="12504" max="12509" width="8" style="462" customWidth="1"/>
    <col min="12510" max="12510" width="11.75" style="462" customWidth="1"/>
    <col min="12511" max="12511" width="6.875" style="462" customWidth="1"/>
    <col min="12512" max="12512" width="7.625" style="462" customWidth="1"/>
    <col min="12513" max="12516" width="6.75" style="462" customWidth="1"/>
    <col min="12517" max="12517" width="7.625" style="462" customWidth="1"/>
    <col min="12518" max="12522" width="6.75" style="462" customWidth="1"/>
    <col min="12523" max="12523" width="6.625" style="462" customWidth="1"/>
    <col min="12524" max="12524" width="6.25" style="462" customWidth="1"/>
    <col min="12525" max="12525" width="6.625" style="462" customWidth="1"/>
    <col min="12526" max="12526" width="6.25" style="462" customWidth="1"/>
    <col min="12527" max="12527" width="6.5" style="462" customWidth="1"/>
    <col min="12528" max="12528" width="6.625" style="462" customWidth="1"/>
    <col min="12529" max="12529" width="6.875" style="462" customWidth="1"/>
    <col min="12530" max="12530" width="7" style="462" customWidth="1"/>
    <col min="12531" max="12531" width="8.125" style="462" customWidth="1"/>
    <col min="12532" max="12532" width="7.875" style="462" customWidth="1"/>
    <col min="12533" max="12534" width="6.75" style="462" customWidth="1"/>
    <col min="12535" max="12535" width="6.625" style="462" customWidth="1"/>
    <col min="12536" max="12537" width="6.75" style="462" customWidth="1"/>
    <col min="12538" max="12538" width="6.625" style="462" customWidth="1"/>
    <col min="12539" max="12541" width="0" style="462" hidden="1" customWidth="1"/>
    <col min="12542" max="12723" width="8" style="462" customWidth="1"/>
    <col min="12724" max="12724" width="4.25" style="462" customWidth="1"/>
    <col min="12725" max="12725" width="16.25" style="462" customWidth="1"/>
    <col min="12726" max="12733" width="6.75" style="462" customWidth="1"/>
    <col min="12734" max="12735" width="5.875" style="462" customWidth="1"/>
    <col min="12736" max="12736" width="8.5" style="462" customWidth="1"/>
    <col min="12737" max="12737" width="8" style="462" customWidth="1"/>
    <col min="12738" max="12738" width="9.125" style="462" customWidth="1"/>
    <col min="12739" max="12744" width="8" style="462" customWidth="1"/>
    <col min="12745" max="12745" width="11.75" style="462" customWidth="1"/>
    <col min="12746" max="12746" width="6.875" style="462" customWidth="1"/>
    <col min="12747" max="12747" width="8.375" style="462" customWidth="1"/>
    <col min="12748" max="12754" width="6.75" style="462" customWidth="1"/>
    <col min="12755" max="12756" width="5.875" style="462" customWidth="1"/>
    <col min="12757" max="12757" width="8.5" style="462" customWidth="1"/>
    <col min="12758" max="12758" width="8" style="462" customWidth="1"/>
    <col min="12759" max="12759" width="9.125" style="462" customWidth="1"/>
    <col min="12760" max="12765" width="8" style="462" customWidth="1"/>
    <col min="12766" max="12766" width="11.75" style="462" customWidth="1"/>
    <col min="12767" max="12767" width="6.875" style="462" customWidth="1"/>
    <col min="12768" max="12768" width="7.625" style="462" customWidth="1"/>
    <col min="12769" max="12772" width="6.75" style="462" customWidth="1"/>
    <col min="12773" max="12773" width="7.625" style="462" customWidth="1"/>
    <col min="12774" max="12778" width="6.75" style="462" customWidth="1"/>
    <col min="12779" max="12779" width="6.625" style="462" customWidth="1"/>
    <col min="12780" max="12780" width="6.25" style="462" customWidth="1"/>
    <col min="12781" max="12781" width="6.625" style="462" customWidth="1"/>
    <col min="12782" max="12782" width="6.25" style="462" customWidth="1"/>
    <col min="12783" max="12783" width="6.5" style="462" customWidth="1"/>
    <col min="12784" max="12784" width="6.625" style="462" customWidth="1"/>
    <col min="12785" max="12785" width="6.875" style="462" customWidth="1"/>
    <col min="12786" max="12786" width="7" style="462" customWidth="1"/>
    <col min="12787" max="12787" width="8.125" style="462" customWidth="1"/>
    <col min="12788" max="12788" width="7.875" style="462" customWidth="1"/>
    <col min="12789" max="12790" width="6.75" style="462" customWidth="1"/>
    <col min="12791" max="12791" width="6.625" style="462" customWidth="1"/>
    <col min="12792" max="12793" width="6.75" style="462" customWidth="1"/>
    <col min="12794" max="12794" width="6.625" style="462" customWidth="1"/>
    <col min="12795" max="12797" width="0" style="462" hidden="1" customWidth="1"/>
    <col min="12798" max="12979" width="8" style="462" customWidth="1"/>
    <col min="12980" max="12980" width="4.25" style="462" customWidth="1"/>
    <col min="12981" max="12981" width="16.25" style="462" customWidth="1"/>
    <col min="12982" max="12989" width="6.75" style="462" customWidth="1"/>
    <col min="12990" max="12991" width="5.875" style="462" customWidth="1"/>
    <col min="12992" max="12992" width="8.5" style="462" customWidth="1"/>
    <col min="12993" max="12993" width="8" style="462" customWidth="1"/>
    <col min="12994" max="12994" width="9.125" style="462" customWidth="1"/>
    <col min="12995" max="13000" width="8" style="462" customWidth="1"/>
    <col min="13001" max="13001" width="11.75" style="462" customWidth="1"/>
    <col min="13002" max="13002" width="6.875" style="462" customWidth="1"/>
    <col min="13003" max="13003" width="8.375" style="462" customWidth="1"/>
    <col min="13004" max="13010" width="6.75" style="462" customWidth="1"/>
    <col min="13011" max="13012" width="5.875" style="462" customWidth="1"/>
    <col min="13013" max="13013" width="8.5" style="462" customWidth="1"/>
    <col min="13014" max="13014" width="8" style="462" customWidth="1"/>
    <col min="13015" max="13015" width="9.125" style="462" customWidth="1"/>
    <col min="13016" max="13021" width="8" style="462" customWidth="1"/>
    <col min="13022" max="13022" width="11.75" style="462" customWidth="1"/>
    <col min="13023" max="13023" width="6.875" style="462" customWidth="1"/>
    <col min="13024" max="13024" width="7.625" style="462" customWidth="1"/>
    <col min="13025" max="13028" width="6.75" style="462" customWidth="1"/>
    <col min="13029" max="13029" width="7.625" style="462" customWidth="1"/>
    <col min="13030" max="13034" width="6.75" style="462" customWidth="1"/>
    <col min="13035" max="13035" width="6.625" style="462" customWidth="1"/>
    <col min="13036" max="13036" width="6.25" style="462" customWidth="1"/>
    <col min="13037" max="13037" width="6.625" style="462" customWidth="1"/>
    <col min="13038" max="13038" width="6.25" style="462" customWidth="1"/>
    <col min="13039" max="13039" width="6.5" style="462" customWidth="1"/>
    <col min="13040" max="13040" width="6.625" style="462" customWidth="1"/>
    <col min="13041" max="13041" width="6.875" style="462" customWidth="1"/>
    <col min="13042" max="13042" width="7" style="462" customWidth="1"/>
    <col min="13043" max="13043" width="8.125" style="462" customWidth="1"/>
    <col min="13044" max="13044" width="7.875" style="462" customWidth="1"/>
    <col min="13045" max="13046" width="6.75" style="462" customWidth="1"/>
    <col min="13047" max="13047" width="6.625" style="462" customWidth="1"/>
    <col min="13048" max="13049" width="6.75" style="462" customWidth="1"/>
    <col min="13050" max="13050" width="6.625" style="462" customWidth="1"/>
    <col min="13051" max="13053" width="0" style="462" hidden="1" customWidth="1"/>
    <col min="13054" max="13235" width="8" style="462" customWidth="1"/>
    <col min="13236" max="13236" width="4.25" style="462" customWidth="1"/>
    <col min="13237" max="13237" width="16.25" style="462" customWidth="1"/>
    <col min="13238" max="13245" width="6.75" style="462" customWidth="1"/>
    <col min="13246" max="13247" width="5.875" style="462" customWidth="1"/>
    <col min="13248" max="13248" width="8.5" style="462" customWidth="1"/>
    <col min="13249" max="13249" width="8" style="462" customWidth="1"/>
    <col min="13250" max="13250" width="9.125" style="462" customWidth="1"/>
    <col min="13251" max="13256" width="8" style="462" customWidth="1"/>
    <col min="13257" max="13257" width="11.75" style="462" customWidth="1"/>
    <col min="13258" max="13258" width="6.875" style="462" customWidth="1"/>
    <col min="13259" max="13259" width="8.375" style="462" customWidth="1"/>
    <col min="13260" max="13266" width="6.75" style="462" customWidth="1"/>
    <col min="13267" max="13268" width="5.875" style="462" customWidth="1"/>
    <col min="13269" max="13269" width="8.5" style="462" customWidth="1"/>
    <col min="13270" max="13270" width="8" style="462" customWidth="1"/>
    <col min="13271" max="13271" width="9.125" style="462" customWidth="1"/>
    <col min="13272" max="13277" width="8" style="462" customWidth="1"/>
    <col min="13278" max="13278" width="11.75" style="462" customWidth="1"/>
    <col min="13279" max="13279" width="6.875" style="462" customWidth="1"/>
    <col min="13280" max="13280" width="7.625" style="462" customWidth="1"/>
    <col min="13281" max="13284" width="6.75" style="462" customWidth="1"/>
    <col min="13285" max="13285" width="7.625" style="462" customWidth="1"/>
    <col min="13286" max="13290" width="6.75" style="462" customWidth="1"/>
    <col min="13291" max="13291" width="6.625" style="462" customWidth="1"/>
    <col min="13292" max="13292" width="6.25" style="462" customWidth="1"/>
    <col min="13293" max="13293" width="6.625" style="462" customWidth="1"/>
    <col min="13294" max="13294" width="6.25" style="462" customWidth="1"/>
    <col min="13295" max="13295" width="6.5" style="462" customWidth="1"/>
    <col min="13296" max="13296" width="6.625" style="462" customWidth="1"/>
    <col min="13297" max="13297" width="6.875" style="462" customWidth="1"/>
    <col min="13298" max="13298" width="7" style="462" customWidth="1"/>
    <col min="13299" max="13299" width="8.125" style="462" customWidth="1"/>
    <col min="13300" max="13300" width="7.875" style="462" customWidth="1"/>
    <col min="13301" max="13302" width="6.75" style="462" customWidth="1"/>
    <col min="13303" max="13303" width="6.625" style="462" customWidth="1"/>
    <col min="13304" max="13305" width="6.75" style="462" customWidth="1"/>
    <col min="13306" max="13306" width="6.625" style="462" customWidth="1"/>
    <col min="13307" max="13309" width="0" style="462" hidden="1" customWidth="1"/>
    <col min="13310" max="13491" width="8" style="462" customWidth="1"/>
    <col min="13492" max="13492" width="4.25" style="462" customWidth="1"/>
    <col min="13493" max="13493" width="16.25" style="462" customWidth="1"/>
    <col min="13494" max="13501" width="6.75" style="462" customWidth="1"/>
    <col min="13502" max="13503" width="5.875" style="462" customWidth="1"/>
    <col min="13504" max="13504" width="8.5" style="462" customWidth="1"/>
    <col min="13505" max="13505" width="8" style="462" customWidth="1"/>
    <col min="13506" max="13506" width="9.125" style="462" customWidth="1"/>
    <col min="13507" max="13512" width="8" style="462" customWidth="1"/>
    <col min="13513" max="13513" width="11.75" style="462" customWidth="1"/>
    <col min="13514" max="13514" width="6.875" style="462" customWidth="1"/>
    <col min="13515" max="13515" width="8.375" style="462" customWidth="1"/>
    <col min="13516" max="13522" width="6.75" style="462" customWidth="1"/>
    <col min="13523" max="13524" width="5.875" style="462" customWidth="1"/>
    <col min="13525" max="13525" width="8.5" style="462" customWidth="1"/>
    <col min="13526" max="13526" width="8" style="462" customWidth="1"/>
    <col min="13527" max="13527" width="9.125" style="462" customWidth="1"/>
    <col min="13528" max="13533" width="8" style="462" customWidth="1"/>
    <col min="13534" max="13534" width="11.75" style="462" customWidth="1"/>
    <col min="13535" max="13535" width="6.875" style="462" customWidth="1"/>
    <col min="13536" max="13536" width="7.625" style="462" customWidth="1"/>
    <col min="13537" max="13540" width="6.75" style="462" customWidth="1"/>
    <col min="13541" max="13541" width="7.625" style="462" customWidth="1"/>
    <col min="13542" max="13546" width="6.75" style="462" customWidth="1"/>
    <col min="13547" max="13547" width="6.625" style="462" customWidth="1"/>
    <col min="13548" max="13548" width="6.25" style="462" customWidth="1"/>
    <col min="13549" max="13549" width="6.625" style="462" customWidth="1"/>
    <col min="13550" max="13550" width="6.25" style="462" customWidth="1"/>
    <col min="13551" max="13551" width="6.5" style="462" customWidth="1"/>
    <col min="13552" max="13552" width="6.625" style="462" customWidth="1"/>
    <col min="13553" max="13553" width="6.875" style="462" customWidth="1"/>
    <col min="13554" max="13554" width="7" style="462" customWidth="1"/>
    <col min="13555" max="13555" width="8.125" style="462" customWidth="1"/>
    <col min="13556" max="13556" width="7.875" style="462" customWidth="1"/>
    <col min="13557" max="13558" width="6.75" style="462" customWidth="1"/>
    <col min="13559" max="13559" width="6.625" style="462" customWidth="1"/>
    <col min="13560" max="13561" width="6.75" style="462" customWidth="1"/>
    <col min="13562" max="13562" width="6.625" style="462" customWidth="1"/>
    <col min="13563" max="13565" width="0" style="462" hidden="1" customWidth="1"/>
    <col min="13566" max="13747" width="8" style="462" customWidth="1"/>
    <col min="13748" max="13748" width="4.25" style="462" customWidth="1"/>
    <col min="13749" max="13749" width="16.25" style="462" customWidth="1"/>
    <col min="13750" max="13757" width="6.75" style="462" customWidth="1"/>
    <col min="13758" max="13759" width="5.875" style="462" customWidth="1"/>
    <col min="13760" max="13760" width="8.5" style="462" customWidth="1"/>
    <col min="13761" max="13761" width="8" style="462" customWidth="1"/>
    <col min="13762" max="13762" width="9.125" style="462" customWidth="1"/>
    <col min="13763" max="13768" width="8" style="462" customWidth="1"/>
    <col min="13769" max="13769" width="11.75" style="462" customWidth="1"/>
    <col min="13770" max="13770" width="6.875" style="462" customWidth="1"/>
    <col min="13771" max="13771" width="8.375" style="462" customWidth="1"/>
    <col min="13772" max="13778" width="6.75" style="462" customWidth="1"/>
    <col min="13779" max="13780" width="5.875" style="462" customWidth="1"/>
    <col min="13781" max="13781" width="8.5" style="462" customWidth="1"/>
    <col min="13782" max="13782" width="8" style="462" customWidth="1"/>
    <col min="13783" max="13783" width="9.125" style="462" customWidth="1"/>
    <col min="13784" max="13789" width="8" style="462" customWidth="1"/>
    <col min="13790" max="13790" width="11.75" style="462" customWidth="1"/>
    <col min="13791" max="13791" width="6.875" style="462" customWidth="1"/>
    <col min="13792" max="13792" width="7.625" style="462" customWidth="1"/>
    <col min="13793" max="13796" width="6.75" style="462" customWidth="1"/>
    <col min="13797" max="13797" width="7.625" style="462" customWidth="1"/>
    <col min="13798" max="13802" width="6.75" style="462" customWidth="1"/>
    <col min="13803" max="13803" width="6.625" style="462" customWidth="1"/>
    <col min="13804" max="13804" width="6.25" style="462" customWidth="1"/>
    <col min="13805" max="13805" width="6.625" style="462" customWidth="1"/>
    <col min="13806" max="13806" width="6.25" style="462" customWidth="1"/>
    <col min="13807" max="13807" width="6.5" style="462" customWidth="1"/>
    <col min="13808" max="13808" width="6.625" style="462" customWidth="1"/>
    <col min="13809" max="13809" width="6.875" style="462" customWidth="1"/>
    <col min="13810" max="13810" width="7" style="462" customWidth="1"/>
    <col min="13811" max="13811" width="8.125" style="462" customWidth="1"/>
    <col min="13812" max="13812" width="7.875" style="462" customWidth="1"/>
    <col min="13813" max="13814" width="6.75" style="462" customWidth="1"/>
    <col min="13815" max="13815" width="6.625" style="462" customWidth="1"/>
    <col min="13816" max="13817" width="6.75" style="462" customWidth="1"/>
    <col min="13818" max="13818" width="6.625" style="462" customWidth="1"/>
    <col min="13819" max="13821" width="0" style="462" hidden="1" customWidth="1"/>
    <col min="13822" max="14003" width="8" style="462" customWidth="1"/>
    <col min="14004" max="14004" width="4.25" style="462" customWidth="1"/>
    <col min="14005" max="14005" width="16.25" style="462" customWidth="1"/>
    <col min="14006" max="14013" width="6.75" style="462" customWidth="1"/>
    <col min="14014" max="14015" width="5.875" style="462" customWidth="1"/>
    <col min="14016" max="14016" width="8.5" style="462" customWidth="1"/>
    <col min="14017" max="14017" width="8" style="462" customWidth="1"/>
    <col min="14018" max="14018" width="9.125" style="462" customWidth="1"/>
    <col min="14019" max="14024" width="8" style="462" customWidth="1"/>
    <col min="14025" max="14025" width="11.75" style="462" customWidth="1"/>
    <col min="14026" max="14026" width="6.875" style="462" customWidth="1"/>
    <col min="14027" max="14027" width="8.375" style="462" customWidth="1"/>
    <col min="14028" max="14034" width="6.75" style="462" customWidth="1"/>
    <col min="14035" max="14036" width="5.875" style="462" customWidth="1"/>
    <col min="14037" max="14037" width="8.5" style="462" customWidth="1"/>
    <col min="14038" max="14038" width="8" style="462" customWidth="1"/>
    <col min="14039" max="14039" width="9.125" style="462" customWidth="1"/>
    <col min="14040" max="14045" width="8" style="462" customWidth="1"/>
    <col min="14046" max="14046" width="11.75" style="462" customWidth="1"/>
    <col min="14047" max="14047" width="6.875" style="462" customWidth="1"/>
    <col min="14048" max="14048" width="7.625" style="462" customWidth="1"/>
    <col min="14049" max="14052" width="6.75" style="462" customWidth="1"/>
    <col min="14053" max="14053" width="7.625" style="462" customWidth="1"/>
    <col min="14054" max="14058" width="6.75" style="462" customWidth="1"/>
    <col min="14059" max="14059" width="6.625" style="462" customWidth="1"/>
    <col min="14060" max="14060" width="6.25" style="462" customWidth="1"/>
    <col min="14061" max="14061" width="6.625" style="462" customWidth="1"/>
    <col min="14062" max="14062" width="6.25" style="462" customWidth="1"/>
    <col min="14063" max="14063" width="6.5" style="462" customWidth="1"/>
    <col min="14064" max="14064" width="6.625" style="462" customWidth="1"/>
    <col min="14065" max="14065" width="6.875" style="462" customWidth="1"/>
    <col min="14066" max="14066" width="7" style="462" customWidth="1"/>
    <col min="14067" max="14067" width="8.125" style="462" customWidth="1"/>
    <col min="14068" max="14068" width="7.875" style="462" customWidth="1"/>
    <col min="14069" max="14070" width="6.75" style="462" customWidth="1"/>
    <col min="14071" max="14071" width="6.625" style="462" customWidth="1"/>
    <col min="14072" max="14073" width="6.75" style="462" customWidth="1"/>
    <col min="14074" max="14074" width="6.625" style="462" customWidth="1"/>
    <col min="14075" max="14077" width="0" style="462" hidden="1" customWidth="1"/>
    <col min="14078" max="14259" width="8" style="462" customWidth="1"/>
    <col min="14260" max="14260" width="4.25" style="462" customWidth="1"/>
    <col min="14261" max="14261" width="16.25" style="462" customWidth="1"/>
    <col min="14262" max="14269" width="6.75" style="462" customWidth="1"/>
    <col min="14270" max="14271" width="5.875" style="462" customWidth="1"/>
    <col min="14272" max="14272" width="8.5" style="462" customWidth="1"/>
    <col min="14273" max="14273" width="8" style="462" customWidth="1"/>
    <col min="14274" max="14274" width="9.125" style="462" customWidth="1"/>
    <col min="14275" max="14280" width="8" style="462" customWidth="1"/>
    <col min="14281" max="14281" width="11.75" style="462" customWidth="1"/>
    <col min="14282" max="14282" width="6.875" style="462" customWidth="1"/>
    <col min="14283" max="14283" width="8.375" style="462" customWidth="1"/>
    <col min="14284" max="14290" width="6.75" style="462" customWidth="1"/>
    <col min="14291" max="14292" width="5.875" style="462" customWidth="1"/>
    <col min="14293" max="14293" width="8.5" style="462" customWidth="1"/>
    <col min="14294" max="14294" width="8" style="462" customWidth="1"/>
    <col min="14295" max="14295" width="9.125" style="462" customWidth="1"/>
    <col min="14296" max="14301" width="8" style="462" customWidth="1"/>
    <col min="14302" max="14302" width="11.75" style="462" customWidth="1"/>
    <col min="14303" max="14303" width="6.875" style="462" customWidth="1"/>
    <col min="14304" max="14304" width="7.625" style="462" customWidth="1"/>
    <col min="14305" max="14308" width="6.75" style="462" customWidth="1"/>
    <col min="14309" max="14309" width="7.625" style="462" customWidth="1"/>
    <col min="14310" max="14314" width="6.75" style="462" customWidth="1"/>
    <col min="14315" max="14315" width="6.625" style="462" customWidth="1"/>
    <col min="14316" max="14316" width="6.25" style="462" customWidth="1"/>
    <col min="14317" max="14317" width="6.625" style="462" customWidth="1"/>
    <col min="14318" max="14318" width="6.25" style="462" customWidth="1"/>
    <col min="14319" max="14319" width="6.5" style="462" customWidth="1"/>
    <col min="14320" max="14320" width="6.625" style="462" customWidth="1"/>
    <col min="14321" max="14321" width="6.875" style="462" customWidth="1"/>
    <col min="14322" max="14322" width="7" style="462" customWidth="1"/>
    <col min="14323" max="14323" width="8.125" style="462" customWidth="1"/>
    <col min="14324" max="14324" width="7.875" style="462" customWidth="1"/>
    <col min="14325" max="14326" width="6.75" style="462" customWidth="1"/>
    <col min="14327" max="14327" width="6.625" style="462" customWidth="1"/>
    <col min="14328" max="14329" width="6.75" style="462" customWidth="1"/>
    <col min="14330" max="14330" width="6.625" style="462" customWidth="1"/>
    <col min="14331" max="14333" width="0" style="462" hidden="1" customWidth="1"/>
    <col min="14334" max="14515" width="8" style="462" customWidth="1"/>
    <col min="14516" max="14516" width="4.25" style="462" customWidth="1"/>
    <col min="14517" max="14517" width="16.25" style="462" customWidth="1"/>
    <col min="14518" max="14525" width="6.75" style="462" customWidth="1"/>
    <col min="14526" max="14527" width="5.875" style="462" customWidth="1"/>
    <col min="14528" max="14528" width="8.5" style="462" customWidth="1"/>
    <col min="14529" max="14529" width="8" style="462" customWidth="1"/>
    <col min="14530" max="14530" width="9.125" style="462" customWidth="1"/>
    <col min="14531" max="14536" width="8" style="462" customWidth="1"/>
    <col min="14537" max="14537" width="11.75" style="462" customWidth="1"/>
    <col min="14538" max="14538" width="6.875" style="462" customWidth="1"/>
    <col min="14539" max="14539" width="8.375" style="462" customWidth="1"/>
    <col min="14540" max="14546" width="6.75" style="462" customWidth="1"/>
    <col min="14547" max="14548" width="5.875" style="462" customWidth="1"/>
    <col min="14549" max="14549" width="8.5" style="462" customWidth="1"/>
    <col min="14550" max="14550" width="8" style="462" customWidth="1"/>
    <col min="14551" max="14551" width="9.125" style="462" customWidth="1"/>
    <col min="14552" max="14557" width="8" style="462" customWidth="1"/>
    <col min="14558" max="14558" width="11.75" style="462" customWidth="1"/>
    <col min="14559" max="14559" width="6.875" style="462" customWidth="1"/>
    <col min="14560" max="14560" width="7.625" style="462" customWidth="1"/>
    <col min="14561" max="14564" width="6.75" style="462" customWidth="1"/>
    <col min="14565" max="14565" width="7.625" style="462" customWidth="1"/>
    <col min="14566" max="14570" width="6.75" style="462" customWidth="1"/>
    <col min="14571" max="14571" width="6.625" style="462" customWidth="1"/>
    <col min="14572" max="14572" width="6.25" style="462" customWidth="1"/>
    <col min="14573" max="14573" width="6.625" style="462" customWidth="1"/>
    <col min="14574" max="14574" width="6.25" style="462" customWidth="1"/>
    <col min="14575" max="14575" width="6.5" style="462" customWidth="1"/>
    <col min="14576" max="14576" width="6.625" style="462" customWidth="1"/>
    <col min="14577" max="14577" width="6.875" style="462" customWidth="1"/>
    <col min="14578" max="14578" width="7" style="462" customWidth="1"/>
    <col min="14579" max="14579" width="8.125" style="462" customWidth="1"/>
    <col min="14580" max="14580" width="7.875" style="462" customWidth="1"/>
    <col min="14581" max="14582" width="6.75" style="462" customWidth="1"/>
    <col min="14583" max="14583" width="6.625" style="462" customWidth="1"/>
    <col min="14584" max="14585" width="6.75" style="462" customWidth="1"/>
    <col min="14586" max="14586" width="6.625" style="462" customWidth="1"/>
    <col min="14587" max="14589" width="0" style="462" hidden="1" customWidth="1"/>
    <col min="14590" max="14771" width="8" style="462" customWidth="1"/>
    <col min="14772" max="14772" width="4.25" style="462" customWidth="1"/>
    <col min="14773" max="14773" width="16.25" style="462" customWidth="1"/>
    <col min="14774" max="14781" width="6.75" style="462" customWidth="1"/>
    <col min="14782" max="14783" width="5.875" style="462" customWidth="1"/>
    <col min="14784" max="14784" width="8.5" style="462" customWidth="1"/>
    <col min="14785" max="14785" width="8" style="462" customWidth="1"/>
    <col min="14786" max="14786" width="9.125" style="462" customWidth="1"/>
    <col min="14787" max="14792" width="8" style="462" customWidth="1"/>
    <col min="14793" max="14793" width="11.75" style="462" customWidth="1"/>
    <col min="14794" max="14794" width="6.875" style="462" customWidth="1"/>
    <col min="14795" max="14795" width="8.375" style="462" customWidth="1"/>
    <col min="14796" max="14802" width="6.75" style="462" customWidth="1"/>
    <col min="14803" max="14804" width="5.875" style="462" customWidth="1"/>
    <col min="14805" max="14805" width="8.5" style="462" customWidth="1"/>
    <col min="14806" max="14806" width="8" style="462" customWidth="1"/>
    <col min="14807" max="14807" width="9.125" style="462" customWidth="1"/>
    <col min="14808" max="14813" width="8" style="462" customWidth="1"/>
    <col min="14814" max="14814" width="11.75" style="462" customWidth="1"/>
    <col min="14815" max="14815" width="6.875" style="462" customWidth="1"/>
    <col min="14816" max="14816" width="7.625" style="462" customWidth="1"/>
    <col min="14817" max="14820" width="6.75" style="462" customWidth="1"/>
    <col min="14821" max="14821" width="7.625" style="462" customWidth="1"/>
    <col min="14822" max="14826" width="6.75" style="462" customWidth="1"/>
    <col min="14827" max="14827" width="6.625" style="462" customWidth="1"/>
    <col min="14828" max="14828" width="6.25" style="462" customWidth="1"/>
    <col min="14829" max="14829" width="6.625" style="462" customWidth="1"/>
    <col min="14830" max="14830" width="6.25" style="462" customWidth="1"/>
    <col min="14831" max="14831" width="6.5" style="462" customWidth="1"/>
    <col min="14832" max="14832" width="6.625" style="462" customWidth="1"/>
    <col min="14833" max="14833" width="6.875" style="462" customWidth="1"/>
    <col min="14834" max="14834" width="7" style="462" customWidth="1"/>
    <col min="14835" max="14835" width="8.125" style="462" customWidth="1"/>
    <col min="14836" max="14836" width="7.875" style="462" customWidth="1"/>
    <col min="14837" max="14838" width="6.75" style="462" customWidth="1"/>
    <col min="14839" max="14839" width="6.625" style="462" customWidth="1"/>
    <col min="14840" max="14841" width="6.75" style="462" customWidth="1"/>
    <col min="14842" max="14842" width="6.625" style="462" customWidth="1"/>
    <col min="14843" max="14845" width="0" style="462" hidden="1" customWidth="1"/>
    <col min="14846" max="15027" width="8" style="462" customWidth="1"/>
    <col min="15028" max="15028" width="4.25" style="462" customWidth="1"/>
    <col min="15029" max="15029" width="16.25" style="462" customWidth="1"/>
    <col min="15030" max="15037" width="6.75" style="462" customWidth="1"/>
    <col min="15038" max="15039" width="5.875" style="462" customWidth="1"/>
    <col min="15040" max="15040" width="8.5" style="462" customWidth="1"/>
    <col min="15041" max="15041" width="8" style="462" customWidth="1"/>
    <col min="15042" max="15042" width="9.125" style="462" customWidth="1"/>
    <col min="15043" max="15048" width="8" style="462" customWidth="1"/>
    <col min="15049" max="15049" width="11.75" style="462" customWidth="1"/>
    <col min="15050" max="15050" width="6.875" style="462" customWidth="1"/>
    <col min="15051" max="15051" width="8.375" style="462" customWidth="1"/>
    <col min="15052" max="15058" width="6.75" style="462" customWidth="1"/>
    <col min="15059" max="15060" width="5.875" style="462" customWidth="1"/>
    <col min="15061" max="15061" width="8.5" style="462" customWidth="1"/>
    <col min="15062" max="15062" width="8" style="462" customWidth="1"/>
    <col min="15063" max="15063" width="9.125" style="462" customWidth="1"/>
    <col min="15064" max="15069" width="8" style="462" customWidth="1"/>
    <col min="15070" max="15070" width="11.75" style="462" customWidth="1"/>
    <col min="15071" max="15071" width="6.875" style="462" customWidth="1"/>
    <col min="15072" max="15072" width="7.625" style="462" customWidth="1"/>
    <col min="15073" max="15076" width="6.75" style="462" customWidth="1"/>
    <col min="15077" max="15077" width="7.625" style="462" customWidth="1"/>
    <col min="15078" max="15082" width="6.75" style="462" customWidth="1"/>
    <col min="15083" max="15083" width="6.625" style="462" customWidth="1"/>
    <col min="15084" max="15084" width="6.25" style="462" customWidth="1"/>
    <col min="15085" max="15085" width="6.625" style="462" customWidth="1"/>
    <col min="15086" max="15086" width="6.25" style="462" customWidth="1"/>
    <col min="15087" max="15087" width="6.5" style="462" customWidth="1"/>
    <col min="15088" max="15088" width="6.625" style="462" customWidth="1"/>
    <col min="15089" max="15089" width="6.875" style="462" customWidth="1"/>
    <col min="15090" max="15090" width="7" style="462" customWidth="1"/>
    <col min="15091" max="15091" width="8.125" style="462" customWidth="1"/>
    <col min="15092" max="15092" width="7.875" style="462" customWidth="1"/>
    <col min="15093" max="15094" width="6.75" style="462" customWidth="1"/>
    <col min="15095" max="15095" width="6.625" style="462" customWidth="1"/>
    <col min="15096" max="15097" width="6.75" style="462" customWidth="1"/>
    <col min="15098" max="15098" width="6.625" style="462" customWidth="1"/>
    <col min="15099" max="15101" width="0" style="462" hidden="1" customWidth="1"/>
    <col min="15102" max="15283" width="8" style="462" customWidth="1"/>
    <col min="15284" max="15284" width="4.25" style="462" customWidth="1"/>
    <col min="15285" max="15285" width="16.25" style="462" customWidth="1"/>
    <col min="15286" max="15293" width="6.75" style="462" customWidth="1"/>
    <col min="15294" max="15295" width="5.875" style="462" customWidth="1"/>
    <col min="15296" max="15296" width="8.5" style="462" customWidth="1"/>
    <col min="15297" max="15297" width="8" style="462" customWidth="1"/>
    <col min="15298" max="15298" width="9.125" style="462" customWidth="1"/>
    <col min="15299" max="15304" width="8" style="462" customWidth="1"/>
    <col min="15305" max="15305" width="11.75" style="462" customWidth="1"/>
    <col min="15306" max="15306" width="6.875" style="462" customWidth="1"/>
    <col min="15307" max="15307" width="8.375" style="462" customWidth="1"/>
    <col min="15308" max="15314" width="6.75" style="462" customWidth="1"/>
    <col min="15315" max="15316" width="5.875" style="462" customWidth="1"/>
    <col min="15317" max="15317" width="8.5" style="462" customWidth="1"/>
    <col min="15318" max="15318" width="8" style="462" customWidth="1"/>
    <col min="15319" max="15319" width="9.125" style="462" customWidth="1"/>
    <col min="15320" max="15325" width="8" style="462" customWidth="1"/>
    <col min="15326" max="15326" width="11.75" style="462" customWidth="1"/>
    <col min="15327" max="15327" width="6.875" style="462" customWidth="1"/>
    <col min="15328" max="15328" width="7.625" style="462" customWidth="1"/>
    <col min="15329" max="15332" width="6.75" style="462" customWidth="1"/>
    <col min="15333" max="15333" width="7.625" style="462" customWidth="1"/>
    <col min="15334" max="15338" width="6.75" style="462" customWidth="1"/>
    <col min="15339" max="15339" width="6.625" style="462" customWidth="1"/>
    <col min="15340" max="15340" width="6.25" style="462" customWidth="1"/>
    <col min="15341" max="15341" width="6.625" style="462" customWidth="1"/>
    <col min="15342" max="15342" width="6.25" style="462" customWidth="1"/>
    <col min="15343" max="15343" width="6.5" style="462" customWidth="1"/>
    <col min="15344" max="15344" width="6.625" style="462" customWidth="1"/>
    <col min="15345" max="15345" width="6.875" style="462" customWidth="1"/>
    <col min="15346" max="15346" width="7" style="462" customWidth="1"/>
    <col min="15347" max="15347" width="8.125" style="462" customWidth="1"/>
    <col min="15348" max="15348" width="7.875" style="462" customWidth="1"/>
    <col min="15349" max="15350" width="6.75" style="462" customWidth="1"/>
    <col min="15351" max="15351" width="6.625" style="462" customWidth="1"/>
    <col min="15352" max="15353" width="6.75" style="462" customWidth="1"/>
    <col min="15354" max="15354" width="6.625" style="462" customWidth="1"/>
    <col min="15355" max="15357" width="0" style="462" hidden="1" customWidth="1"/>
    <col min="15358" max="15539" width="8" style="462" customWidth="1"/>
    <col min="15540" max="15540" width="4.25" style="462" customWidth="1"/>
    <col min="15541" max="15541" width="16.25" style="462" customWidth="1"/>
    <col min="15542" max="15549" width="6.75" style="462" customWidth="1"/>
    <col min="15550" max="15551" width="5.875" style="462" customWidth="1"/>
    <col min="15552" max="15552" width="8.5" style="462" customWidth="1"/>
    <col min="15553" max="15553" width="8" style="462" customWidth="1"/>
    <col min="15554" max="15554" width="9.125" style="462" customWidth="1"/>
    <col min="15555" max="15560" width="8" style="462" customWidth="1"/>
    <col min="15561" max="15561" width="11.75" style="462" customWidth="1"/>
    <col min="15562" max="15562" width="6.875" style="462" customWidth="1"/>
    <col min="15563" max="15563" width="8.375" style="462" customWidth="1"/>
    <col min="15564" max="15570" width="6.75" style="462" customWidth="1"/>
    <col min="15571" max="15572" width="5.875" style="462" customWidth="1"/>
    <col min="15573" max="15573" width="8.5" style="462" customWidth="1"/>
    <col min="15574" max="15574" width="8" style="462" customWidth="1"/>
    <col min="15575" max="15575" width="9.125" style="462" customWidth="1"/>
    <col min="15576" max="15581" width="8" style="462" customWidth="1"/>
    <col min="15582" max="15582" width="11.75" style="462" customWidth="1"/>
    <col min="15583" max="15583" width="6.875" style="462" customWidth="1"/>
    <col min="15584" max="15584" width="7.625" style="462" customWidth="1"/>
    <col min="15585" max="15588" width="6.75" style="462" customWidth="1"/>
    <col min="15589" max="15589" width="7.625" style="462" customWidth="1"/>
    <col min="15590" max="15594" width="6.75" style="462" customWidth="1"/>
    <col min="15595" max="15595" width="6.625" style="462" customWidth="1"/>
    <col min="15596" max="15596" width="6.25" style="462" customWidth="1"/>
    <col min="15597" max="15597" width="6.625" style="462" customWidth="1"/>
    <col min="15598" max="15598" width="6.25" style="462" customWidth="1"/>
    <col min="15599" max="15599" width="6.5" style="462" customWidth="1"/>
    <col min="15600" max="15600" width="6.625" style="462" customWidth="1"/>
    <col min="15601" max="15601" width="6.875" style="462" customWidth="1"/>
    <col min="15602" max="15602" width="7" style="462" customWidth="1"/>
    <col min="15603" max="15603" width="8.125" style="462" customWidth="1"/>
    <col min="15604" max="15604" width="7.875" style="462" customWidth="1"/>
    <col min="15605" max="15606" width="6.75" style="462" customWidth="1"/>
    <col min="15607" max="15607" width="6.625" style="462" customWidth="1"/>
    <col min="15608" max="15609" width="6.75" style="462" customWidth="1"/>
    <col min="15610" max="15610" width="6.625" style="462" customWidth="1"/>
    <col min="15611" max="15613" width="0" style="462" hidden="1" customWidth="1"/>
    <col min="15614" max="15795" width="8" style="462" customWidth="1"/>
    <col min="15796" max="15796" width="4.25" style="462" customWidth="1"/>
    <col min="15797" max="15797" width="16.25" style="462" customWidth="1"/>
    <col min="15798" max="15805" width="6.75" style="462" customWidth="1"/>
    <col min="15806" max="15807" width="5.875" style="462" customWidth="1"/>
    <col min="15808" max="15808" width="8.5" style="462" customWidth="1"/>
    <col min="15809" max="15809" width="8" style="462" customWidth="1"/>
    <col min="15810" max="15810" width="9.125" style="462" customWidth="1"/>
    <col min="15811" max="15816" width="8" style="462" customWidth="1"/>
    <col min="15817" max="15817" width="11.75" style="462" customWidth="1"/>
    <col min="15818" max="15818" width="6.875" style="462" customWidth="1"/>
    <col min="15819" max="15819" width="8.375" style="462" customWidth="1"/>
    <col min="15820" max="15826" width="6.75" style="462" customWidth="1"/>
    <col min="15827" max="15828" width="5.875" style="462" customWidth="1"/>
    <col min="15829" max="15829" width="8.5" style="462" customWidth="1"/>
    <col min="15830" max="15830" width="8" style="462" customWidth="1"/>
    <col min="15831" max="15831" width="9.125" style="462" customWidth="1"/>
    <col min="15832" max="15837" width="8" style="462" customWidth="1"/>
    <col min="15838" max="15838" width="11.75" style="462" customWidth="1"/>
    <col min="15839" max="15839" width="6.875" style="462" customWidth="1"/>
    <col min="15840" max="15840" width="7.625" style="462" customWidth="1"/>
    <col min="15841" max="15844" width="6.75" style="462" customWidth="1"/>
    <col min="15845" max="15845" width="7.625" style="462" customWidth="1"/>
    <col min="15846" max="15850" width="6.75" style="462" customWidth="1"/>
    <col min="15851" max="15851" width="6.625" style="462" customWidth="1"/>
    <col min="15852" max="15852" width="6.25" style="462" customWidth="1"/>
    <col min="15853" max="15853" width="6.625" style="462" customWidth="1"/>
    <col min="15854" max="15854" width="6.25" style="462" customWidth="1"/>
    <col min="15855" max="15855" width="6.5" style="462" customWidth="1"/>
    <col min="15856" max="15856" width="6.625" style="462" customWidth="1"/>
    <col min="15857" max="15857" width="6.875" style="462" customWidth="1"/>
    <col min="15858" max="15858" width="7" style="462" customWidth="1"/>
    <col min="15859" max="15859" width="8.125" style="462" customWidth="1"/>
    <col min="15860" max="15860" width="7.875" style="462" customWidth="1"/>
    <col min="15861" max="15862" width="6.75" style="462" customWidth="1"/>
    <col min="15863" max="15863" width="6.625" style="462" customWidth="1"/>
    <col min="15864" max="15865" width="6.75" style="462" customWidth="1"/>
    <col min="15866" max="15866" width="6.625" style="462" customWidth="1"/>
    <col min="15867" max="15869" width="0" style="462" hidden="1" customWidth="1"/>
    <col min="15870" max="16051" width="8" style="462" customWidth="1"/>
    <col min="16052" max="16052" width="4.25" style="462" customWidth="1"/>
    <col min="16053" max="16053" width="16.25" style="462" customWidth="1"/>
    <col min="16054" max="16061" width="6.75" style="462" customWidth="1"/>
    <col min="16062" max="16063" width="5.875" style="462" customWidth="1"/>
    <col min="16064" max="16064" width="8.5" style="462" customWidth="1"/>
    <col min="16065" max="16065" width="8" style="462" customWidth="1"/>
    <col min="16066" max="16066" width="9.125" style="462" customWidth="1"/>
    <col min="16067" max="16072" width="8" style="462" customWidth="1"/>
    <col min="16073" max="16073" width="11.75" style="462" customWidth="1"/>
    <col min="16074" max="16074" width="6.875" style="462" customWidth="1"/>
    <col min="16075" max="16075" width="8.375" style="462" customWidth="1"/>
    <col min="16076" max="16082" width="6.75" style="462" customWidth="1"/>
    <col min="16083" max="16084" width="5.875" style="462" customWidth="1"/>
    <col min="16085" max="16085" width="8.5" style="462" customWidth="1"/>
    <col min="16086" max="16086" width="8" style="462" customWidth="1"/>
    <col min="16087" max="16087" width="9.125" style="462" customWidth="1"/>
    <col min="16088" max="16093" width="8" style="462" customWidth="1"/>
    <col min="16094" max="16094" width="11.75" style="462" customWidth="1"/>
    <col min="16095" max="16095" width="6.875" style="462" customWidth="1"/>
    <col min="16096" max="16096" width="7.625" style="462" customWidth="1"/>
    <col min="16097" max="16100" width="6.75" style="462" customWidth="1"/>
    <col min="16101" max="16101" width="7.625" style="462" customWidth="1"/>
    <col min="16102" max="16106" width="6.75" style="462" customWidth="1"/>
    <col min="16107" max="16107" width="6.625" style="462" customWidth="1"/>
    <col min="16108" max="16108" width="6.25" style="462" customWidth="1"/>
    <col min="16109" max="16109" width="6.625" style="462" customWidth="1"/>
    <col min="16110" max="16110" width="6.25" style="462" customWidth="1"/>
    <col min="16111" max="16111" width="6.5" style="462" customWidth="1"/>
    <col min="16112" max="16112" width="6.625" style="462" customWidth="1"/>
    <col min="16113" max="16113" width="6.875" style="462" customWidth="1"/>
    <col min="16114" max="16114" width="7" style="462" customWidth="1"/>
    <col min="16115" max="16115" width="8.125" style="462" customWidth="1"/>
    <col min="16116" max="16116" width="7.875" style="462" customWidth="1"/>
    <col min="16117" max="16118" width="6.75" style="462" customWidth="1"/>
    <col min="16119" max="16119" width="6.625" style="462" customWidth="1"/>
    <col min="16120" max="16121" width="6.75" style="462" customWidth="1"/>
    <col min="16122" max="16122" width="6.625" style="462" customWidth="1"/>
    <col min="16123" max="16125" width="0" style="462" hidden="1" customWidth="1"/>
    <col min="16126" max="16353" width="8" style="462" customWidth="1"/>
    <col min="16354" max="16384" width="9" style="462"/>
  </cols>
  <sheetData>
    <row r="1" spans="1:45" s="455" customFormat="1" ht="15" hidden="1" customHeight="1" x14ac:dyDescent="0.45">
      <c r="B1" s="766" t="s">
        <v>0</v>
      </c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6"/>
      <c r="P1" s="766"/>
      <c r="Q1" s="766"/>
      <c r="R1" s="766"/>
      <c r="S1" s="766"/>
      <c r="T1" s="766"/>
      <c r="U1" s="766"/>
      <c r="V1" s="766"/>
      <c r="W1" s="456"/>
      <c r="X1" s="456"/>
      <c r="Y1" s="456"/>
      <c r="Z1" s="456"/>
      <c r="AA1" s="456"/>
      <c r="AB1" s="457"/>
      <c r="AC1" s="457"/>
      <c r="AD1" s="457"/>
      <c r="AE1" s="457"/>
      <c r="AF1" s="457"/>
      <c r="AG1" s="456"/>
      <c r="AH1" s="456"/>
      <c r="AI1" s="456"/>
      <c r="AJ1" s="456"/>
      <c r="AK1" s="456"/>
      <c r="AL1" s="456"/>
      <c r="AM1" s="456"/>
      <c r="AN1" s="456"/>
      <c r="AO1" s="456"/>
      <c r="AP1" s="458"/>
      <c r="AQ1" s="459"/>
      <c r="AR1" s="459"/>
    </row>
    <row r="2" spans="1:45" s="455" customFormat="1" ht="15" hidden="1" customHeight="1" x14ac:dyDescent="0.45">
      <c r="B2" s="767" t="s">
        <v>1</v>
      </c>
      <c r="C2" s="767"/>
      <c r="D2" s="767"/>
      <c r="E2" s="767"/>
      <c r="F2" s="767"/>
      <c r="G2" s="767"/>
      <c r="H2" s="767"/>
      <c r="I2" s="767"/>
      <c r="J2" s="767"/>
      <c r="K2" s="767"/>
      <c r="L2" s="767"/>
      <c r="M2" s="767"/>
      <c r="N2" s="767"/>
      <c r="O2" s="767"/>
      <c r="P2" s="767"/>
      <c r="Q2" s="767"/>
      <c r="R2" s="767"/>
      <c r="S2" s="767"/>
      <c r="T2" s="767"/>
      <c r="U2" s="767"/>
      <c r="V2" s="767"/>
      <c r="W2" s="456"/>
      <c r="X2" s="456"/>
      <c r="Y2" s="456"/>
      <c r="Z2" s="456"/>
      <c r="AA2" s="456"/>
      <c r="AB2" s="457"/>
      <c r="AC2" s="457"/>
      <c r="AD2" s="457"/>
      <c r="AE2" s="457"/>
      <c r="AF2" s="457"/>
      <c r="AG2" s="456"/>
      <c r="AH2" s="456"/>
      <c r="AI2" s="456"/>
      <c r="AJ2" s="456"/>
      <c r="AK2" s="456"/>
      <c r="AL2" s="456"/>
      <c r="AM2" s="456"/>
      <c r="AN2" s="456"/>
      <c r="AO2" s="456"/>
      <c r="AP2" s="458"/>
      <c r="AQ2" s="459"/>
      <c r="AR2" s="459"/>
    </row>
    <row r="3" spans="1:45" s="455" customFormat="1" ht="23.25" customHeight="1" x14ac:dyDescent="0.45"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56"/>
      <c r="X3" s="456"/>
      <c r="Y3" s="456"/>
      <c r="Z3" s="456"/>
      <c r="AA3" s="456"/>
      <c r="AB3" s="457"/>
      <c r="AC3" s="457"/>
      <c r="AD3" s="457"/>
      <c r="AE3" s="457"/>
      <c r="AF3" s="457"/>
      <c r="AG3" s="456"/>
      <c r="AH3" s="456"/>
      <c r="AI3" s="456"/>
      <c r="AJ3" s="456"/>
      <c r="AK3" s="456"/>
      <c r="AL3" s="456"/>
      <c r="AM3" s="456"/>
      <c r="AN3" s="456"/>
      <c r="AO3" s="456"/>
      <c r="AP3" s="458"/>
      <c r="AQ3" s="459"/>
      <c r="AR3" s="459"/>
      <c r="AS3" s="461"/>
    </row>
    <row r="4" spans="1:45" s="455" customFormat="1" ht="32.25" customHeight="1" x14ac:dyDescent="0.45">
      <c r="A4" s="768" t="s">
        <v>128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  <c r="U4" s="768"/>
      <c r="V4" s="768"/>
      <c r="W4" s="768"/>
      <c r="X4" s="768"/>
      <c r="Y4" s="768"/>
      <c r="Z4" s="768"/>
      <c r="AA4" s="768"/>
      <c r="AB4" s="768"/>
      <c r="AC4" s="768"/>
      <c r="AD4" s="768"/>
      <c r="AE4" s="768"/>
      <c r="AF4" s="768"/>
      <c r="AG4" s="768"/>
      <c r="AH4" s="768"/>
      <c r="AI4" s="768"/>
      <c r="AJ4" s="768"/>
      <c r="AK4" s="768"/>
      <c r="AL4" s="768"/>
      <c r="AM4" s="768"/>
      <c r="AN4" s="768"/>
      <c r="AO4" s="768"/>
      <c r="AP4" s="768"/>
      <c r="AQ4" s="768"/>
      <c r="AR4" s="768"/>
      <c r="AS4" s="768"/>
    </row>
    <row r="5" spans="1:45" ht="30" customHeight="1" x14ac:dyDescent="0.4">
      <c r="A5" s="769" t="s">
        <v>2</v>
      </c>
      <c r="B5" s="764" t="s">
        <v>3</v>
      </c>
      <c r="C5" s="764" t="s">
        <v>4</v>
      </c>
      <c r="D5" s="764"/>
      <c r="E5" s="764"/>
      <c r="F5" s="764"/>
      <c r="G5" s="764"/>
      <c r="H5" s="764"/>
      <c r="I5" s="764"/>
      <c r="J5" s="764"/>
      <c r="K5" s="764"/>
      <c r="L5" s="764"/>
      <c r="M5" s="764"/>
      <c r="N5" s="764"/>
      <c r="O5" s="764"/>
      <c r="P5" s="764"/>
      <c r="Q5" s="764"/>
      <c r="R5" s="764"/>
      <c r="S5" s="764"/>
      <c r="T5" s="764"/>
      <c r="U5" s="764"/>
      <c r="V5" s="764"/>
      <c r="W5" s="764" t="s">
        <v>5</v>
      </c>
      <c r="X5" s="764"/>
      <c r="Y5" s="764"/>
      <c r="Z5" s="764"/>
      <c r="AA5" s="764"/>
      <c r="AB5" s="764"/>
      <c r="AC5" s="764"/>
      <c r="AD5" s="764"/>
      <c r="AE5" s="764"/>
      <c r="AF5" s="764"/>
      <c r="AG5" s="764"/>
      <c r="AH5" s="764"/>
      <c r="AI5" s="764"/>
      <c r="AJ5" s="764"/>
      <c r="AK5" s="764"/>
      <c r="AL5" s="764"/>
      <c r="AM5" s="764"/>
      <c r="AN5" s="764"/>
      <c r="AO5" s="764"/>
      <c r="AP5" s="764"/>
      <c r="AQ5" s="764" t="s">
        <v>129</v>
      </c>
      <c r="AR5" s="764"/>
      <c r="AS5" s="764"/>
    </row>
    <row r="6" spans="1:45" ht="15" customHeight="1" x14ac:dyDescent="0.4">
      <c r="A6" s="769"/>
      <c r="B6" s="764"/>
      <c r="C6" s="764" t="s">
        <v>10</v>
      </c>
      <c r="D6" s="774" t="s">
        <v>11</v>
      </c>
      <c r="E6" s="774"/>
      <c r="F6" s="774"/>
      <c r="G6" s="774"/>
      <c r="H6" s="764" t="s">
        <v>12</v>
      </c>
      <c r="I6" s="774" t="s">
        <v>11</v>
      </c>
      <c r="J6" s="774"/>
      <c r="K6" s="774"/>
      <c r="L6" s="774"/>
      <c r="M6" s="764" t="s">
        <v>13</v>
      </c>
      <c r="N6" s="765" t="s">
        <v>14</v>
      </c>
      <c r="O6" s="765"/>
      <c r="P6" s="765"/>
      <c r="Q6" s="765"/>
      <c r="R6" s="765" t="s">
        <v>15</v>
      </c>
      <c r="S6" s="765"/>
      <c r="T6" s="765"/>
      <c r="U6" s="765"/>
      <c r="V6" s="764" t="s">
        <v>16</v>
      </c>
      <c r="W6" s="764" t="s">
        <v>17</v>
      </c>
      <c r="X6" s="765" t="s">
        <v>11</v>
      </c>
      <c r="Y6" s="765"/>
      <c r="Z6" s="765"/>
      <c r="AA6" s="765"/>
      <c r="AB6" s="772" t="s">
        <v>12</v>
      </c>
      <c r="AC6" s="773" t="s">
        <v>11</v>
      </c>
      <c r="AD6" s="773"/>
      <c r="AE6" s="773"/>
      <c r="AF6" s="773"/>
      <c r="AG6" s="764" t="s">
        <v>13</v>
      </c>
      <c r="AH6" s="765" t="s">
        <v>14</v>
      </c>
      <c r="AI6" s="765"/>
      <c r="AJ6" s="765"/>
      <c r="AK6" s="765"/>
      <c r="AL6" s="765" t="s">
        <v>15</v>
      </c>
      <c r="AM6" s="765"/>
      <c r="AN6" s="765"/>
      <c r="AO6" s="765"/>
      <c r="AP6" s="764" t="s">
        <v>18</v>
      </c>
      <c r="AQ6" s="771" t="s">
        <v>19</v>
      </c>
      <c r="AR6" s="771" t="s">
        <v>20</v>
      </c>
      <c r="AS6" s="771" t="s">
        <v>21</v>
      </c>
    </row>
    <row r="7" spans="1:45" ht="70.5" customHeight="1" x14ac:dyDescent="0.4">
      <c r="A7" s="769"/>
      <c r="B7" s="764"/>
      <c r="C7" s="764"/>
      <c r="D7" s="463" t="s">
        <v>27</v>
      </c>
      <c r="E7" s="463" t="s">
        <v>28</v>
      </c>
      <c r="F7" s="463" t="s">
        <v>29</v>
      </c>
      <c r="G7" s="463" t="s">
        <v>30</v>
      </c>
      <c r="H7" s="764"/>
      <c r="I7" s="463" t="s">
        <v>27</v>
      </c>
      <c r="J7" s="463" t="s">
        <v>28</v>
      </c>
      <c r="K7" s="463" t="s">
        <v>29</v>
      </c>
      <c r="L7" s="463" t="s">
        <v>30</v>
      </c>
      <c r="M7" s="764"/>
      <c r="N7" s="463" t="s">
        <v>31</v>
      </c>
      <c r="O7" s="463" t="s">
        <v>32</v>
      </c>
      <c r="P7" s="463" t="s">
        <v>33</v>
      </c>
      <c r="Q7" s="463" t="s">
        <v>34</v>
      </c>
      <c r="R7" s="463" t="s">
        <v>31</v>
      </c>
      <c r="S7" s="463" t="s">
        <v>32</v>
      </c>
      <c r="T7" s="463" t="s">
        <v>33</v>
      </c>
      <c r="U7" s="463" t="s">
        <v>34</v>
      </c>
      <c r="V7" s="764"/>
      <c r="W7" s="764"/>
      <c r="X7" s="463" t="s">
        <v>27</v>
      </c>
      <c r="Y7" s="463" t="s">
        <v>28</v>
      </c>
      <c r="Z7" s="463" t="s">
        <v>29</v>
      </c>
      <c r="AA7" s="463" t="s">
        <v>30</v>
      </c>
      <c r="AB7" s="772"/>
      <c r="AC7" s="464" t="s">
        <v>27</v>
      </c>
      <c r="AD7" s="464" t="s">
        <v>71</v>
      </c>
      <c r="AE7" s="464" t="s">
        <v>29</v>
      </c>
      <c r="AF7" s="464" t="s">
        <v>68</v>
      </c>
      <c r="AG7" s="764"/>
      <c r="AH7" s="463" t="s">
        <v>31</v>
      </c>
      <c r="AI7" s="463" t="s">
        <v>32</v>
      </c>
      <c r="AJ7" s="463" t="s">
        <v>33</v>
      </c>
      <c r="AK7" s="463" t="s">
        <v>34</v>
      </c>
      <c r="AL7" s="463" t="s">
        <v>31</v>
      </c>
      <c r="AM7" s="463" t="s">
        <v>32</v>
      </c>
      <c r="AN7" s="463" t="s">
        <v>33</v>
      </c>
      <c r="AO7" s="463" t="s">
        <v>34</v>
      </c>
      <c r="AP7" s="764"/>
      <c r="AQ7" s="771"/>
      <c r="AR7" s="771"/>
      <c r="AS7" s="771"/>
    </row>
    <row r="8" spans="1:45" s="466" customFormat="1" ht="13.15" x14ac:dyDescent="0.4">
      <c r="A8" s="465">
        <v>1</v>
      </c>
      <c r="B8" s="465">
        <v>2</v>
      </c>
      <c r="C8" s="465">
        <v>3</v>
      </c>
      <c r="D8" s="465">
        <v>4</v>
      </c>
      <c r="E8" s="465">
        <v>5</v>
      </c>
      <c r="F8" s="465">
        <v>6</v>
      </c>
      <c r="G8" s="465">
        <v>7</v>
      </c>
      <c r="H8" s="465">
        <v>4</v>
      </c>
      <c r="I8" s="465">
        <v>9</v>
      </c>
      <c r="J8" s="465">
        <v>10</v>
      </c>
      <c r="K8" s="465">
        <v>11</v>
      </c>
      <c r="L8" s="465">
        <v>12</v>
      </c>
      <c r="M8" s="465">
        <v>5</v>
      </c>
      <c r="N8" s="465">
        <v>14</v>
      </c>
      <c r="O8" s="465">
        <v>15</v>
      </c>
      <c r="P8" s="465">
        <v>16</v>
      </c>
      <c r="Q8" s="465">
        <v>17</v>
      </c>
      <c r="R8" s="465">
        <v>18</v>
      </c>
      <c r="S8" s="465">
        <v>19</v>
      </c>
      <c r="T8" s="465">
        <v>20</v>
      </c>
      <c r="U8" s="465">
        <v>21</v>
      </c>
      <c r="V8" s="465">
        <v>22</v>
      </c>
      <c r="W8" s="465">
        <v>6</v>
      </c>
      <c r="X8" s="465">
        <v>24</v>
      </c>
      <c r="Y8" s="465">
        <v>25</v>
      </c>
      <c r="Z8" s="465">
        <v>26</v>
      </c>
      <c r="AA8" s="465">
        <v>27</v>
      </c>
      <c r="AB8" s="465">
        <v>7</v>
      </c>
      <c r="AC8" s="465">
        <v>29</v>
      </c>
      <c r="AD8" s="465">
        <v>30</v>
      </c>
      <c r="AE8" s="465">
        <v>31</v>
      </c>
      <c r="AF8" s="465">
        <v>32</v>
      </c>
      <c r="AG8" s="465">
        <v>8</v>
      </c>
      <c r="AH8" s="465">
        <v>34</v>
      </c>
      <c r="AI8" s="465">
        <v>35</v>
      </c>
      <c r="AJ8" s="465">
        <v>36</v>
      </c>
      <c r="AK8" s="465">
        <v>37</v>
      </c>
      <c r="AL8" s="465">
        <v>38</v>
      </c>
      <c r="AM8" s="465">
        <v>39</v>
      </c>
      <c r="AN8" s="465">
        <v>40</v>
      </c>
      <c r="AO8" s="465">
        <v>41</v>
      </c>
      <c r="AP8" s="465">
        <v>42</v>
      </c>
      <c r="AQ8" s="465">
        <v>9</v>
      </c>
      <c r="AR8" s="465">
        <v>10</v>
      </c>
      <c r="AS8" s="465">
        <v>11</v>
      </c>
    </row>
    <row r="9" spans="1:45" ht="13.15" x14ac:dyDescent="0.4">
      <c r="A9" s="467" t="s">
        <v>58</v>
      </c>
      <c r="B9" s="468" t="s">
        <v>59</v>
      </c>
      <c r="C9" s="467"/>
      <c r="D9" s="467"/>
      <c r="E9" s="467"/>
      <c r="F9" s="467"/>
      <c r="G9" s="467"/>
      <c r="H9" s="467"/>
      <c r="I9" s="467"/>
      <c r="J9" s="467"/>
      <c r="K9" s="467"/>
      <c r="L9" s="467"/>
      <c r="M9" s="467"/>
      <c r="N9" s="467"/>
      <c r="O9" s="467"/>
      <c r="P9" s="467"/>
      <c r="Q9" s="467"/>
      <c r="R9" s="467"/>
      <c r="S9" s="467"/>
      <c r="T9" s="467"/>
      <c r="U9" s="467"/>
      <c r="V9" s="467"/>
      <c r="W9" s="467"/>
      <c r="X9" s="467"/>
      <c r="Y9" s="467"/>
      <c r="Z9" s="467"/>
      <c r="AA9" s="467"/>
      <c r="AB9" s="469"/>
      <c r="AC9" s="469"/>
      <c r="AD9" s="469"/>
      <c r="AE9" s="469"/>
      <c r="AF9" s="470">
        <f>(AC9*5+AD9*3.5)*1000</f>
        <v>0</v>
      </c>
      <c r="AG9" s="467"/>
      <c r="AH9" s="467"/>
      <c r="AI9" s="467"/>
      <c r="AJ9" s="467"/>
      <c r="AK9" s="467"/>
      <c r="AL9" s="467"/>
      <c r="AM9" s="467"/>
      <c r="AN9" s="467"/>
      <c r="AO9" s="467"/>
      <c r="AP9" s="467"/>
      <c r="AQ9" s="467"/>
      <c r="AR9" s="467"/>
      <c r="AS9" s="467"/>
    </row>
    <row r="10" spans="1:45" ht="13.15" x14ac:dyDescent="0.4">
      <c r="A10" s="471">
        <v>1</v>
      </c>
      <c r="B10" s="472" t="s">
        <v>39</v>
      </c>
      <c r="C10" s="473">
        <f>SUM(D10:G10)</f>
        <v>58.410000000000004</v>
      </c>
      <c r="D10" s="473">
        <v>1.83</v>
      </c>
      <c r="E10" s="473">
        <v>10.19</v>
      </c>
      <c r="F10" s="473">
        <v>38.71</v>
      </c>
      <c r="G10" s="473">
        <v>7.68</v>
      </c>
      <c r="H10" s="473">
        <f>SUM(I10:L10)</f>
        <v>6.2</v>
      </c>
      <c r="I10" s="473" t="s">
        <v>64</v>
      </c>
      <c r="J10" s="473">
        <v>5.3</v>
      </c>
      <c r="K10" s="473">
        <v>0.9</v>
      </c>
      <c r="L10" s="473"/>
      <c r="M10" s="473">
        <f>SUM(N10:U10)</f>
        <v>57.37</v>
      </c>
      <c r="N10" s="473">
        <v>1</v>
      </c>
      <c r="O10" s="473">
        <v>5.38</v>
      </c>
      <c r="P10" s="473">
        <v>2.48</v>
      </c>
      <c r="Q10" s="473">
        <v>3.28</v>
      </c>
      <c r="R10" s="473">
        <v>0.54</v>
      </c>
      <c r="S10" s="473">
        <v>23.22</v>
      </c>
      <c r="T10" s="473">
        <v>2.36</v>
      </c>
      <c r="U10" s="473">
        <v>19.11</v>
      </c>
      <c r="V10" s="473">
        <v>10271</v>
      </c>
      <c r="W10" s="474">
        <f>SUM(X10:AA10)</f>
        <v>57.842999999999996</v>
      </c>
      <c r="X10" s="475">
        <v>0.18099999999999999</v>
      </c>
      <c r="Y10" s="475">
        <v>9.5299999999999994</v>
      </c>
      <c r="Z10" s="475">
        <v>41.23</v>
      </c>
      <c r="AA10" s="475">
        <v>6.9020000000000001</v>
      </c>
      <c r="AB10" s="474">
        <f>SUM(AC10:AE10)</f>
        <v>5.2359999999999989</v>
      </c>
      <c r="AC10" s="476">
        <v>0.254</v>
      </c>
      <c r="AD10" s="476">
        <v>4.3819999999999997</v>
      </c>
      <c r="AE10" s="476">
        <v>0.6</v>
      </c>
      <c r="AF10" s="470">
        <f>(AC10*5+AD10*3.5+AE10*3)*1000</f>
        <v>18407</v>
      </c>
      <c r="AG10" s="477">
        <f>+SUM(AH10:AO10)</f>
        <v>44.295000000000002</v>
      </c>
      <c r="AH10" s="475">
        <v>0.5</v>
      </c>
      <c r="AI10" s="475">
        <v>0.51</v>
      </c>
      <c r="AJ10" s="475">
        <v>1.82</v>
      </c>
      <c r="AK10" s="475">
        <v>2.12</v>
      </c>
      <c r="AL10" s="475">
        <v>0.21</v>
      </c>
      <c r="AM10" s="475">
        <v>21.824999999999999</v>
      </c>
      <c r="AN10" s="475">
        <v>2.11</v>
      </c>
      <c r="AO10" s="475">
        <v>15.2</v>
      </c>
      <c r="AP10" s="478">
        <v>8730</v>
      </c>
      <c r="AQ10" s="479">
        <f>$W10/C10</f>
        <v>0.99029275808936812</v>
      </c>
      <c r="AR10" s="480">
        <f>IF(H10=0,"-",AB10/H10)</f>
        <v>0.84451612903225781</v>
      </c>
      <c r="AS10" s="480">
        <f>AG10/M10</f>
        <v>0.77209342862123065</v>
      </c>
    </row>
    <row r="11" spans="1:45" ht="13.15" x14ac:dyDescent="0.4">
      <c r="A11" s="471">
        <v>2</v>
      </c>
      <c r="B11" s="472" t="s">
        <v>50</v>
      </c>
      <c r="C11" s="473">
        <f>SUM(D11:G11)</f>
        <v>28.7</v>
      </c>
      <c r="D11" s="481" t="s">
        <v>63</v>
      </c>
      <c r="E11" s="481">
        <v>5.2</v>
      </c>
      <c r="F11" s="481">
        <v>20.2</v>
      </c>
      <c r="G11" s="481">
        <v>3.3</v>
      </c>
      <c r="H11" s="473">
        <f>SUM(I11:L11)</f>
        <v>5.5</v>
      </c>
      <c r="I11" s="481" t="s">
        <v>64</v>
      </c>
      <c r="J11" s="481">
        <v>5.5</v>
      </c>
      <c r="K11" s="481" t="s">
        <v>64</v>
      </c>
      <c r="L11" s="481"/>
      <c r="M11" s="473">
        <f>SUM(N11:U11)</f>
        <v>13.940000000000001</v>
      </c>
      <c r="N11" s="481">
        <v>0.6</v>
      </c>
      <c r="O11" s="481">
        <v>0.5</v>
      </c>
      <c r="P11" s="481">
        <v>0.12</v>
      </c>
      <c r="Q11" s="481">
        <v>0.1</v>
      </c>
      <c r="R11" s="481">
        <v>1.6</v>
      </c>
      <c r="S11" s="481">
        <v>3.92</v>
      </c>
      <c r="T11" s="481">
        <v>1.71</v>
      </c>
      <c r="U11" s="481">
        <v>5.39</v>
      </c>
      <c r="V11" s="481">
        <v>4122</v>
      </c>
      <c r="W11" s="474">
        <f>SUM(X11:AA11)</f>
        <v>28.7</v>
      </c>
      <c r="X11" s="482">
        <v>0.7</v>
      </c>
      <c r="Y11" s="482">
        <v>3.15</v>
      </c>
      <c r="Z11" s="482">
        <f>1+22.05</f>
        <v>23.05</v>
      </c>
      <c r="AA11" s="482">
        <v>1.8</v>
      </c>
      <c r="AB11" s="474">
        <f>SUM(AC11:AE11)</f>
        <v>5.5</v>
      </c>
      <c r="AC11" s="483">
        <v>5.5</v>
      </c>
      <c r="AD11" s="483"/>
      <c r="AE11" s="483"/>
      <c r="AF11" s="470">
        <f>(AC11*5+AD11*3.5+AE11*3)*1000</f>
        <v>27500</v>
      </c>
      <c r="AG11" s="477">
        <f>+SUM(AH11:AO11)</f>
        <v>14.54</v>
      </c>
      <c r="AH11" s="475">
        <v>14.54</v>
      </c>
      <c r="AI11" s="475"/>
      <c r="AJ11" s="475"/>
      <c r="AK11" s="475"/>
      <c r="AL11" s="475"/>
      <c r="AM11" s="475"/>
      <c r="AN11" s="475"/>
      <c r="AO11" s="475"/>
      <c r="AP11" s="478">
        <v>4628</v>
      </c>
      <c r="AQ11" s="479">
        <f>$W11/C11</f>
        <v>1</v>
      </c>
      <c r="AR11" s="480">
        <f>IF(H11=0,"-",AB11/H11)</f>
        <v>1</v>
      </c>
      <c r="AS11" s="480">
        <f>AG11/M11</f>
        <v>1.043041606886657</v>
      </c>
    </row>
    <row r="12" spans="1:45" ht="13.15" x14ac:dyDescent="0.4">
      <c r="A12" s="471">
        <v>3</v>
      </c>
      <c r="B12" s="472" t="s">
        <v>53</v>
      </c>
      <c r="C12" s="473">
        <f>SUM(D12:G12)</f>
        <v>83.710000000000008</v>
      </c>
      <c r="D12" s="484">
        <v>0.36</v>
      </c>
      <c r="E12" s="484">
        <v>13.42</v>
      </c>
      <c r="F12" s="484">
        <v>53.2</v>
      </c>
      <c r="G12" s="484">
        <v>16.73</v>
      </c>
      <c r="H12" s="473">
        <f>SUM(I12:L12)</f>
        <v>1.5</v>
      </c>
      <c r="I12" s="485">
        <v>1.5</v>
      </c>
      <c r="J12" s="485" t="s">
        <v>64</v>
      </c>
      <c r="K12" s="485" t="s">
        <v>64</v>
      </c>
      <c r="L12" s="485"/>
      <c r="M12" s="473">
        <f>SUM(N12:U12)</f>
        <v>17.11</v>
      </c>
      <c r="N12" s="486">
        <v>0.79</v>
      </c>
      <c r="O12" s="486">
        <v>1.83</v>
      </c>
      <c r="P12" s="486">
        <v>2.15</v>
      </c>
      <c r="Q12" s="486">
        <v>0.35</v>
      </c>
      <c r="R12" s="486">
        <v>0.52</v>
      </c>
      <c r="S12" s="486">
        <v>11.22</v>
      </c>
      <c r="T12" s="486">
        <v>0</v>
      </c>
      <c r="U12" s="486">
        <v>0.25</v>
      </c>
      <c r="V12" s="486">
        <v>10689</v>
      </c>
      <c r="W12" s="474">
        <f>SUM(X12:AA12)</f>
        <v>67.082999999999998</v>
      </c>
      <c r="X12" s="487">
        <v>2.3659999999999997</v>
      </c>
      <c r="Y12" s="487">
        <v>5.9029999999999996</v>
      </c>
      <c r="Z12" s="487">
        <v>52.480000000000004</v>
      </c>
      <c r="AA12" s="487">
        <v>6.3340000000000005</v>
      </c>
      <c r="AB12" s="474"/>
      <c r="AC12" s="483"/>
      <c r="AD12" s="483"/>
      <c r="AE12" s="483"/>
      <c r="AF12" s="470">
        <f>(AC12*5+AD12*3.5+AE12*3)*1000</f>
        <v>0</v>
      </c>
      <c r="AG12" s="477">
        <f>+SUM(AH12:AO12)</f>
        <v>12.17</v>
      </c>
      <c r="AH12" s="475">
        <v>0</v>
      </c>
      <c r="AI12" s="475">
        <v>0.97499999999999998</v>
      </c>
      <c r="AJ12" s="475">
        <v>8.5000000000000006E-2</v>
      </c>
      <c r="AK12" s="475">
        <v>0</v>
      </c>
      <c r="AL12" s="475">
        <v>0.1</v>
      </c>
      <c r="AM12" s="475">
        <v>8.7409999999999997</v>
      </c>
      <c r="AN12" s="475">
        <v>0</v>
      </c>
      <c r="AO12" s="475">
        <v>2.2690000000000001</v>
      </c>
      <c r="AP12" s="478">
        <v>8397</v>
      </c>
      <c r="AQ12" s="479">
        <f>$W12/C12</f>
        <v>0.80137379046708868</v>
      </c>
      <c r="AR12" s="480">
        <f>IF(H12=0,"-",AB12/H12)</f>
        <v>0</v>
      </c>
      <c r="AS12" s="480">
        <f>AG12/M12</f>
        <v>0.71127995324371718</v>
      </c>
    </row>
    <row r="13" spans="1:45" ht="13.15" x14ac:dyDescent="0.4">
      <c r="A13" s="471">
        <v>4</v>
      </c>
      <c r="B13" s="472" t="s">
        <v>54</v>
      </c>
      <c r="C13" s="473">
        <f>SUM(D13:G13)</f>
        <v>13.77</v>
      </c>
      <c r="D13" s="481">
        <v>0.72</v>
      </c>
      <c r="E13" s="481">
        <v>1.69</v>
      </c>
      <c r="F13" s="481">
        <v>8.34</v>
      </c>
      <c r="G13" s="481">
        <v>3.02</v>
      </c>
      <c r="H13" s="473">
        <f>SUM(I13:L13)</f>
        <v>0.9</v>
      </c>
      <c r="I13" s="481" t="s">
        <v>64</v>
      </c>
      <c r="J13" s="481">
        <v>0.9</v>
      </c>
      <c r="K13" s="481" t="s">
        <v>64</v>
      </c>
      <c r="L13" s="481"/>
      <c r="M13" s="473">
        <f>SUM(N13:U13)</f>
        <v>1.18</v>
      </c>
      <c r="N13" s="481">
        <v>0</v>
      </c>
      <c r="O13" s="481">
        <v>0</v>
      </c>
      <c r="P13" s="481">
        <v>0</v>
      </c>
      <c r="Q13" s="481">
        <v>0</v>
      </c>
      <c r="R13" s="481">
        <v>0.32</v>
      </c>
      <c r="S13" s="481">
        <v>0.86</v>
      </c>
      <c r="T13" s="481">
        <v>0</v>
      </c>
      <c r="U13" s="481">
        <v>0</v>
      </c>
      <c r="V13" s="481">
        <v>1727</v>
      </c>
      <c r="W13" s="474">
        <f>SUM(X13:AA13)</f>
        <v>9.4009999999999998</v>
      </c>
      <c r="X13" s="488">
        <v>0.26</v>
      </c>
      <c r="Y13" s="488">
        <v>0.72</v>
      </c>
      <c r="Z13" s="488">
        <v>7.3609999999999998</v>
      </c>
      <c r="AA13" s="488">
        <v>1.06</v>
      </c>
      <c r="AB13" s="474">
        <f>SUM(AC13:AE13)</f>
        <v>0.9</v>
      </c>
      <c r="AC13" s="483"/>
      <c r="AD13" s="483">
        <v>0.9</v>
      </c>
      <c r="AE13" s="483"/>
      <c r="AF13" s="470"/>
      <c r="AG13" s="477">
        <f>+SUM(AH13:AO13)</f>
        <v>0.68</v>
      </c>
      <c r="AH13" s="475">
        <v>0.68</v>
      </c>
      <c r="AI13" s="475"/>
      <c r="AJ13" s="475"/>
      <c r="AK13" s="475"/>
      <c r="AL13" s="475"/>
      <c r="AM13" s="475"/>
      <c r="AN13" s="475"/>
      <c r="AO13" s="475"/>
      <c r="AP13" s="478">
        <v>1104</v>
      </c>
      <c r="AQ13" s="479">
        <f>$W13/C13</f>
        <v>0.68271604938271602</v>
      </c>
      <c r="AR13" s="480">
        <f>IF(H13=0,"-",AB13/H13)</f>
        <v>1</v>
      </c>
      <c r="AS13" s="480">
        <f>AG13/M13</f>
        <v>0.57627118644067798</v>
      </c>
    </row>
    <row r="14" spans="1:45" s="494" customFormat="1" ht="13.15" x14ac:dyDescent="0.35">
      <c r="A14" s="489" t="s">
        <v>60</v>
      </c>
      <c r="B14" s="490" t="s">
        <v>61</v>
      </c>
      <c r="C14" s="473"/>
      <c r="D14" s="481"/>
      <c r="E14" s="481"/>
      <c r="F14" s="481"/>
      <c r="G14" s="481"/>
      <c r="H14" s="473"/>
      <c r="I14" s="481"/>
      <c r="J14" s="481"/>
      <c r="K14" s="481"/>
      <c r="L14" s="481"/>
      <c r="M14" s="473"/>
      <c r="N14" s="481"/>
      <c r="O14" s="481"/>
      <c r="P14" s="481"/>
      <c r="Q14" s="481"/>
      <c r="R14" s="481"/>
      <c r="S14" s="481"/>
      <c r="T14" s="481"/>
      <c r="U14" s="481"/>
      <c r="V14" s="481"/>
      <c r="W14" s="474"/>
      <c r="X14" s="488"/>
      <c r="Y14" s="488"/>
      <c r="Z14" s="488"/>
      <c r="AA14" s="488"/>
      <c r="AB14" s="474"/>
      <c r="AC14" s="483"/>
      <c r="AD14" s="483"/>
      <c r="AE14" s="483"/>
      <c r="AF14" s="470">
        <f>(AC14*5+AD14*3.5+AE14*3)*1000</f>
        <v>0</v>
      </c>
      <c r="AG14" s="477"/>
      <c r="AH14" s="491"/>
      <c r="AI14" s="491"/>
      <c r="AJ14" s="491"/>
      <c r="AK14" s="491"/>
      <c r="AL14" s="491"/>
      <c r="AM14" s="491"/>
      <c r="AN14" s="491"/>
      <c r="AO14" s="491"/>
      <c r="AP14" s="478"/>
      <c r="AQ14" s="492"/>
      <c r="AR14" s="493"/>
      <c r="AS14" s="493"/>
    </row>
    <row r="15" spans="1:45" ht="13.15" x14ac:dyDescent="0.4">
      <c r="A15" s="471">
        <v>1</v>
      </c>
      <c r="B15" s="472" t="s">
        <v>52</v>
      </c>
      <c r="C15" s="473">
        <f t="shared" ref="C15:C23" si="0">SUM(D15:G15)</f>
        <v>16.11</v>
      </c>
      <c r="D15" s="481" t="s">
        <v>63</v>
      </c>
      <c r="E15" s="481">
        <v>5.31</v>
      </c>
      <c r="F15" s="481">
        <v>10.8</v>
      </c>
      <c r="G15" s="481" t="s">
        <v>63</v>
      </c>
      <c r="H15" s="473">
        <f t="shared" ref="H15:H23" si="1">SUM(I15:L15)</f>
        <v>0.42</v>
      </c>
      <c r="I15" s="481" t="s">
        <v>64</v>
      </c>
      <c r="J15" s="481">
        <v>0.12</v>
      </c>
      <c r="K15" s="481">
        <v>0.3</v>
      </c>
      <c r="L15" s="481"/>
      <c r="M15" s="473">
        <f t="shared" ref="M15:M23" si="2">SUM(N15:U15)</f>
        <v>8.8699999999999992</v>
      </c>
      <c r="N15" s="481">
        <v>0</v>
      </c>
      <c r="O15" s="481">
        <v>0</v>
      </c>
      <c r="P15" s="481">
        <v>0</v>
      </c>
      <c r="Q15" s="481">
        <v>0</v>
      </c>
      <c r="R15" s="481">
        <v>1.56</v>
      </c>
      <c r="S15" s="481">
        <v>5.86</v>
      </c>
      <c r="T15" s="481">
        <v>1.45</v>
      </c>
      <c r="U15" s="481" t="s">
        <v>63</v>
      </c>
      <c r="V15" s="481">
        <v>2541</v>
      </c>
      <c r="W15" s="474">
        <f t="shared" ref="W15:W23" si="3">SUM(X15:AA15)</f>
        <v>15.123999999999999</v>
      </c>
      <c r="X15" s="475">
        <v>0.26</v>
      </c>
      <c r="Y15" s="475">
        <v>7.2869999999999999</v>
      </c>
      <c r="Z15" s="475">
        <v>7.577</v>
      </c>
      <c r="AA15" s="475">
        <v>0</v>
      </c>
      <c r="AB15" s="474"/>
      <c r="AC15" s="476"/>
      <c r="AD15" s="476"/>
      <c r="AE15" s="476"/>
      <c r="AF15" s="470">
        <f>(AC15*5+AD15*3.5+AE15*3)*1000</f>
        <v>0</v>
      </c>
      <c r="AG15" s="477">
        <f t="shared" ref="AG15:AG23" si="4">+SUM(AH15:AO15)</f>
        <v>8.6069999999999993</v>
      </c>
      <c r="AH15" s="475"/>
      <c r="AI15" s="475"/>
      <c r="AJ15" s="475"/>
      <c r="AK15" s="475"/>
      <c r="AL15" s="475">
        <v>0.68</v>
      </c>
      <c r="AM15" s="475">
        <v>6.6470000000000002</v>
      </c>
      <c r="AN15" s="475">
        <v>1.28</v>
      </c>
      <c r="AO15" s="475">
        <v>0</v>
      </c>
      <c r="AP15" s="478">
        <v>2729</v>
      </c>
      <c r="AQ15" s="479">
        <f t="shared" ref="AQ15:AQ24" si="5">$W15/C15</f>
        <v>0.93879577901924272</v>
      </c>
      <c r="AR15" s="480">
        <f t="shared" ref="AR15:AR24" si="6">IF(H15=0,"-",AB15/H15)</f>
        <v>0</v>
      </c>
      <c r="AS15" s="480">
        <f t="shared" ref="AS15:AS24" si="7">AG15/M15</f>
        <v>0.97034949267192783</v>
      </c>
    </row>
    <row r="16" spans="1:45" ht="13.15" x14ac:dyDescent="0.4">
      <c r="A16" s="471">
        <v>2</v>
      </c>
      <c r="B16" s="472" t="s">
        <v>42</v>
      </c>
      <c r="C16" s="473">
        <f t="shared" si="0"/>
        <v>80.010000000000005</v>
      </c>
      <c r="D16" s="481">
        <v>3.05</v>
      </c>
      <c r="E16" s="481">
        <v>22.12</v>
      </c>
      <c r="F16" s="481">
        <v>43.28</v>
      </c>
      <c r="G16" s="481">
        <v>11.56</v>
      </c>
      <c r="H16" s="473">
        <f t="shared" si="1"/>
        <v>12.4</v>
      </c>
      <c r="I16" s="481">
        <v>4.5</v>
      </c>
      <c r="J16" s="481">
        <v>5.9</v>
      </c>
      <c r="K16" s="481">
        <v>2</v>
      </c>
      <c r="L16" s="481"/>
      <c r="M16" s="473">
        <f t="shared" si="2"/>
        <v>7.5499999999999989</v>
      </c>
      <c r="N16" s="481">
        <v>2.1</v>
      </c>
      <c r="O16" s="481">
        <v>2.5</v>
      </c>
      <c r="P16" s="481">
        <v>0</v>
      </c>
      <c r="Q16" s="481">
        <v>0</v>
      </c>
      <c r="R16" s="481">
        <v>0.89</v>
      </c>
      <c r="S16" s="481">
        <v>0.75</v>
      </c>
      <c r="T16" s="481">
        <v>0.3</v>
      </c>
      <c r="U16" s="481">
        <v>1.01</v>
      </c>
      <c r="V16" s="481">
        <v>10671</v>
      </c>
      <c r="W16" s="474">
        <f t="shared" si="3"/>
        <v>70.346000000000004</v>
      </c>
      <c r="X16" s="495">
        <v>1.4300000000000002</v>
      </c>
      <c r="Y16" s="495">
        <v>13.606999999999999</v>
      </c>
      <c r="Z16" s="495">
        <v>40.774000000000008</v>
      </c>
      <c r="AA16" s="495">
        <v>14.535</v>
      </c>
      <c r="AB16" s="474">
        <f t="shared" ref="AB16:AB21" si="8">SUM(AC16:AE16)</f>
        <v>6.6000000000000005</v>
      </c>
      <c r="AC16" s="476">
        <v>1.1000000000000001</v>
      </c>
      <c r="AD16" s="476">
        <v>3.3</v>
      </c>
      <c r="AE16" s="476">
        <v>2.2000000000000002</v>
      </c>
      <c r="AF16" s="470">
        <f>(AC16*5+AD16*3.5+AE16*3)*1000</f>
        <v>23650</v>
      </c>
      <c r="AG16" s="477">
        <f t="shared" si="4"/>
        <v>6.620000000000001</v>
      </c>
      <c r="AH16" s="475">
        <v>2.1</v>
      </c>
      <c r="AI16" s="475">
        <v>0</v>
      </c>
      <c r="AJ16" s="475">
        <v>0</v>
      </c>
      <c r="AK16" s="475">
        <v>0</v>
      </c>
      <c r="AL16" s="475">
        <v>1.97</v>
      </c>
      <c r="AM16" s="475">
        <v>2.15</v>
      </c>
      <c r="AN16" s="475">
        <v>0</v>
      </c>
      <c r="AO16" s="475">
        <v>0.4</v>
      </c>
      <c r="AP16" s="478">
        <v>8843</v>
      </c>
      <c r="AQ16" s="479">
        <f t="shared" si="5"/>
        <v>0.8792150981127359</v>
      </c>
      <c r="AR16" s="480">
        <f t="shared" si="6"/>
        <v>0.53225806451612911</v>
      </c>
      <c r="AS16" s="480">
        <f t="shared" si="7"/>
        <v>0.87682119205298037</v>
      </c>
    </row>
    <row r="17" spans="1:46" ht="13.15" x14ac:dyDescent="0.4">
      <c r="A17" s="471">
        <v>3</v>
      </c>
      <c r="B17" s="472" t="s">
        <v>56</v>
      </c>
      <c r="C17" s="473">
        <f t="shared" si="0"/>
        <v>15.29</v>
      </c>
      <c r="D17" s="481" t="s">
        <v>63</v>
      </c>
      <c r="E17" s="481">
        <v>4.18</v>
      </c>
      <c r="F17" s="481">
        <v>8.7799999999999994</v>
      </c>
      <c r="G17" s="481">
        <v>2.33</v>
      </c>
      <c r="H17" s="473">
        <f t="shared" si="1"/>
        <v>12.7</v>
      </c>
      <c r="I17" s="481" t="s">
        <v>64</v>
      </c>
      <c r="J17" s="481">
        <v>8.5</v>
      </c>
      <c r="K17" s="481">
        <v>4.2</v>
      </c>
      <c r="L17" s="481"/>
      <c r="M17" s="473">
        <f t="shared" si="2"/>
        <v>6.95</v>
      </c>
      <c r="N17" s="481">
        <v>6.32</v>
      </c>
      <c r="O17" s="481">
        <v>0</v>
      </c>
      <c r="P17" s="481">
        <v>0</v>
      </c>
      <c r="Q17" s="481">
        <v>0</v>
      </c>
      <c r="R17" s="481">
        <v>0.63</v>
      </c>
      <c r="S17" s="481">
        <v>0</v>
      </c>
      <c r="T17" s="481">
        <v>0</v>
      </c>
      <c r="U17" s="481">
        <v>0</v>
      </c>
      <c r="V17" s="481">
        <v>2394</v>
      </c>
      <c r="W17" s="474">
        <f t="shared" si="3"/>
        <v>13.89</v>
      </c>
      <c r="X17" s="495"/>
      <c r="Y17" s="496">
        <v>4.53</v>
      </c>
      <c r="Z17" s="496">
        <v>7.88</v>
      </c>
      <c r="AA17" s="496">
        <v>1.48</v>
      </c>
      <c r="AB17" s="474">
        <f t="shared" si="8"/>
        <v>14.58</v>
      </c>
      <c r="AC17" s="476"/>
      <c r="AD17" s="476">
        <v>14.58</v>
      </c>
      <c r="AE17" s="476"/>
      <c r="AF17" s="470">
        <f>(AC17*5+AD17*3.5+AE17*3)*1000</f>
        <v>51030</v>
      </c>
      <c r="AG17" s="477">
        <f t="shared" si="4"/>
        <v>5.72</v>
      </c>
      <c r="AH17" s="475">
        <v>0</v>
      </c>
      <c r="AI17" s="475"/>
      <c r="AJ17" s="475"/>
      <c r="AK17" s="475"/>
      <c r="AL17" s="475">
        <v>5.72</v>
      </c>
      <c r="AM17" s="475"/>
      <c r="AN17" s="475"/>
      <c r="AO17" s="475"/>
      <c r="AP17" s="478">
        <v>2901</v>
      </c>
      <c r="AQ17" s="479">
        <f t="shared" si="5"/>
        <v>0.90843688685415314</v>
      </c>
      <c r="AR17" s="480">
        <f t="shared" si="6"/>
        <v>1.1480314960629923</v>
      </c>
      <c r="AS17" s="480">
        <f t="shared" si="7"/>
        <v>0.82302158273381287</v>
      </c>
    </row>
    <row r="18" spans="1:46" ht="13.15" x14ac:dyDescent="0.4">
      <c r="A18" s="471">
        <v>4</v>
      </c>
      <c r="B18" s="472" t="s">
        <v>45</v>
      </c>
      <c r="C18" s="473">
        <f t="shared" si="0"/>
        <v>97.59</v>
      </c>
      <c r="D18" s="481">
        <v>8.17</v>
      </c>
      <c r="E18" s="481">
        <v>7.68</v>
      </c>
      <c r="F18" s="481">
        <v>40.79</v>
      </c>
      <c r="G18" s="481">
        <v>40.950000000000003</v>
      </c>
      <c r="H18" s="473">
        <f t="shared" si="1"/>
        <v>30.290000000000003</v>
      </c>
      <c r="I18" s="481">
        <v>8.3000000000000007</v>
      </c>
      <c r="J18" s="481">
        <v>17.8</v>
      </c>
      <c r="K18" s="481">
        <v>4.1900000000000004</v>
      </c>
      <c r="L18" s="481"/>
      <c r="M18" s="473">
        <f t="shared" si="2"/>
        <v>7.4499999999999993</v>
      </c>
      <c r="N18" s="481">
        <v>0.9</v>
      </c>
      <c r="O18" s="481">
        <v>0.42</v>
      </c>
      <c r="P18" s="481">
        <v>0</v>
      </c>
      <c r="Q18" s="481">
        <v>0.35</v>
      </c>
      <c r="R18" s="481">
        <v>1.88</v>
      </c>
      <c r="S18" s="481">
        <v>3.4</v>
      </c>
      <c r="T18" s="481">
        <v>0.1</v>
      </c>
      <c r="U18" s="481">
        <v>0.4</v>
      </c>
      <c r="V18" s="481">
        <v>12442</v>
      </c>
      <c r="W18" s="474">
        <f t="shared" si="3"/>
        <v>72.251000000000005</v>
      </c>
      <c r="X18" s="495">
        <v>5.7329999999999997</v>
      </c>
      <c r="Y18" s="495">
        <v>5.8109999999999999</v>
      </c>
      <c r="Z18" s="495">
        <v>40.565999999999995</v>
      </c>
      <c r="AA18" s="495">
        <v>20.140999999999998</v>
      </c>
      <c r="AB18" s="474">
        <f t="shared" si="8"/>
        <v>28.965</v>
      </c>
      <c r="AC18" s="476">
        <v>8.2970000000000006</v>
      </c>
      <c r="AD18" s="476">
        <v>12.677</v>
      </c>
      <c r="AE18" s="476">
        <v>7.9909999999999997</v>
      </c>
      <c r="AF18" s="470">
        <f>(AC18*5+AD18*3.5+AE18*3)*1000</f>
        <v>109827.5</v>
      </c>
      <c r="AG18" s="477">
        <f t="shared" si="4"/>
        <v>4.0200000000000005</v>
      </c>
      <c r="AH18" s="475">
        <v>0</v>
      </c>
      <c r="AI18" s="475">
        <v>0.19</v>
      </c>
      <c r="AJ18" s="475">
        <v>0</v>
      </c>
      <c r="AK18" s="475">
        <v>0</v>
      </c>
      <c r="AL18" s="475">
        <v>1.04</v>
      </c>
      <c r="AM18" s="475">
        <v>2.2400000000000002</v>
      </c>
      <c r="AN18" s="475">
        <v>0.32</v>
      </c>
      <c r="AO18" s="475">
        <v>0.23</v>
      </c>
      <c r="AP18" s="478">
        <v>11726</v>
      </c>
      <c r="AQ18" s="479">
        <f t="shared" si="5"/>
        <v>0.74035249513269807</v>
      </c>
      <c r="AR18" s="480">
        <f t="shared" si="6"/>
        <v>0.95625619016176944</v>
      </c>
      <c r="AS18" s="480">
        <f t="shared" si="7"/>
        <v>0.53959731543624168</v>
      </c>
    </row>
    <row r="19" spans="1:46" ht="13.15" x14ac:dyDescent="0.4">
      <c r="A19" s="471">
        <v>5</v>
      </c>
      <c r="B19" s="472" t="s">
        <v>47</v>
      </c>
      <c r="C19" s="473">
        <f t="shared" si="0"/>
        <v>86.61</v>
      </c>
      <c r="D19" s="481">
        <v>0.4</v>
      </c>
      <c r="E19" s="481">
        <v>14.6</v>
      </c>
      <c r="F19" s="481">
        <v>53.25</v>
      </c>
      <c r="G19" s="481">
        <v>18.36</v>
      </c>
      <c r="H19" s="473">
        <f t="shared" si="1"/>
        <v>28.88</v>
      </c>
      <c r="I19" s="481">
        <v>10.7</v>
      </c>
      <c r="J19" s="481">
        <v>17.399999999999999</v>
      </c>
      <c r="K19" s="481">
        <v>0.78</v>
      </c>
      <c r="L19" s="481"/>
      <c r="M19" s="473">
        <f t="shared" si="2"/>
        <v>28.57</v>
      </c>
      <c r="N19" s="481">
        <v>0.81</v>
      </c>
      <c r="O19" s="481">
        <v>0</v>
      </c>
      <c r="P19" s="481">
        <v>1.53</v>
      </c>
      <c r="Q19" s="481">
        <v>0</v>
      </c>
      <c r="R19" s="481">
        <v>8.3800000000000008</v>
      </c>
      <c r="S19" s="481">
        <v>0</v>
      </c>
      <c r="T19" s="481">
        <v>17.850000000000001</v>
      </c>
      <c r="U19" s="481">
        <v>0</v>
      </c>
      <c r="V19" s="481">
        <v>12033</v>
      </c>
      <c r="W19" s="474">
        <f t="shared" si="3"/>
        <v>71.158000000000001</v>
      </c>
      <c r="X19" s="495">
        <v>0.38800000000000001</v>
      </c>
      <c r="Y19" s="495">
        <v>12.355</v>
      </c>
      <c r="Z19" s="495">
        <v>55.373000000000005</v>
      </c>
      <c r="AA19" s="495">
        <v>3.0419999999999998</v>
      </c>
      <c r="AB19" s="474">
        <f t="shared" si="8"/>
        <v>26.869000000000003</v>
      </c>
      <c r="AC19" s="476">
        <v>16.342000000000002</v>
      </c>
      <c r="AD19" s="476">
        <v>10.083</v>
      </c>
      <c r="AE19" s="476">
        <v>0.44400000000000001</v>
      </c>
      <c r="AF19" s="470">
        <v>0</v>
      </c>
      <c r="AG19" s="477">
        <f t="shared" si="4"/>
        <v>26.220000000000002</v>
      </c>
      <c r="AH19" s="475">
        <v>0</v>
      </c>
      <c r="AI19" s="475">
        <v>0</v>
      </c>
      <c r="AJ19" s="475">
        <v>0.40100000000000002</v>
      </c>
      <c r="AK19" s="475">
        <v>0</v>
      </c>
      <c r="AL19" s="475">
        <v>3.7670000000000003</v>
      </c>
      <c r="AM19" s="475">
        <v>0</v>
      </c>
      <c r="AN19" s="475">
        <v>21.452000000000002</v>
      </c>
      <c r="AO19" s="475">
        <v>0.6</v>
      </c>
      <c r="AP19" s="478">
        <v>10063</v>
      </c>
      <c r="AQ19" s="479">
        <f t="shared" si="5"/>
        <v>0.82159104029557795</v>
      </c>
      <c r="AR19" s="480">
        <f t="shared" si="6"/>
        <v>0.93036703601108051</v>
      </c>
      <c r="AS19" s="480">
        <f t="shared" si="7"/>
        <v>0.91774588729436479</v>
      </c>
    </row>
    <row r="20" spans="1:46" ht="13.15" x14ac:dyDescent="0.4">
      <c r="A20" s="471">
        <v>6</v>
      </c>
      <c r="B20" s="472" t="s">
        <v>49</v>
      </c>
      <c r="C20" s="473">
        <f t="shared" si="0"/>
        <v>28.4</v>
      </c>
      <c r="D20" s="481" t="s">
        <v>63</v>
      </c>
      <c r="E20" s="481">
        <v>2.4</v>
      </c>
      <c r="F20" s="481">
        <v>23.6</v>
      </c>
      <c r="G20" s="481">
        <v>2.4</v>
      </c>
      <c r="H20" s="473">
        <f t="shared" si="1"/>
        <v>10.08</v>
      </c>
      <c r="I20" s="481">
        <v>4</v>
      </c>
      <c r="J20" s="481">
        <v>3.95</v>
      </c>
      <c r="K20" s="481">
        <v>2.13</v>
      </c>
      <c r="L20" s="481"/>
      <c r="M20" s="473">
        <f t="shared" si="2"/>
        <v>3.1</v>
      </c>
      <c r="N20" s="481">
        <v>0</v>
      </c>
      <c r="O20" s="481">
        <v>0</v>
      </c>
      <c r="P20" s="481">
        <v>0</v>
      </c>
      <c r="Q20" s="481">
        <v>0</v>
      </c>
      <c r="R20" s="481">
        <v>3.1</v>
      </c>
      <c r="S20" s="481">
        <v>0</v>
      </c>
      <c r="T20" s="481">
        <v>0</v>
      </c>
      <c r="U20" s="481">
        <v>0</v>
      </c>
      <c r="V20" s="481">
        <v>3330</v>
      </c>
      <c r="W20" s="474">
        <f t="shared" si="3"/>
        <v>19.96</v>
      </c>
      <c r="X20" s="497">
        <v>0.76</v>
      </c>
      <c r="Y20" s="497">
        <v>0.2</v>
      </c>
      <c r="Z20" s="497">
        <v>18.5</v>
      </c>
      <c r="AA20" s="497">
        <v>0.5</v>
      </c>
      <c r="AB20" s="474">
        <f t="shared" si="8"/>
        <v>10.16</v>
      </c>
      <c r="AC20" s="476">
        <v>3.46</v>
      </c>
      <c r="AD20" s="476">
        <v>5.9</v>
      </c>
      <c r="AE20" s="476">
        <v>0.8</v>
      </c>
      <c r="AF20" s="470">
        <f>(AC20*5+AD20*3.5+AE20*3)*1000</f>
        <v>40350</v>
      </c>
      <c r="AG20" s="477">
        <f t="shared" si="4"/>
        <v>0.2</v>
      </c>
      <c r="AH20" s="498">
        <v>0</v>
      </c>
      <c r="AI20" s="475">
        <v>0</v>
      </c>
      <c r="AJ20" s="475">
        <v>0</v>
      </c>
      <c r="AK20" s="475">
        <v>0</v>
      </c>
      <c r="AL20" s="498">
        <v>0</v>
      </c>
      <c r="AM20" s="498">
        <v>0.2</v>
      </c>
      <c r="AN20" s="498">
        <v>0</v>
      </c>
      <c r="AO20" s="498">
        <v>0</v>
      </c>
      <c r="AP20" s="478">
        <v>1977</v>
      </c>
      <c r="AQ20" s="479">
        <f t="shared" si="5"/>
        <v>0.70281690140845077</v>
      </c>
      <c r="AR20" s="480">
        <f t="shared" si="6"/>
        <v>1.0079365079365079</v>
      </c>
      <c r="AS20" s="480">
        <f>AG20/M20</f>
        <v>6.4516129032258063E-2</v>
      </c>
      <c r="AT20" s="462" t="s">
        <v>130</v>
      </c>
    </row>
    <row r="21" spans="1:46" ht="13.15" x14ac:dyDescent="0.4">
      <c r="A21" s="471">
        <v>7</v>
      </c>
      <c r="B21" s="472" t="s">
        <v>48</v>
      </c>
      <c r="C21" s="473">
        <f t="shared" si="0"/>
        <v>17</v>
      </c>
      <c r="D21" s="481">
        <v>0.28999999999999998</v>
      </c>
      <c r="E21" s="481">
        <v>4.2699999999999996</v>
      </c>
      <c r="F21" s="481">
        <v>6.57</v>
      </c>
      <c r="G21" s="481">
        <v>5.87</v>
      </c>
      <c r="H21" s="473">
        <f t="shared" si="1"/>
        <v>3.0300000000000002</v>
      </c>
      <c r="I21" s="481">
        <v>1.8</v>
      </c>
      <c r="J21" s="481">
        <v>1.03</v>
      </c>
      <c r="K21" s="481">
        <v>0.2</v>
      </c>
      <c r="L21" s="481"/>
      <c r="M21" s="473">
        <f t="shared" si="2"/>
        <v>5.28</v>
      </c>
      <c r="N21" s="481">
        <v>0</v>
      </c>
      <c r="O21" s="481">
        <v>0</v>
      </c>
      <c r="P21" s="481">
        <v>0.85</v>
      </c>
      <c r="Q21" s="481">
        <v>0</v>
      </c>
      <c r="R21" s="481">
        <v>0</v>
      </c>
      <c r="S21" s="481">
        <v>1.55</v>
      </c>
      <c r="T21" s="481">
        <v>2</v>
      </c>
      <c r="U21" s="481">
        <v>0.88</v>
      </c>
      <c r="V21" s="481">
        <v>2421</v>
      </c>
      <c r="W21" s="474">
        <f t="shared" si="3"/>
        <v>14.141079999999999</v>
      </c>
      <c r="X21" s="475">
        <v>0.40500000000000003</v>
      </c>
      <c r="Y21" s="475">
        <v>1.8939999999999997</v>
      </c>
      <c r="Z21" s="475">
        <v>5.8965799999999993</v>
      </c>
      <c r="AA21" s="475">
        <v>5.9454999999999991</v>
      </c>
      <c r="AB21" s="474">
        <f t="shared" si="8"/>
        <v>2.0730599999999999</v>
      </c>
      <c r="AC21" s="483">
        <v>0.80577999999999994</v>
      </c>
      <c r="AD21" s="483">
        <v>1.26728</v>
      </c>
      <c r="AE21" s="483">
        <v>0</v>
      </c>
      <c r="AF21" s="470">
        <f>(AC21*5+AD21*3.5+AE21*3)*1000</f>
        <v>8464.380000000001</v>
      </c>
      <c r="AG21" s="477">
        <f t="shared" si="4"/>
        <v>3.8174999999999999</v>
      </c>
      <c r="AH21" s="475">
        <v>0</v>
      </c>
      <c r="AI21" s="475">
        <v>0</v>
      </c>
      <c r="AJ21" s="475">
        <v>0</v>
      </c>
      <c r="AK21" s="475">
        <v>0</v>
      </c>
      <c r="AL21" s="475">
        <v>0.28000000000000003</v>
      </c>
      <c r="AM21" s="475">
        <v>1.55</v>
      </c>
      <c r="AN21" s="475">
        <v>1.1625000000000001</v>
      </c>
      <c r="AO21" s="475">
        <v>0.82499999999999996</v>
      </c>
      <c r="AP21" s="478">
        <v>1900</v>
      </c>
      <c r="AQ21" s="479">
        <f t="shared" si="5"/>
        <v>0.83182823529411754</v>
      </c>
      <c r="AR21" s="480">
        <f t="shared" si="6"/>
        <v>0.68417821782178212</v>
      </c>
      <c r="AS21" s="480">
        <f t="shared" si="7"/>
        <v>0.72301136363636354</v>
      </c>
    </row>
    <row r="22" spans="1:46" ht="13.15" x14ac:dyDescent="0.4">
      <c r="A22" s="471">
        <v>8</v>
      </c>
      <c r="B22" s="472" t="s">
        <v>62</v>
      </c>
      <c r="C22" s="473">
        <f t="shared" si="0"/>
        <v>9.42</v>
      </c>
      <c r="D22" s="481" t="s">
        <v>63</v>
      </c>
      <c r="E22" s="481">
        <v>8.58</v>
      </c>
      <c r="F22" s="481">
        <v>0.34</v>
      </c>
      <c r="G22" s="481">
        <v>0.5</v>
      </c>
      <c r="H22" s="473">
        <f t="shared" si="1"/>
        <v>6</v>
      </c>
      <c r="I22" s="481">
        <v>0.7</v>
      </c>
      <c r="J22" s="481">
        <v>5.3</v>
      </c>
      <c r="K22" s="481" t="s">
        <v>64</v>
      </c>
      <c r="L22" s="481"/>
      <c r="M22" s="473">
        <f t="shared" si="2"/>
        <v>16.369999999999997</v>
      </c>
      <c r="N22" s="481">
        <v>0</v>
      </c>
      <c r="O22" s="481">
        <v>0</v>
      </c>
      <c r="P22" s="481">
        <v>0</v>
      </c>
      <c r="Q22" s="481">
        <v>0</v>
      </c>
      <c r="R22" s="481">
        <v>7.93</v>
      </c>
      <c r="S22" s="481">
        <v>0</v>
      </c>
      <c r="T22" s="481">
        <v>8.44</v>
      </c>
      <c r="U22" s="481">
        <v>0</v>
      </c>
      <c r="V22" s="481">
        <v>2622</v>
      </c>
      <c r="W22" s="474">
        <f t="shared" si="3"/>
        <v>8.17</v>
      </c>
      <c r="X22" s="475"/>
      <c r="Y22" s="475">
        <v>8.17</v>
      </c>
      <c r="Z22" s="475"/>
      <c r="AA22" s="475"/>
      <c r="AB22" s="474">
        <v>6</v>
      </c>
      <c r="AC22" s="476"/>
      <c r="AD22" s="476">
        <v>6.99</v>
      </c>
      <c r="AE22" s="476"/>
      <c r="AF22" s="470">
        <f>(AC22*5+AD22*3.5+AE22*3)*1000</f>
        <v>24465</v>
      </c>
      <c r="AG22" s="477">
        <f t="shared" si="4"/>
        <v>12.408999999999999</v>
      </c>
      <c r="AH22" s="475">
        <v>0</v>
      </c>
      <c r="AI22" s="475">
        <v>0</v>
      </c>
      <c r="AJ22" s="475">
        <v>0</v>
      </c>
      <c r="AK22" s="475">
        <v>0</v>
      </c>
      <c r="AL22" s="475">
        <v>5.6</v>
      </c>
      <c r="AM22" s="475">
        <v>0</v>
      </c>
      <c r="AN22" s="475">
        <v>6.8089999999999993</v>
      </c>
      <c r="AO22" s="475">
        <v>0</v>
      </c>
      <c r="AP22" s="478">
        <v>1375</v>
      </c>
      <c r="AQ22" s="479">
        <f t="shared" si="5"/>
        <v>0.86730360934182593</v>
      </c>
      <c r="AR22" s="480">
        <f t="shared" si="6"/>
        <v>1</v>
      </c>
      <c r="AS22" s="480">
        <f t="shared" si="7"/>
        <v>0.75803298717165557</v>
      </c>
    </row>
    <row r="23" spans="1:46" ht="13.15" x14ac:dyDescent="0.4">
      <c r="A23" s="471">
        <v>9</v>
      </c>
      <c r="B23" s="472" t="s">
        <v>51</v>
      </c>
      <c r="C23" s="473">
        <f t="shared" si="0"/>
        <v>25.509999999999998</v>
      </c>
      <c r="D23" s="481" t="s">
        <v>63</v>
      </c>
      <c r="E23" s="481">
        <v>1.93</v>
      </c>
      <c r="F23" s="481">
        <v>14.39</v>
      </c>
      <c r="G23" s="481">
        <v>9.19</v>
      </c>
      <c r="H23" s="473">
        <f t="shared" si="1"/>
        <v>32.099999999999994</v>
      </c>
      <c r="I23" s="481">
        <v>1.9</v>
      </c>
      <c r="J23" s="481">
        <v>23.7</v>
      </c>
      <c r="K23" s="481">
        <v>6.5</v>
      </c>
      <c r="L23" s="481"/>
      <c r="M23" s="473">
        <f t="shared" si="2"/>
        <v>9.32</v>
      </c>
      <c r="N23" s="481">
        <v>0.37</v>
      </c>
      <c r="O23" s="481">
        <v>0</v>
      </c>
      <c r="P23" s="481">
        <v>0</v>
      </c>
      <c r="Q23" s="481">
        <v>0</v>
      </c>
      <c r="R23" s="481">
        <v>6.25</v>
      </c>
      <c r="S23" s="481">
        <v>0</v>
      </c>
      <c r="T23" s="481">
        <v>2.7</v>
      </c>
      <c r="U23" s="481">
        <v>0</v>
      </c>
      <c r="V23" s="481">
        <v>3432</v>
      </c>
      <c r="W23" s="474">
        <f t="shared" si="3"/>
        <v>13.241000000000003</v>
      </c>
      <c r="X23" s="475">
        <v>0</v>
      </c>
      <c r="Y23" s="475">
        <v>1.1910000000000001</v>
      </c>
      <c r="Z23" s="475">
        <v>7.8250000000000011</v>
      </c>
      <c r="AA23" s="475">
        <v>4.2250000000000005</v>
      </c>
      <c r="AB23" s="474">
        <f>SUM(AC23:AE23)</f>
        <v>13.744999999999997</v>
      </c>
      <c r="AC23" s="476">
        <v>3.8220000000000001</v>
      </c>
      <c r="AD23" s="476">
        <v>8.3769999999999989</v>
      </c>
      <c r="AE23" s="476">
        <v>1.546</v>
      </c>
      <c r="AF23" s="470">
        <f>(AC23*5+AD23*3.5+AE23*3)*1000</f>
        <v>53067.499999999993</v>
      </c>
      <c r="AG23" s="477">
        <f t="shared" si="4"/>
        <v>7.1989999999999998</v>
      </c>
      <c r="AH23" s="475">
        <v>0.49</v>
      </c>
      <c r="AI23" s="475">
        <v>0</v>
      </c>
      <c r="AJ23" s="475">
        <v>0</v>
      </c>
      <c r="AK23" s="475">
        <v>0</v>
      </c>
      <c r="AL23" s="475">
        <v>5.774</v>
      </c>
      <c r="AM23" s="475">
        <v>8.5000000000000006E-2</v>
      </c>
      <c r="AN23" s="475">
        <v>0.85000000000000009</v>
      </c>
      <c r="AO23" s="475">
        <v>0</v>
      </c>
      <c r="AP23" s="478">
        <v>1895</v>
      </c>
      <c r="AQ23" s="479">
        <f t="shared" si="5"/>
        <v>0.51905135241081946</v>
      </c>
      <c r="AR23" s="479">
        <f>IF(H23=0,"-",AB23/H23)</f>
        <v>0.42819314641744549</v>
      </c>
      <c r="AS23" s="480">
        <f t="shared" si="7"/>
        <v>0.77242489270386261</v>
      </c>
    </row>
    <row r="24" spans="1:46" s="511" customFormat="1" ht="13.15" x14ac:dyDescent="0.35">
      <c r="A24" s="499"/>
      <c r="B24" s="499" t="s">
        <v>55</v>
      </c>
      <c r="C24" s="500">
        <f t="shared" ref="C24:AP24" si="9">SUM(C10:C23)</f>
        <v>560.53</v>
      </c>
      <c r="D24" s="501">
        <f t="shared" si="9"/>
        <v>14.819999999999999</v>
      </c>
      <c r="E24" s="501">
        <f t="shared" si="9"/>
        <v>101.57000000000001</v>
      </c>
      <c r="F24" s="501">
        <f t="shared" si="9"/>
        <v>322.25</v>
      </c>
      <c r="G24" s="501">
        <f t="shared" si="9"/>
        <v>121.89</v>
      </c>
      <c r="H24" s="502">
        <f t="shared" si="9"/>
        <v>150</v>
      </c>
      <c r="I24" s="501">
        <f t="shared" si="9"/>
        <v>33.4</v>
      </c>
      <c r="J24" s="501">
        <f t="shared" si="9"/>
        <v>95.399999999999991</v>
      </c>
      <c r="K24" s="501">
        <f t="shared" si="9"/>
        <v>21.2</v>
      </c>
      <c r="L24" s="501">
        <f t="shared" si="9"/>
        <v>0</v>
      </c>
      <c r="M24" s="502">
        <f t="shared" si="9"/>
        <v>183.06</v>
      </c>
      <c r="N24" s="503">
        <f t="shared" si="9"/>
        <v>12.89</v>
      </c>
      <c r="O24" s="503">
        <f t="shared" si="9"/>
        <v>10.63</v>
      </c>
      <c r="P24" s="503">
        <f t="shared" si="9"/>
        <v>7.13</v>
      </c>
      <c r="Q24" s="503">
        <f t="shared" si="9"/>
        <v>4.08</v>
      </c>
      <c r="R24" s="503">
        <f t="shared" si="9"/>
        <v>33.6</v>
      </c>
      <c r="S24" s="503">
        <f t="shared" si="9"/>
        <v>50.779999999999994</v>
      </c>
      <c r="T24" s="503">
        <f t="shared" si="9"/>
        <v>36.910000000000004</v>
      </c>
      <c r="U24" s="503">
        <f t="shared" si="9"/>
        <v>27.04</v>
      </c>
      <c r="V24" s="502">
        <f t="shared" si="9"/>
        <v>78695</v>
      </c>
      <c r="W24" s="504">
        <f t="shared" si="9"/>
        <v>461.30808000000002</v>
      </c>
      <c r="X24" s="505">
        <f t="shared" si="9"/>
        <v>12.482999999999999</v>
      </c>
      <c r="Y24" s="505">
        <f t="shared" si="9"/>
        <v>74.348000000000013</v>
      </c>
      <c r="Z24" s="505">
        <f t="shared" si="9"/>
        <v>308.51257999999996</v>
      </c>
      <c r="AA24" s="505">
        <f t="shared" si="9"/>
        <v>65.964499999999987</v>
      </c>
      <c r="AB24" s="506">
        <f t="shared" si="9"/>
        <v>120.62806</v>
      </c>
      <c r="AC24" s="507">
        <f t="shared" si="9"/>
        <v>39.580780000000004</v>
      </c>
      <c r="AD24" s="507">
        <f t="shared" si="9"/>
        <v>68.456279999999992</v>
      </c>
      <c r="AE24" s="507">
        <f t="shared" si="9"/>
        <v>13.581000000000001</v>
      </c>
      <c r="AF24" s="508">
        <f t="shared" si="9"/>
        <v>356761.38</v>
      </c>
      <c r="AG24" s="504">
        <f t="shared" si="9"/>
        <v>146.4975</v>
      </c>
      <c r="AH24" s="505">
        <f t="shared" si="9"/>
        <v>18.309999999999999</v>
      </c>
      <c r="AI24" s="505">
        <f t="shared" si="9"/>
        <v>1.6749999999999998</v>
      </c>
      <c r="AJ24" s="505">
        <f t="shared" si="9"/>
        <v>2.306</v>
      </c>
      <c r="AK24" s="505">
        <f t="shared" si="9"/>
        <v>2.12</v>
      </c>
      <c r="AL24" s="505">
        <f t="shared" si="9"/>
        <v>25.140999999999998</v>
      </c>
      <c r="AM24" s="505">
        <f t="shared" si="9"/>
        <v>43.438000000000002</v>
      </c>
      <c r="AN24" s="505">
        <f t="shared" si="9"/>
        <v>33.983500000000006</v>
      </c>
      <c r="AO24" s="505">
        <f t="shared" si="9"/>
        <v>19.524000000000001</v>
      </c>
      <c r="AP24" s="509">
        <f t="shared" si="9"/>
        <v>66268</v>
      </c>
      <c r="AQ24" s="510">
        <f t="shared" si="5"/>
        <v>0.82298553155049692</v>
      </c>
      <c r="AR24" s="510">
        <f t="shared" si="6"/>
        <v>0.80418706666666673</v>
      </c>
      <c r="AS24" s="510">
        <f t="shared" si="7"/>
        <v>0.80027040314650932</v>
      </c>
    </row>
    <row r="25" spans="1:46" s="494" customFormat="1" ht="35.25" customHeight="1" x14ac:dyDescent="0.45">
      <c r="A25" s="770"/>
      <c r="B25" s="770"/>
      <c r="C25" s="770"/>
      <c r="D25" s="770"/>
      <c r="E25" s="770"/>
      <c r="F25" s="770"/>
      <c r="G25" s="770"/>
      <c r="H25" s="770"/>
      <c r="I25" s="770"/>
      <c r="J25" s="770"/>
      <c r="K25" s="770"/>
      <c r="L25" s="770"/>
      <c r="M25" s="770"/>
      <c r="N25" s="770"/>
      <c r="O25" s="770"/>
      <c r="P25" s="770"/>
      <c r="Q25" s="770"/>
      <c r="R25" s="770"/>
      <c r="S25" s="770"/>
      <c r="T25" s="770"/>
      <c r="U25" s="770"/>
      <c r="V25" s="770"/>
      <c r="W25" s="770"/>
      <c r="X25" s="770"/>
      <c r="Y25" s="770"/>
      <c r="Z25" s="770"/>
      <c r="AA25" s="770"/>
      <c r="AB25" s="770"/>
      <c r="AC25" s="770"/>
      <c r="AD25" s="770"/>
      <c r="AE25" s="770"/>
      <c r="AF25" s="770"/>
      <c r="AG25" s="770"/>
      <c r="AH25" s="770"/>
      <c r="AI25" s="770"/>
      <c r="AJ25" s="770"/>
      <c r="AK25" s="770"/>
      <c r="AL25" s="770"/>
      <c r="AM25" s="770"/>
      <c r="AN25" s="770"/>
      <c r="AO25" s="770"/>
      <c r="AP25" s="770"/>
      <c r="AQ25" s="770"/>
      <c r="AR25" s="770"/>
      <c r="AS25" s="770"/>
    </row>
    <row r="26" spans="1:46" ht="15" customHeight="1" x14ac:dyDescent="0.4">
      <c r="D26" s="512">
        <v>11.744</v>
      </c>
      <c r="E26" s="512">
        <v>95.045999999999992</v>
      </c>
      <c r="F26" s="512">
        <v>343.02</v>
      </c>
      <c r="G26" s="512">
        <v>116.34900000000002</v>
      </c>
      <c r="AB26" s="462" t="s">
        <v>70</v>
      </c>
      <c r="AP26" s="514">
        <f>+AP24/V24</f>
        <v>0.84208653662875654</v>
      </c>
    </row>
    <row r="27" spans="1:46" ht="15" customHeight="1" x14ac:dyDescent="0.4">
      <c r="N27" s="462">
        <f t="shared" ref="N27:U27" si="10">+N24*0.8</f>
        <v>10.312000000000001</v>
      </c>
      <c r="O27" s="462">
        <f t="shared" si="10"/>
        <v>8.5040000000000013</v>
      </c>
      <c r="P27" s="462">
        <f t="shared" si="10"/>
        <v>5.7040000000000006</v>
      </c>
      <c r="Q27" s="462">
        <f t="shared" si="10"/>
        <v>3.2640000000000002</v>
      </c>
      <c r="R27" s="462">
        <f t="shared" si="10"/>
        <v>26.880000000000003</v>
      </c>
      <c r="S27" s="462">
        <f t="shared" si="10"/>
        <v>40.623999999999995</v>
      </c>
      <c r="T27" s="462">
        <f t="shared" si="10"/>
        <v>29.528000000000006</v>
      </c>
      <c r="U27" s="462">
        <f t="shared" si="10"/>
        <v>21.632000000000001</v>
      </c>
      <c r="W27" s="515"/>
      <c r="AG27" s="515"/>
    </row>
    <row r="30" spans="1:46" ht="15" customHeight="1" x14ac:dyDescent="0.4">
      <c r="AR30" s="517"/>
      <c r="AS30" s="517"/>
    </row>
  </sheetData>
  <mergeCells count="28">
    <mergeCell ref="A25:AS25"/>
    <mergeCell ref="AH6:AK6"/>
    <mergeCell ref="AL6:AO6"/>
    <mergeCell ref="AP6:AP7"/>
    <mergeCell ref="AQ6:AQ7"/>
    <mergeCell ref="AR6:AR7"/>
    <mergeCell ref="AS6:AS7"/>
    <mergeCell ref="V6:V7"/>
    <mergeCell ref="W6:W7"/>
    <mergeCell ref="X6:AA6"/>
    <mergeCell ref="AB6:AB7"/>
    <mergeCell ref="AC6:AF6"/>
    <mergeCell ref="AG6:AG7"/>
    <mergeCell ref="D6:G6"/>
    <mergeCell ref="H6:H7"/>
    <mergeCell ref="I6:L6"/>
    <mergeCell ref="M6:M7"/>
    <mergeCell ref="N6:Q6"/>
    <mergeCell ref="R6:U6"/>
    <mergeCell ref="B1:V1"/>
    <mergeCell ref="B2:V2"/>
    <mergeCell ref="A4:AS4"/>
    <mergeCell ref="A5:A7"/>
    <mergeCell ref="B5:B7"/>
    <mergeCell ref="C5:V5"/>
    <mergeCell ref="W5:AP5"/>
    <mergeCell ref="AQ5:AS5"/>
    <mergeCell ref="C6:C7"/>
  </mergeCells>
  <printOptions horizontalCentered="1"/>
  <pageMargins left="0" right="0" top="0.35433070866141714" bottom="0.15748031496063003" header="0.31496062992126012" footer="0.11811023622047202"/>
  <pageSetup paperSize="9" fitToWidth="0" fitToHeight="0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0"/>
  <sheetViews>
    <sheetView topLeftCell="A3" zoomScale="85" zoomScaleNormal="85" zoomScaleSheetLayoutView="100" workbookViewId="0">
      <pane xSplit="2" ySplit="6" topLeftCell="H9" activePane="bottomRight" state="frozen"/>
      <selection activeCell="AP23" sqref="AP23"/>
      <selection pane="topRight" activeCell="AP23" sqref="AP23"/>
      <selection pane="bottomLeft" activeCell="AP23" sqref="AP23"/>
      <selection pane="bottomRight" activeCell="AP23" sqref="AP23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7.125" style="5" hidden="1" customWidth="1"/>
    <col min="28" max="28" width="7.625" style="78" customWidth="1"/>
    <col min="29" max="31" width="6.75" style="78" hidden="1" customWidth="1"/>
    <col min="32" max="32" width="8.25" style="78" hidden="1" customWidth="1"/>
    <col min="33" max="33" width="6.875" style="5" customWidth="1"/>
    <col min="34" max="41" width="6.125" style="5" hidden="1" customWidth="1"/>
    <col min="42" max="42" width="6.875" style="290" customWidth="1"/>
    <col min="43" max="45" width="6.875" style="5" customWidth="1"/>
    <col min="46" max="47" width="6.5" style="5" hidden="1" customWidth="1"/>
    <col min="48" max="48" width="6.25" style="5" hidden="1" customWidth="1"/>
    <col min="49" max="49" width="6.25" style="5" customWidth="1"/>
    <col min="50" max="50" width="5.75" style="237" customWidth="1"/>
    <col min="51" max="51" width="4.625" style="237" hidden="1" customWidth="1"/>
    <col min="52" max="54" width="4.125" style="237" hidden="1" customWidth="1"/>
    <col min="55" max="55" width="3.25" style="237" hidden="1" customWidth="1"/>
    <col min="56" max="58" width="4.125" style="237" hidden="1" customWidth="1"/>
    <col min="59" max="59" width="3.25" style="237" hidden="1" customWidth="1"/>
    <col min="60" max="60" width="4.125" style="237" hidden="1" customWidth="1"/>
    <col min="61" max="61" width="4.625" style="237" hidden="1" customWidth="1"/>
    <col min="62" max="62" width="4.125" style="237" hidden="1" customWidth="1"/>
    <col min="63" max="63" width="3.25" style="237" hidden="1" customWidth="1"/>
    <col min="64" max="64" width="3.25" style="228" hidden="1" customWidth="1"/>
    <col min="65" max="66" width="3.625" style="228" hidden="1" customWidth="1"/>
    <col min="67" max="67" width="4.625" style="228" hidden="1" customWidth="1"/>
    <col min="68" max="70" width="4.625" style="5" hidden="1" customWidth="1"/>
    <col min="71" max="72" width="4.5" style="5" hidden="1" customWidth="1"/>
    <col min="73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7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23"/>
      <c r="BM1" s="223"/>
      <c r="BN1" s="223"/>
      <c r="BO1" s="223"/>
    </row>
    <row r="2" spans="1:7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23"/>
      <c r="BM2" s="223"/>
      <c r="BN2" s="223"/>
      <c r="BO2" s="223"/>
    </row>
    <row r="3" spans="1:72" s="1" customFormat="1" ht="30.75" customHeight="1" x14ac:dyDescent="0.45">
      <c r="A3" s="745" t="s">
        <v>131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447"/>
      <c r="AX3" s="236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23"/>
      <c r="BM3" s="223"/>
      <c r="BN3" s="223"/>
      <c r="BO3" s="223"/>
    </row>
    <row r="4" spans="1:7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448"/>
      <c r="AU4" s="448"/>
      <c r="AV4" s="448"/>
      <c r="AW4" s="448"/>
      <c r="AX4" s="224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23"/>
      <c r="BM4" s="223"/>
      <c r="BN4" s="223"/>
      <c r="BO4" s="223"/>
    </row>
    <row r="5" spans="1:72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AX5" s="452"/>
    </row>
    <row r="6" spans="1:72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425"/>
      <c r="AX6" s="226"/>
    </row>
    <row r="7" spans="1:72" ht="70.5" customHeight="1" x14ac:dyDescent="0.4">
      <c r="A7" s="747"/>
      <c r="B7" s="748"/>
      <c r="C7" s="748"/>
      <c r="D7" s="450" t="s">
        <v>27</v>
      </c>
      <c r="E7" s="450" t="s">
        <v>28</v>
      </c>
      <c r="F7" s="450" t="s">
        <v>29</v>
      </c>
      <c r="G7" s="450" t="s">
        <v>30</v>
      </c>
      <c r="H7" s="748"/>
      <c r="I7" s="450" t="s">
        <v>27</v>
      </c>
      <c r="J7" s="450" t="s">
        <v>28</v>
      </c>
      <c r="K7" s="450" t="s">
        <v>29</v>
      </c>
      <c r="L7" s="450" t="s">
        <v>30</v>
      </c>
      <c r="M7" s="748"/>
      <c r="N7" s="450" t="s">
        <v>31</v>
      </c>
      <c r="O7" s="450" t="s">
        <v>32</v>
      </c>
      <c r="P7" s="450" t="s">
        <v>33</v>
      </c>
      <c r="Q7" s="450" t="s">
        <v>34</v>
      </c>
      <c r="R7" s="450" t="s">
        <v>31</v>
      </c>
      <c r="S7" s="450" t="s">
        <v>32</v>
      </c>
      <c r="T7" s="450" t="s">
        <v>33</v>
      </c>
      <c r="U7" s="450" t="s">
        <v>34</v>
      </c>
      <c r="V7" s="748"/>
      <c r="W7" s="748"/>
      <c r="X7" s="450" t="s">
        <v>27</v>
      </c>
      <c r="Y7" s="450" t="s">
        <v>28</v>
      </c>
      <c r="Z7" s="450" t="s">
        <v>29</v>
      </c>
      <c r="AA7" s="450" t="s">
        <v>30</v>
      </c>
      <c r="AB7" s="755"/>
      <c r="AC7" s="453" t="s">
        <v>27</v>
      </c>
      <c r="AD7" s="453" t="s">
        <v>71</v>
      </c>
      <c r="AE7" s="453" t="s">
        <v>29</v>
      </c>
      <c r="AF7" s="453" t="s">
        <v>68</v>
      </c>
      <c r="AG7" s="748"/>
      <c r="AH7" s="450" t="s">
        <v>31</v>
      </c>
      <c r="AI7" s="450" t="s">
        <v>32</v>
      </c>
      <c r="AJ7" s="450" t="s">
        <v>33</v>
      </c>
      <c r="AK7" s="450" t="s">
        <v>34</v>
      </c>
      <c r="AL7" s="450" t="s">
        <v>31</v>
      </c>
      <c r="AM7" s="450" t="s">
        <v>32</v>
      </c>
      <c r="AN7" s="450" t="s">
        <v>33</v>
      </c>
      <c r="AO7" s="450" t="s">
        <v>34</v>
      </c>
      <c r="AP7" s="748"/>
      <c r="AQ7" s="758"/>
      <c r="AR7" s="760"/>
      <c r="AS7" s="758"/>
      <c r="AT7" s="758"/>
      <c r="AU7" s="760"/>
      <c r="AV7" s="758"/>
      <c r="AW7" s="426"/>
      <c r="AX7" s="753" t="s">
        <v>104</v>
      </c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  <c r="BL7" s="754"/>
    </row>
    <row r="8" spans="1:72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427"/>
      <c r="AX8" s="297"/>
      <c r="AY8" s="298" t="s">
        <v>94</v>
      </c>
      <c r="AZ8" s="298" t="s">
        <v>85</v>
      </c>
      <c r="BA8" s="298" t="s">
        <v>86</v>
      </c>
      <c r="BB8" s="298" t="s">
        <v>87</v>
      </c>
      <c r="BC8" s="298" t="s">
        <v>88</v>
      </c>
      <c r="BD8" s="298" t="s">
        <v>89</v>
      </c>
      <c r="BE8" s="298" t="s">
        <v>90</v>
      </c>
      <c r="BF8" s="298" t="s">
        <v>91</v>
      </c>
      <c r="BG8" s="298" t="s">
        <v>92</v>
      </c>
      <c r="BH8" s="298" t="s">
        <v>93</v>
      </c>
      <c r="BI8" s="298" t="s">
        <v>96</v>
      </c>
      <c r="BJ8" s="298" t="s">
        <v>102</v>
      </c>
      <c r="BK8" s="298" t="s">
        <v>103</v>
      </c>
      <c r="BL8" s="299" t="s">
        <v>106</v>
      </c>
      <c r="BM8" s="299" t="s">
        <v>108</v>
      </c>
      <c r="BN8" s="299" t="s">
        <v>110</v>
      </c>
      <c r="BO8" s="299" t="s">
        <v>112</v>
      </c>
      <c r="BP8" s="299" t="s">
        <v>114</v>
      </c>
      <c r="BQ8" s="299" t="s">
        <v>116</v>
      </c>
      <c r="BR8" s="299" t="s">
        <v>117</v>
      </c>
      <c r="BS8" s="299" t="s">
        <v>122</v>
      </c>
      <c r="BT8" s="299" t="s">
        <v>123</v>
      </c>
    </row>
    <row r="9" spans="1:72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53"/>
      <c r="AX9" s="227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I9" s="238"/>
      <c r="BP9" s="228"/>
      <c r="BQ9" s="228"/>
      <c r="BR9" s="228"/>
      <c r="BS9" s="228"/>
      <c r="BT9" s="228"/>
    </row>
    <row r="10" spans="1:72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53">
        <v>1</v>
      </c>
      <c r="O10" s="153">
        <v>5.38</v>
      </c>
      <c r="P10" s="153">
        <v>2.48</v>
      </c>
      <c r="Q10" s="153">
        <v>3.28</v>
      </c>
      <c r="R10" s="153">
        <v>0.54</v>
      </c>
      <c r="S10" s="153">
        <v>23.22</v>
      </c>
      <c r="T10" s="153">
        <v>2.36</v>
      </c>
      <c r="U10" s="153">
        <v>19.11</v>
      </c>
      <c r="V10" s="189">
        <v>10271</v>
      </c>
      <c r="W10" s="292">
        <f t="shared" ref="W10:W23" si="1">SUM(X10:AA10)</f>
        <v>53.042000000000002</v>
      </c>
      <c r="X10" s="127">
        <v>0.18099999999999999</v>
      </c>
      <c r="Y10" s="127">
        <v>7.7460000000000013</v>
      </c>
      <c r="Z10" s="127">
        <v>38.213000000000001</v>
      </c>
      <c r="AA10" s="127">
        <v>6.9020000000000001</v>
      </c>
      <c r="AB10" s="424">
        <f>SUM(AC10:AE10)</f>
        <v>4.6159999999999997</v>
      </c>
      <c r="AC10" s="277">
        <v>0.254</v>
      </c>
      <c r="AD10" s="277">
        <v>3.762</v>
      </c>
      <c r="AE10" s="277">
        <v>0.6</v>
      </c>
      <c r="AF10" s="139">
        <v>0</v>
      </c>
      <c r="AG10" s="293">
        <f>+SUM(AH10:AO10)</f>
        <v>42.616</v>
      </c>
      <c r="AH10" s="127">
        <v>0.623</v>
      </c>
      <c r="AI10" s="127">
        <v>0.375</v>
      </c>
      <c r="AJ10" s="127">
        <v>1.1850000000000001</v>
      </c>
      <c r="AK10" s="127">
        <v>2.2170000000000001</v>
      </c>
      <c r="AL10" s="127">
        <v>0.2</v>
      </c>
      <c r="AM10" s="127">
        <v>21.928999999999998</v>
      </c>
      <c r="AN10" s="127">
        <v>2.35</v>
      </c>
      <c r="AO10" s="127">
        <v>13.737000000000002</v>
      </c>
      <c r="AP10" s="294">
        <v>8160</v>
      </c>
      <c r="AQ10" s="128">
        <f>$W10/C10</f>
        <v>0.90809792843691151</v>
      </c>
      <c r="AR10" s="129">
        <f>IF(H10=0,"-",AB10/H10)</f>
        <v>0.74451612903225795</v>
      </c>
      <c r="AS10" s="129">
        <f>AG10/M10</f>
        <v>0.7428272616350009</v>
      </c>
      <c r="AT10" s="153">
        <f>W10-'30.9'!W10</f>
        <v>2.3950000000000102</v>
      </c>
      <c r="AU10" s="153">
        <f>AB10-'30.9'!AB10</f>
        <v>-0.95899999999999963</v>
      </c>
      <c r="AV10" s="153">
        <f>AG10-'30.9'!AG10</f>
        <v>3.6560000000000059</v>
      </c>
      <c r="AW10" s="130"/>
      <c r="AX10" s="239"/>
      <c r="AY10" s="249">
        <f>+SUM(AZ10:CL10)</f>
        <v>11</v>
      </c>
      <c r="AZ10" s="248">
        <v>1</v>
      </c>
      <c r="BA10" s="248">
        <v>1</v>
      </c>
      <c r="BB10" s="248"/>
      <c r="BC10" s="248"/>
      <c r="BD10" s="248"/>
      <c r="BE10" s="248"/>
      <c r="BF10" s="248">
        <v>1</v>
      </c>
      <c r="BG10" s="248">
        <v>1</v>
      </c>
      <c r="BH10" s="248"/>
      <c r="BI10" s="248"/>
      <c r="BJ10" s="248">
        <v>1</v>
      </c>
      <c r="BK10" s="248">
        <v>1</v>
      </c>
      <c r="BL10" s="248"/>
      <c r="BM10" s="271"/>
      <c r="BN10" s="271">
        <v>1</v>
      </c>
      <c r="BO10" s="271">
        <v>1</v>
      </c>
      <c r="BP10" s="271"/>
      <c r="BQ10" s="271">
        <v>1</v>
      </c>
      <c r="BR10" s="271">
        <v>1</v>
      </c>
      <c r="BS10" s="271">
        <v>1</v>
      </c>
      <c r="BT10" s="271"/>
    </row>
    <row r="11" spans="1:72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282">
        <v>0.6</v>
      </c>
      <c r="O11" s="282">
        <v>0.5</v>
      </c>
      <c r="P11" s="282">
        <v>0.12</v>
      </c>
      <c r="Q11" s="282">
        <v>0.1</v>
      </c>
      <c r="R11" s="282">
        <v>1.6</v>
      </c>
      <c r="S11" s="282">
        <v>3.92</v>
      </c>
      <c r="T11" s="282">
        <v>1.71</v>
      </c>
      <c r="U11" s="282">
        <v>5.39</v>
      </c>
      <c r="V11" s="63">
        <v>4122</v>
      </c>
      <c r="W11" s="279">
        <f t="shared" si="1"/>
        <v>28.7</v>
      </c>
      <c r="X11" s="166">
        <v>0.7</v>
      </c>
      <c r="Y11" s="166">
        <v>3.75</v>
      </c>
      <c r="Z11" s="166">
        <v>22.45</v>
      </c>
      <c r="AA11" s="166">
        <v>1.8</v>
      </c>
      <c r="AB11" s="279">
        <f>SUM(AC11:AE11)</f>
        <v>5.5</v>
      </c>
      <c r="AC11" s="71">
        <v>5.5</v>
      </c>
      <c r="AD11" s="71"/>
      <c r="AE11" s="71"/>
      <c r="AF11" s="138">
        <f>(AC11*5+AD11*3.5+AE11*3)*1000</f>
        <v>27500</v>
      </c>
      <c r="AG11" s="280">
        <f t="shared" ref="AG11:AG23" si="3">+SUM(AH11:AO11)</f>
        <v>14.54</v>
      </c>
      <c r="AH11" s="22">
        <v>14.54</v>
      </c>
      <c r="AI11" s="22"/>
      <c r="AJ11" s="22"/>
      <c r="AK11" s="22"/>
      <c r="AL11" s="22"/>
      <c r="AM11" s="22"/>
      <c r="AN11" s="22"/>
      <c r="AO11" s="22"/>
      <c r="AP11" s="281">
        <v>4628</v>
      </c>
      <c r="AQ11" s="18">
        <f>$W11/C11</f>
        <v>1</v>
      </c>
      <c r="AR11" s="19">
        <f>IF(H11=0,"-",AB11/H11)</f>
        <v>1</v>
      </c>
      <c r="AS11" s="19">
        <f>AG11/M11</f>
        <v>1.043041606886657</v>
      </c>
      <c r="AT11" s="17">
        <f>W11-'30.9'!W11</f>
        <v>1</v>
      </c>
      <c r="AU11" s="17">
        <f>AB11-'30.9'!AB11</f>
        <v>0</v>
      </c>
      <c r="AV11" s="17">
        <f>AG11-'30.9'!AG11</f>
        <v>0</v>
      </c>
      <c r="AW11" s="54"/>
      <c r="AX11" s="226"/>
      <c r="AY11" s="246">
        <f>+SUM(AZ11:CL11)</f>
        <v>11</v>
      </c>
      <c r="AZ11" s="247"/>
      <c r="BA11" s="247">
        <v>1</v>
      </c>
      <c r="BB11" s="247"/>
      <c r="BC11" s="247"/>
      <c r="BD11" s="247"/>
      <c r="BE11" s="247">
        <v>1</v>
      </c>
      <c r="BF11" s="247"/>
      <c r="BG11" s="247">
        <v>1</v>
      </c>
      <c r="BH11" s="247"/>
      <c r="BI11" s="247"/>
      <c r="BJ11" s="247">
        <v>1</v>
      </c>
      <c r="BK11" s="247">
        <v>1</v>
      </c>
      <c r="BL11" s="247"/>
      <c r="BM11" s="270"/>
      <c r="BN11" s="270">
        <v>1</v>
      </c>
      <c r="BO11" s="270"/>
      <c r="BP11" s="270">
        <v>1</v>
      </c>
      <c r="BQ11" s="270">
        <v>1</v>
      </c>
      <c r="BR11" s="270">
        <v>1</v>
      </c>
      <c r="BS11" s="270">
        <v>1</v>
      </c>
      <c r="BT11" s="270">
        <v>1</v>
      </c>
    </row>
    <row r="12" spans="1:72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67.468000000000004</v>
      </c>
      <c r="X12" s="167">
        <v>2.3659999999999997</v>
      </c>
      <c r="Y12" s="167">
        <v>5.9029999999999996</v>
      </c>
      <c r="Z12" s="167">
        <v>52.753</v>
      </c>
      <c r="AA12" s="167">
        <v>6.4459999999999997</v>
      </c>
      <c r="AB12" s="292">
        <f>SUM(AC12:AE12)</f>
        <v>0</v>
      </c>
      <c r="AC12" s="146"/>
      <c r="AD12" s="146"/>
      <c r="AE12" s="146"/>
      <c r="AF12" s="139">
        <f t="shared" ref="AF12:AF22" si="6">(AC12*5+AD12*3.5+AE12*3)*1000</f>
        <v>0</v>
      </c>
      <c r="AG12" s="293">
        <f t="shared" si="3"/>
        <v>12.542999999999999</v>
      </c>
      <c r="AH12" s="127">
        <v>0</v>
      </c>
      <c r="AI12" s="127">
        <v>0.97499999999999998</v>
      </c>
      <c r="AJ12" s="127">
        <v>8.5000000000000006E-2</v>
      </c>
      <c r="AK12" s="127">
        <v>0</v>
      </c>
      <c r="AL12" s="127">
        <v>0.1</v>
      </c>
      <c r="AM12" s="127">
        <v>9.113999999999999</v>
      </c>
      <c r="AN12" s="127">
        <v>0</v>
      </c>
      <c r="AO12" s="127">
        <v>2.2690000000000001</v>
      </c>
      <c r="AP12" s="294">
        <v>8427</v>
      </c>
      <c r="AQ12" s="128">
        <f>$W12/C12</f>
        <v>0.80597300203082067</v>
      </c>
      <c r="AR12" s="129">
        <f>IF(H12=0,"-",AB12/H12)</f>
        <v>0</v>
      </c>
      <c r="AS12" s="129">
        <f>AG12/M12</f>
        <v>0.73308007013442433</v>
      </c>
      <c r="AT12" s="153">
        <f>W12-'30.9'!W12</f>
        <v>4.8559999999999945</v>
      </c>
      <c r="AU12" s="153">
        <f>AB12-'30.9'!AB12</f>
        <v>0</v>
      </c>
      <c r="AV12" s="153">
        <f>AG12-'30.9'!AG12</f>
        <v>0.6769999999999996</v>
      </c>
      <c r="AW12" s="130"/>
      <c r="AX12" s="239"/>
      <c r="AY12" s="249">
        <f>+SUM(AZ12:CL12)</f>
        <v>18</v>
      </c>
      <c r="AZ12" s="248"/>
      <c r="BA12" s="248"/>
      <c r="BB12" s="248">
        <v>1</v>
      </c>
      <c r="BC12" s="248">
        <v>1</v>
      </c>
      <c r="BD12" s="248"/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48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  <c r="BS12" s="271">
        <v>1</v>
      </c>
      <c r="BT12" s="271">
        <v>1</v>
      </c>
    </row>
    <row r="13" spans="1:72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63">
        <v>1727</v>
      </c>
      <c r="W13" s="279">
        <f t="shared" si="1"/>
        <v>9.1409999999999982</v>
      </c>
      <c r="X13" s="174">
        <v>0.26</v>
      </c>
      <c r="Y13" s="174">
        <v>0.72</v>
      </c>
      <c r="Z13" s="174">
        <v>7.2009999999999996</v>
      </c>
      <c r="AA13" s="174">
        <v>0.96</v>
      </c>
      <c r="AB13" s="279">
        <f>SUM(AC13:AE13)</f>
        <v>0.33</v>
      </c>
      <c r="AC13" s="71"/>
      <c r="AD13" s="71">
        <v>0.33</v>
      </c>
      <c r="AE13" s="71"/>
      <c r="AF13" s="138"/>
      <c r="AG13" s="280">
        <f t="shared" si="3"/>
        <v>0.68</v>
      </c>
      <c r="AH13" s="22">
        <v>0.68</v>
      </c>
      <c r="AI13" s="22"/>
      <c r="AJ13" s="22"/>
      <c r="AK13" s="22"/>
      <c r="AL13" s="22"/>
      <c r="AM13" s="22"/>
      <c r="AN13" s="22"/>
      <c r="AO13" s="22"/>
      <c r="AP13" s="281">
        <v>1085</v>
      </c>
      <c r="AQ13" s="18">
        <f>$W13/C13</f>
        <v>0.66383442265795201</v>
      </c>
      <c r="AR13" s="19">
        <f>IF(H13=0,"-",AB13/H13)</f>
        <v>0.3666666666666667</v>
      </c>
      <c r="AS13" s="19">
        <f>AG13/M13</f>
        <v>0.57627118644067798</v>
      </c>
      <c r="AT13" s="17">
        <f>W13-'30.9'!W13</f>
        <v>0</v>
      </c>
      <c r="AU13" s="17">
        <f>AB13-'30.9'!AB13</f>
        <v>0</v>
      </c>
      <c r="AV13" s="17">
        <f>AG13-'30.9'!AG13</f>
        <v>0</v>
      </c>
      <c r="AW13" s="54"/>
      <c r="AX13" s="226"/>
      <c r="AY13" s="246">
        <f>+SUM(AZ13:CL13)</f>
        <v>11</v>
      </c>
      <c r="AZ13" s="247">
        <v>1</v>
      </c>
      <c r="BA13" s="247">
        <v>1</v>
      </c>
      <c r="BB13" s="247"/>
      <c r="BC13" s="247">
        <v>1</v>
      </c>
      <c r="BD13" s="247"/>
      <c r="BE13" s="247"/>
      <c r="BF13" s="247"/>
      <c r="BG13" s="247">
        <v>1</v>
      </c>
      <c r="BH13" s="247"/>
      <c r="BI13" s="247"/>
      <c r="BJ13" s="247">
        <v>1</v>
      </c>
      <c r="BK13" s="247">
        <v>1</v>
      </c>
      <c r="BL13" s="247">
        <v>1</v>
      </c>
      <c r="BM13" s="270"/>
      <c r="BN13" s="270">
        <v>1</v>
      </c>
      <c r="BO13" s="270"/>
      <c r="BP13" s="270">
        <v>1</v>
      </c>
      <c r="BQ13" s="270"/>
      <c r="BR13" s="270">
        <v>1</v>
      </c>
      <c r="BS13" s="270">
        <v>1</v>
      </c>
      <c r="BT13" s="270"/>
    </row>
    <row r="14" spans="1:72" s="43" customFormat="1" ht="13.15" x14ac:dyDescent="0.35">
      <c r="A14" s="449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6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W14-'30.9'!W14</f>
        <v>0</v>
      </c>
      <c r="AU14" s="17">
        <f>AB14-'30.9'!AB14</f>
        <v>0</v>
      </c>
      <c r="AV14" s="17">
        <f>AG14-'30.9'!AG14</f>
        <v>0</v>
      </c>
      <c r="AW14" s="54"/>
      <c r="AX14" s="22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72"/>
      <c r="BN14" s="272"/>
      <c r="BO14" s="272"/>
      <c r="BP14" s="272"/>
      <c r="BQ14" s="272"/>
      <c r="BR14" s="272"/>
      <c r="BS14" s="272"/>
      <c r="BT14" s="272"/>
    </row>
    <row r="15" spans="1:72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14.824</v>
      </c>
      <c r="X15" s="22">
        <v>0.26</v>
      </c>
      <c r="Y15" s="22">
        <v>6.9870000000000001</v>
      </c>
      <c r="Z15" s="22">
        <v>7.577</v>
      </c>
      <c r="AA15" s="22">
        <v>0</v>
      </c>
      <c r="AB15" s="279">
        <f t="shared" ref="AB15:AB17" si="7">SUM(AC15:AE15)</f>
        <v>0</v>
      </c>
      <c r="AC15" s="75"/>
      <c r="AD15" s="75"/>
      <c r="AE15" s="75"/>
      <c r="AF15" s="138">
        <f t="shared" si="6"/>
        <v>0</v>
      </c>
      <c r="AG15" s="280">
        <f t="shared" si="3"/>
        <v>8.6069999999999993</v>
      </c>
      <c r="AH15" s="22"/>
      <c r="AI15" s="22"/>
      <c r="AJ15" s="22"/>
      <c r="AK15" s="22"/>
      <c r="AL15" s="22">
        <v>0.68</v>
      </c>
      <c r="AM15" s="22">
        <v>6.6470000000000002</v>
      </c>
      <c r="AN15" s="22">
        <v>1.28</v>
      </c>
      <c r="AO15" s="22">
        <v>0</v>
      </c>
      <c r="AP15" s="281">
        <v>2529</v>
      </c>
      <c r="AQ15" s="18">
        <f t="shared" ref="AQ15:AQ24" si="8">$W15/C15</f>
        <v>0.92017380509000624</v>
      </c>
      <c r="AR15" s="19">
        <f>IF(H15=0,"-",AB15/H15)</f>
        <v>0</v>
      </c>
      <c r="AS15" s="19">
        <f t="shared" ref="AS15:AS24" si="9">AG15/M15</f>
        <v>0.97034949267192783</v>
      </c>
      <c r="AT15" s="17">
        <f>W15-'30.9'!W15</f>
        <v>0</v>
      </c>
      <c r="AU15" s="17">
        <f>AB15-'30.9'!AB15</f>
        <v>0</v>
      </c>
      <c r="AV15" s="17">
        <f>AG15-'30.9'!AG15</f>
        <v>0</v>
      </c>
      <c r="AW15" s="54"/>
      <c r="AX15" s="226"/>
      <c r="AY15" s="246">
        <f t="shared" ref="AY15:AY23" si="10">+SUM(AZ15:CL15)</f>
        <v>8</v>
      </c>
      <c r="AZ15" s="247"/>
      <c r="BA15" s="247"/>
      <c r="BB15" s="247"/>
      <c r="BC15" s="247"/>
      <c r="BD15" s="247">
        <v>1</v>
      </c>
      <c r="BE15" s="247">
        <v>1</v>
      </c>
      <c r="BF15" s="247"/>
      <c r="BG15" s="247"/>
      <c r="BH15" s="247"/>
      <c r="BI15" s="247">
        <v>1</v>
      </c>
      <c r="BJ15" s="247">
        <v>1</v>
      </c>
      <c r="BK15" s="247"/>
      <c r="BL15" s="247"/>
      <c r="BM15" s="270"/>
      <c r="BN15" s="270">
        <v>1</v>
      </c>
      <c r="BO15" s="270">
        <v>1</v>
      </c>
      <c r="BP15" s="270"/>
      <c r="BQ15" s="270"/>
      <c r="BR15" s="270"/>
      <c r="BS15" s="270">
        <v>1</v>
      </c>
      <c r="BT15" s="270">
        <v>1</v>
      </c>
    </row>
    <row r="16" spans="1:72" s="134" customFormat="1" ht="13.15" x14ac:dyDescent="0.4">
      <c r="A16" s="119">
        <v>2</v>
      </c>
      <c r="B16" s="120" t="s">
        <v>42</v>
      </c>
      <c r="C16" s="121">
        <f t="shared" si="4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5"/>
        <v>7.5499999999999989</v>
      </c>
      <c r="N16" s="291">
        <v>2.1</v>
      </c>
      <c r="O16" s="291">
        <v>2.5</v>
      </c>
      <c r="P16" s="291">
        <v>0</v>
      </c>
      <c r="Q16" s="291">
        <v>0</v>
      </c>
      <c r="R16" s="291">
        <v>0.89</v>
      </c>
      <c r="S16" s="291">
        <v>0.75</v>
      </c>
      <c r="T16" s="291">
        <v>0.3</v>
      </c>
      <c r="U16" s="291">
        <v>1.01</v>
      </c>
      <c r="V16" s="122">
        <v>10671</v>
      </c>
      <c r="W16" s="292">
        <f t="shared" si="1"/>
        <v>71.864000000000004</v>
      </c>
      <c r="X16" s="124">
        <v>1.4300000000000002</v>
      </c>
      <c r="Y16" s="124">
        <v>13.356999999999999</v>
      </c>
      <c r="Z16" s="124">
        <v>43.637</v>
      </c>
      <c r="AA16" s="124">
        <v>13.44</v>
      </c>
      <c r="AB16" s="292">
        <f t="shared" si="7"/>
        <v>6.6</v>
      </c>
      <c r="AC16" s="125">
        <v>6.6</v>
      </c>
      <c r="AD16" s="125"/>
      <c r="AE16" s="125"/>
      <c r="AF16" s="139">
        <f t="shared" si="6"/>
        <v>33000</v>
      </c>
      <c r="AG16" s="293">
        <f t="shared" si="3"/>
        <v>6.620000000000001</v>
      </c>
      <c r="AH16" s="127">
        <v>2.1</v>
      </c>
      <c r="AI16" s="127">
        <v>0</v>
      </c>
      <c r="AJ16" s="127">
        <v>0</v>
      </c>
      <c r="AK16" s="127">
        <v>0</v>
      </c>
      <c r="AL16" s="127">
        <v>1.97</v>
      </c>
      <c r="AM16" s="127">
        <v>2.15</v>
      </c>
      <c r="AN16" s="127">
        <v>0</v>
      </c>
      <c r="AO16" s="127">
        <v>0.4</v>
      </c>
      <c r="AP16" s="294">
        <v>8988</v>
      </c>
      <c r="AQ16" s="128">
        <f t="shared" si="8"/>
        <v>0.89818772653418322</v>
      </c>
      <c r="AR16" s="129">
        <f>IF(H16=0,"-",AB16/H16)</f>
        <v>0.532258064516129</v>
      </c>
      <c r="AS16" s="129">
        <f t="shared" si="9"/>
        <v>0.87682119205298037</v>
      </c>
      <c r="AT16" s="153">
        <f>W16-'30.9'!W16</f>
        <v>2.6580000000000013</v>
      </c>
      <c r="AU16" s="153">
        <f>AB16-'30.9'!AB16</f>
        <v>0</v>
      </c>
      <c r="AV16" s="153">
        <f>AG16-'30.9'!AG16</f>
        <v>0.13000000000000078</v>
      </c>
      <c r="AW16" s="130"/>
      <c r="AX16" s="239"/>
      <c r="AY16" s="249">
        <f t="shared" si="10"/>
        <v>10</v>
      </c>
      <c r="AZ16" s="248">
        <v>1</v>
      </c>
      <c r="BA16" s="248"/>
      <c r="BB16" s="248"/>
      <c r="BC16" s="248"/>
      <c r="BD16" s="248">
        <v>1</v>
      </c>
      <c r="BE16" s="248"/>
      <c r="BF16" s="248"/>
      <c r="BG16" s="248"/>
      <c r="BH16" s="248"/>
      <c r="BI16" s="248">
        <v>1</v>
      </c>
      <c r="BJ16" s="248">
        <v>1</v>
      </c>
      <c r="BK16" s="248"/>
      <c r="BL16" s="248"/>
      <c r="BM16" s="271">
        <v>1</v>
      </c>
      <c r="BN16" s="271">
        <v>1</v>
      </c>
      <c r="BO16" s="271"/>
      <c r="BP16" s="271">
        <v>1</v>
      </c>
      <c r="BQ16" s="271"/>
      <c r="BR16" s="271">
        <v>1</v>
      </c>
      <c r="BS16" s="271">
        <v>1</v>
      </c>
      <c r="BT16" s="271">
        <v>1</v>
      </c>
    </row>
    <row r="17" spans="1:72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15.209999999999999</v>
      </c>
      <c r="X17" s="124"/>
      <c r="Y17" s="175">
        <v>5</v>
      </c>
      <c r="Z17" s="175">
        <v>8.69</v>
      </c>
      <c r="AA17" s="175">
        <v>1.52</v>
      </c>
      <c r="AB17" s="292">
        <f t="shared" si="7"/>
        <v>17.89</v>
      </c>
      <c r="AC17" s="125"/>
      <c r="AD17" s="125">
        <v>17.89</v>
      </c>
      <c r="AE17" s="125"/>
      <c r="AF17" s="139">
        <f t="shared" si="6"/>
        <v>62615</v>
      </c>
      <c r="AG17" s="293">
        <f t="shared" si="3"/>
        <v>6.61</v>
      </c>
      <c r="AH17" s="127">
        <v>0</v>
      </c>
      <c r="AI17" s="127"/>
      <c r="AJ17" s="127"/>
      <c r="AK17" s="127"/>
      <c r="AL17" s="127">
        <v>6.61</v>
      </c>
      <c r="AM17" s="127"/>
      <c r="AN17" s="127"/>
      <c r="AO17" s="127"/>
      <c r="AP17" s="294">
        <v>3216</v>
      </c>
      <c r="AQ17" s="128">
        <f t="shared" si="8"/>
        <v>0.9947678221059516</v>
      </c>
      <c r="AR17" s="129">
        <f>IF(H17=0,"-",AB17/H17)</f>
        <v>1.4086614173228347</v>
      </c>
      <c r="AS17" s="129">
        <f t="shared" si="9"/>
        <v>0.95107913669064748</v>
      </c>
      <c r="AT17" s="153">
        <f>W17-'30.9'!W17</f>
        <v>2.009999999999998</v>
      </c>
      <c r="AU17" s="153">
        <f>AB17-'30.9'!AB17</f>
        <v>4.5600000000000005</v>
      </c>
      <c r="AV17" s="153">
        <f>AG17-'30.9'!AG17</f>
        <v>1.0900000000000007</v>
      </c>
      <c r="AW17" s="130"/>
      <c r="AX17" s="239"/>
      <c r="AY17" s="249">
        <f t="shared" si="10"/>
        <v>15</v>
      </c>
      <c r="AZ17" s="248">
        <v>1</v>
      </c>
      <c r="BA17" s="248">
        <v>1</v>
      </c>
      <c r="BB17" s="248">
        <v>1</v>
      </c>
      <c r="BC17" s="248"/>
      <c r="BD17" s="248">
        <v>1</v>
      </c>
      <c r="BE17" s="248">
        <v>1</v>
      </c>
      <c r="BF17" s="248"/>
      <c r="BG17" s="248"/>
      <c r="BH17" s="248"/>
      <c r="BI17" s="248"/>
      <c r="BJ17" s="248">
        <v>1</v>
      </c>
      <c r="BK17" s="248">
        <v>1</v>
      </c>
      <c r="BL17" s="248">
        <v>1</v>
      </c>
      <c r="BM17" s="271">
        <v>1</v>
      </c>
      <c r="BN17" s="271">
        <v>1</v>
      </c>
      <c r="BO17" s="271">
        <v>1</v>
      </c>
      <c r="BP17" s="271"/>
      <c r="BQ17" s="271">
        <v>1</v>
      </c>
      <c r="BR17" s="271">
        <v>1</v>
      </c>
      <c r="BS17" s="271">
        <v>1</v>
      </c>
      <c r="BT17" s="271">
        <v>1</v>
      </c>
    </row>
    <row r="18" spans="1:72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75.093000000000004</v>
      </c>
      <c r="X18" s="124">
        <v>6.6829999999999998</v>
      </c>
      <c r="Y18" s="124">
        <v>6.6109999999999998</v>
      </c>
      <c r="Z18" s="124">
        <v>41.387999999999998</v>
      </c>
      <c r="AA18" s="124">
        <v>20.411000000000001</v>
      </c>
      <c r="AB18" s="292">
        <f>SUM(AC18:AE18)</f>
        <v>28.972000000000001</v>
      </c>
      <c r="AC18" s="125">
        <v>8.2970000000000006</v>
      </c>
      <c r="AD18" s="125">
        <v>12.683999999999999</v>
      </c>
      <c r="AE18" s="125">
        <v>7.9909999999999997</v>
      </c>
      <c r="AF18" s="139">
        <v>0</v>
      </c>
      <c r="AG18" s="293">
        <f t="shared" si="3"/>
        <v>4.0200000000000005</v>
      </c>
      <c r="AH18" s="127">
        <v>0</v>
      </c>
      <c r="AI18" s="127">
        <v>0.19</v>
      </c>
      <c r="AJ18" s="127">
        <v>0</v>
      </c>
      <c r="AK18" s="127">
        <v>0</v>
      </c>
      <c r="AL18" s="127">
        <v>1.04</v>
      </c>
      <c r="AM18" s="127">
        <v>2.2400000000000002</v>
      </c>
      <c r="AN18" s="127">
        <v>0.32</v>
      </c>
      <c r="AO18" s="127">
        <v>0.23</v>
      </c>
      <c r="AP18" s="294">
        <v>11726</v>
      </c>
      <c r="AQ18" s="128">
        <f t="shared" si="8"/>
        <v>0.76947433138641252</v>
      </c>
      <c r="AR18" s="129">
        <f>IF(H18=0,"-",AB18/H18)</f>
        <v>0.9564872895344998</v>
      </c>
      <c r="AS18" s="129">
        <f t="shared" si="9"/>
        <v>0.53959731543624168</v>
      </c>
      <c r="AT18" s="153">
        <f>W18-'30.9'!W18</f>
        <v>4.7999999999999972</v>
      </c>
      <c r="AU18" s="153">
        <f>AB18-'30.9'!AB18</f>
        <v>1.1090000000000053</v>
      </c>
      <c r="AV18" s="153">
        <f>AG18-'30.9'!AG18</f>
        <v>0.36000000000000032</v>
      </c>
      <c r="AW18" s="130"/>
      <c r="AX18" s="239"/>
      <c r="AY18" s="249">
        <f t="shared" si="10"/>
        <v>20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48">
        <v>1</v>
      </c>
      <c r="BM18" s="271">
        <v>1</v>
      </c>
      <c r="BN18" s="271">
        <v>1</v>
      </c>
      <c r="BO18" s="271">
        <v>1</v>
      </c>
      <c r="BP18" s="271"/>
      <c r="BQ18" s="271">
        <v>1</v>
      </c>
      <c r="BR18" s="271">
        <v>1</v>
      </c>
      <c r="BS18" s="271">
        <v>1</v>
      </c>
      <c r="BT18" s="271">
        <v>1</v>
      </c>
    </row>
    <row r="19" spans="1:72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74.727999999999994</v>
      </c>
      <c r="X19" s="124">
        <v>0.38800000000000001</v>
      </c>
      <c r="Y19" s="124">
        <v>13.184999999999999</v>
      </c>
      <c r="Z19" s="124">
        <v>58.113</v>
      </c>
      <c r="AA19" s="124">
        <v>3.0419999999999998</v>
      </c>
      <c r="AB19" s="292">
        <f>SUM(AC19:AE19)</f>
        <v>26.869000000000003</v>
      </c>
      <c r="AC19" s="125">
        <v>16.342000000000002</v>
      </c>
      <c r="AD19" s="125">
        <v>10.083</v>
      </c>
      <c r="AE19" s="125">
        <v>0.44400000000000001</v>
      </c>
      <c r="AF19" s="139">
        <f t="shared" si="6"/>
        <v>118332.50000000001</v>
      </c>
      <c r="AG19" s="293">
        <f t="shared" si="3"/>
        <v>27.220000000000002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3.7670000000000003</v>
      </c>
      <c r="AM19" s="127">
        <v>0</v>
      </c>
      <c r="AN19" s="127">
        <v>22.452000000000002</v>
      </c>
      <c r="AO19" s="127">
        <v>0.6</v>
      </c>
      <c r="AP19" s="294">
        <v>10381</v>
      </c>
      <c r="AQ19" s="128">
        <f t="shared" si="8"/>
        <v>0.86281029904168105</v>
      </c>
      <c r="AR19" s="129">
        <f t="shared" ref="AR19:AR24" si="11">IF(H19=0,"-",AB19/H19)</f>
        <v>0.93036703601108051</v>
      </c>
      <c r="AS19" s="129">
        <f t="shared" si="9"/>
        <v>0.95274763738186918</v>
      </c>
      <c r="AT19" s="153">
        <f>W19-'30.9'!W19</f>
        <v>5.7499999999999858</v>
      </c>
      <c r="AU19" s="153">
        <f>AB19-'30.9'!AB19</f>
        <v>3.6280000000000001</v>
      </c>
      <c r="AV19" s="153">
        <f>AG19-'30.9'!AG19</f>
        <v>1.6999999999999993</v>
      </c>
      <c r="AW19" s="130"/>
      <c r="AX19" s="239"/>
      <c r="AY19" s="249">
        <f t="shared" si="10"/>
        <v>19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>
        <v>1</v>
      </c>
      <c r="BI19" s="248"/>
      <c r="BJ19" s="248">
        <v>1</v>
      </c>
      <c r="BK19" s="248">
        <v>1</v>
      </c>
      <c r="BL19" s="248"/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  <c r="BS19" s="271">
        <v>1</v>
      </c>
      <c r="BT19" s="271">
        <v>1</v>
      </c>
    </row>
    <row r="20" spans="1:72" s="134" customFormat="1" ht="13.15" x14ac:dyDescent="0.4">
      <c r="A20" s="119">
        <v>6</v>
      </c>
      <c r="B20" s="120" t="s">
        <v>49</v>
      </c>
      <c r="C20" s="121">
        <f t="shared" si="4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5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22.710000000000004</v>
      </c>
      <c r="X20" s="171">
        <v>0.76</v>
      </c>
      <c r="Y20" s="171">
        <v>0</v>
      </c>
      <c r="Z20" s="171">
        <v>21.42</v>
      </c>
      <c r="AA20" s="171">
        <v>0.53</v>
      </c>
      <c r="AB20" s="292">
        <f t="shared" ref="AB20" si="12">SUM(AC20:AE20)</f>
        <v>9.9</v>
      </c>
      <c r="AC20" s="125">
        <v>3.46</v>
      </c>
      <c r="AD20" s="125">
        <v>5.38</v>
      </c>
      <c r="AE20" s="125">
        <v>1.06</v>
      </c>
      <c r="AF20" s="139">
        <f t="shared" si="6"/>
        <v>39309.999999999993</v>
      </c>
      <c r="AG20" s="293">
        <f t="shared" si="3"/>
        <v>0.2</v>
      </c>
      <c r="AH20" s="172">
        <v>0.2</v>
      </c>
      <c r="AI20" s="127"/>
      <c r="AJ20" s="127"/>
      <c r="AK20" s="127"/>
      <c r="AL20" s="172"/>
      <c r="AM20" s="172"/>
      <c r="AN20" s="172"/>
      <c r="AO20" s="172"/>
      <c r="AP20" s="294">
        <v>2558</v>
      </c>
      <c r="AQ20" s="128">
        <f t="shared" si="8"/>
        <v>0.79964788732394387</v>
      </c>
      <c r="AR20" s="129">
        <f t="shared" si="11"/>
        <v>0.98214285714285721</v>
      </c>
      <c r="AS20" s="129">
        <f t="shared" si="9"/>
        <v>6.4516129032258063E-2</v>
      </c>
      <c r="AT20" s="153">
        <f>W20-'30.9'!W20</f>
        <v>2.9600000000000009</v>
      </c>
      <c r="AU20" s="153">
        <f>AB20-'30.9'!AB20</f>
        <v>0</v>
      </c>
      <c r="AV20" s="153">
        <f>AG20-'30.9'!AG20</f>
        <v>0.1</v>
      </c>
      <c r="AW20" s="130"/>
      <c r="AX20" s="239"/>
      <c r="AY20" s="249">
        <f t="shared" si="10"/>
        <v>7</v>
      </c>
      <c r="AZ20" s="248">
        <v>1</v>
      </c>
      <c r="BA20" s="248"/>
      <c r="BB20" s="248"/>
      <c r="BC20" s="248">
        <v>1</v>
      </c>
      <c r="BD20" s="248">
        <v>1</v>
      </c>
      <c r="BE20" s="248"/>
      <c r="BF20" s="248"/>
      <c r="BG20" s="248"/>
      <c r="BH20" s="248"/>
      <c r="BI20" s="248"/>
      <c r="BJ20" s="248"/>
      <c r="BK20" s="248">
        <v>1</v>
      </c>
      <c r="BL20" s="248"/>
      <c r="BM20" s="271"/>
      <c r="BN20" s="271">
        <v>1</v>
      </c>
      <c r="BO20" s="271"/>
      <c r="BP20" s="271"/>
      <c r="BQ20" s="271"/>
      <c r="BR20" s="271">
        <v>1</v>
      </c>
      <c r="BS20" s="271">
        <v>1</v>
      </c>
      <c r="BT20" s="271"/>
    </row>
    <row r="21" spans="1:72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16.094879999999996</v>
      </c>
      <c r="X21" s="127">
        <v>0.40500000000000003</v>
      </c>
      <c r="Y21" s="127">
        <v>2.2139999999999995</v>
      </c>
      <c r="Z21" s="127">
        <v>6.45038</v>
      </c>
      <c r="AA21" s="127">
        <v>7.0254999999999992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6"/>
        <v>8464.380000000001</v>
      </c>
      <c r="AG21" s="293">
        <f t="shared" si="3"/>
        <v>4.032</v>
      </c>
      <c r="AH21" s="127"/>
      <c r="AI21" s="127"/>
      <c r="AJ21" s="127"/>
      <c r="AK21" s="127"/>
      <c r="AL21" s="127">
        <v>0.28000000000000003</v>
      </c>
      <c r="AM21" s="127">
        <v>1.55</v>
      </c>
      <c r="AN21" s="127">
        <v>1.377</v>
      </c>
      <c r="AO21" s="127">
        <v>0.82499999999999996</v>
      </c>
      <c r="AP21" s="294">
        <v>2143</v>
      </c>
      <c r="AQ21" s="128">
        <f t="shared" si="8"/>
        <v>0.94675764705882326</v>
      </c>
      <c r="AR21" s="129">
        <f t="shared" si="11"/>
        <v>0.68417821782178212</v>
      </c>
      <c r="AS21" s="129">
        <f t="shared" si="9"/>
        <v>0.76363636363636356</v>
      </c>
      <c r="AT21" s="153">
        <f>W21-'30.9'!W21</f>
        <v>2.8957999999999977</v>
      </c>
      <c r="AU21" s="153">
        <f>AB21-'30.9'!AB21</f>
        <v>0</v>
      </c>
      <c r="AV21" s="153">
        <f>AG21-'30.9'!AG21</f>
        <v>0.41449999999999987</v>
      </c>
      <c r="AW21" s="130"/>
      <c r="AX21" s="239"/>
      <c r="AY21" s="249">
        <f t="shared" si="10"/>
        <v>14</v>
      </c>
      <c r="AZ21" s="248">
        <v>1</v>
      </c>
      <c r="BA21" s="248">
        <v>1</v>
      </c>
      <c r="BB21" s="248"/>
      <c r="BC21" s="248">
        <v>1</v>
      </c>
      <c r="BD21" s="248">
        <v>1</v>
      </c>
      <c r="BE21" s="248"/>
      <c r="BF21" s="248">
        <v>1</v>
      </c>
      <c r="BG21" s="248"/>
      <c r="BH21" s="248"/>
      <c r="BI21" s="248"/>
      <c r="BJ21" s="248">
        <v>1</v>
      </c>
      <c r="BK21" s="248">
        <v>1</v>
      </c>
      <c r="BL21" s="248">
        <v>1</v>
      </c>
      <c r="BM21" s="271"/>
      <c r="BN21" s="271">
        <v>1</v>
      </c>
      <c r="BO21" s="271">
        <v>1</v>
      </c>
      <c r="BP21" s="271"/>
      <c r="BQ21" s="271">
        <v>1</v>
      </c>
      <c r="BR21" s="271">
        <v>1</v>
      </c>
      <c r="BS21" s="271">
        <v>1</v>
      </c>
      <c r="BT21" s="271">
        <v>1</v>
      </c>
    </row>
    <row r="22" spans="1:72" ht="13.15" x14ac:dyDescent="0.4">
      <c r="A22" s="14">
        <v>8</v>
      </c>
      <c r="B22" s="15" t="s">
        <v>62</v>
      </c>
      <c r="C22" s="61">
        <f t="shared" si="4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5"/>
        <v>16.369999999999997</v>
      </c>
      <c r="N22" s="282">
        <v>0</v>
      </c>
      <c r="O22" s="282">
        <v>0</v>
      </c>
      <c r="P22" s="282">
        <v>0</v>
      </c>
      <c r="Q22" s="282">
        <v>0</v>
      </c>
      <c r="R22" s="282">
        <v>7.93</v>
      </c>
      <c r="S22" s="282">
        <v>0</v>
      </c>
      <c r="T22" s="282">
        <v>8.44</v>
      </c>
      <c r="U22" s="282">
        <v>0</v>
      </c>
      <c r="V22" s="63">
        <v>2622</v>
      </c>
      <c r="W22" s="279">
        <f t="shared" si="1"/>
        <v>5.77</v>
      </c>
      <c r="X22" s="22"/>
      <c r="Y22" s="22">
        <v>5.77</v>
      </c>
      <c r="Z22" s="22"/>
      <c r="AA22" s="22"/>
      <c r="AB22" s="256">
        <v>6</v>
      </c>
      <c r="AC22" s="75"/>
      <c r="AD22" s="75">
        <v>6.99</v>
      </c>
      <c r="AE22" s="75"/>
      <c r="AF22" s="138">
        <f t="shared" si="6"/>
        <v>24465</v>
      </c>
      <c r="AG22" s="280">
        <f t="shared" si="3"/>
        <v>7.77</v>
      </c>
      <c r="AH22" s="22"/>
      <c r="AI22" s="22"/>
      <c r="AJ22" s="22"/>
      <c r="AK22" s="22"/>
      <c r="AL22" s="22">
        <v>3.32</v>
      </c>
      <c r="AM22" s="22"/>
      <c r="AN22" s="22">
        <v>4.45</v>
      </c>
      <c r="AO22" s="22"/>
      <c r="AP22" s="281">
        <v>1202</v>
      </c>
      <c r="AQ22" s="18">
        <f t="shared" si="8"/>
        <v>0.61252653927813161</v>
      </c>
      <c r="AR22" s="19">
        <f t="shared" si="11"/>
        <v>1</v>
      </c>
      <c r="AS22" s="19">
        <f t="shared" si="9"/>
        <v>0.47464874770922422</v>
      </c>
      <c r="AT22" s="17">
        <f>W22-'30.9'!W22</f>
        <v>0</v>
      </c>
      <c r="AU22" s="17">
        <f>AB22-'30.9'!AB22</f>
        <v>0</v>
      </c>
      <c r="AV22" s="17">
        <f>AG22-'30.9'!AG22</f>
        <v>0</v>
      </c>
      <c r="AW22" s="54"/>
      <c r="AX22" s="226"/>
      <c r="AY22" s="246">
        <f t="shared" si="10"/>
        <v>8</v>
      </c>
      <c r="AZ22" s="247">
        <v>1</v>
      </c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  <c r="BK22" s="247"/>
      <c r="BL22" s="247"/>
      <c r="BM22" s="270">
        <v>1</v>
      </c>
      <c r="BN22" s="270">
        <v>1</v>
      </c>
      <c r="BO22" s="270">
        <v>1</v>
      </c>
      <c r="BP22" s="270">
        <v>1</v>
      </c>
      <c r="BQ22" s="270">
        <v>1</v>
      </c>
      <c r="BR22" s="270">
        <v>1</v>
      </c>
      <c r="BS22" s="270">
        <v>1</v>
      </c>
      <c r="BT22" s="270"/>
    </row>
    <row r="23" spans="1:72" s="134" customFormat="1" ht="13.15" x14ac:dyDescent="0.4">
      <c r="A23" s="119">
        <v>9</v>
      </c>
      <c r="B23" s="120" t="s">
        <v>51</v>
      </c>
      <c r="C23" s="121">
        <f t="shared" si="4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5"/>
        <v>9.32</v>
      </c>
      <c r="N23" s="291">
        <v>0.37</v>
      </c>
      <c r="O23" s="291">
        <v>0</v>
      </c>
      <c r="P23" s="291">
        <v>0</v>
      </c>
      <c r="Q23" s="291">
        <v>0</v>
      </c>
      <c r="R23" s="291">
        <v>6.25</v>
      </c>
      <c r="S23" s="291">
        <v>0</v>
      </c>
      <c r="T23" s="291">
        <v>2.7</v>
      </c>
      <c r="U23" s="291">
        <v>0</v>
      </c>
      <c r="V23" s="122">
        <v>3432</v>
      </c>
      <c r="W23" s="292">
        <f t="shared" si="1"/>
        <v>14.541</v>
      </c>
      <c r="X23" s="127">
        <v>0</v>
      </c>
      <c r="Y23" s="127">
        <v>1.1910000000000001</v>
      </c>
      <c r="Z23" s="127">
        <v>9.125</v>
      </c>
      <c r="AA23" s="127">
        <v>4.2250000000000005</v>
      </c>
      <c r="AB23" s="292">
        <f>SUM(AC23:AE23)</f>
        <v>14.544999999999998</v>
      </c>
      <c r="AC23" s="125">
        <v>3.8220000000000001</v>
      </c>
      <c r="AD23" s="125">
        <v>8.6769999999999996</v>
      </c>
      <c r="AE23" s="125">
        <v>2.0460000000000003</v>
      </c>
      <c r="AF23" s="139">
        <v>0</v>
      </c>
      <c r="AG23" s="293">
        <f t="shared" si="3"/>
        <v>7.6989999999999998</v>
      </c>
      <c r="AH23" s="127">
        <v>0.49</v>
      </c>
      <c r="AI23" s="127">
        <v>0</v>
      </c>
      <c r="AJ23" s="127">
        <v>0</v>
      </c>
      <c r="AK23" s="127">
        <v>0</v>
      </c>
      <c r="AL23" s="127">
        <v>6.274</v>
      </c>
      <c r="AM23" s="127">
        <v>8.5000000000000006E-2</v>
      </c>
      <c r="AN23" s="127">
        <v>0.85000000000000009</v>
      </c>
      <c r="AO23" s="127">
        <v>0</v>
      </c>
      <c r="AP23" s="294">
        <v>1952</v>
      </c>
      <c r="AQ23" s="128">
        <f t="shared" si="8"/>
        <v>0.57001176009408083</v>
      </c>
      <c r="AR23" s="129">
        <f t="shared" si="11"/>
        <v>0.4531152647975078</v>
      </c>
      <c r="AS23" s="129">
        <f t="shared" si="9"/>
        <v>0.82607296137339048</v>
      </c>
      <c r="AT23" s="153">
        <f>W23-'30.9'!W23</f>
        <v>4.5750000000000011</v>
      </c>
      <c r="AU23" s="153">
        <f>AB23-'30.9'!AB23</f>
        <v>4.0149999999999988</v>
      </c>
      <c r="AV23" s="153">
        <f>AG23-'30.9'!AG23</f>
        <v>4.6589999999999998</v>
      </c>
      <c r="AW23" s="130"/>
      <c r="AX23" s="239"/>
      <c r="AY23" s="249">
        <f t="shared" si="10"/>
        <v>9</v>
      </c>
      <c r="AZ23" s="248">
        <v>1</v>
      </c>
      <c r="BA23" s="248">
        <v>1</v>
      </c>
      <c r="BB23" s="248"/>
      <c r="BC23" s="248"/>
      <c r="BD23" s="248">
        <v>1</v>
      </c>
      <c r="BE23" s="248"/>
      <c r="BF23" s="248">
        <v>1</v>
      </c>
      <c r="BG23" s="248"/>
      <c r="BH23" s="248"/>
      <c r="BI23" s="248"/>
      <c r="BJ23" s="248"/>
      <c r="BK23" s="248">
        <v>1</v>
      </c>
      <c r="BL23" s="248"/>
      <c r="BM23" s="271"/>
      <c r="BN23" s="271"/>
      <c r="BO23" s="271"/>
      <c r="BP23" s="271">
        <v>1</v>
      </c>
      <c r="BQ23" s="271">
        <v>1</v>
      </c>
      <c r="BR23" s="271">
        <v>1</v>
      </c>
      <c r="BS23" s="271">
        <v>1</v>
      </c>
      <c r="BT23" s="271"/>
    </row>
    <row r="24" spans="1:72" s="34" customFormat="1" ht="16.149999999999999" x14ac:dyDescent="0.35">
      <c r="A24" s="454"/>
      <c r="B24" s="454" t="s">
        <v>55</v>
      </c>
      <c r="C24" s="156">
        <f t="shared" ref="C24:AP24" si="13">SUM(C10:C23)</f>
        <v>560.53</v>
      </c>
      <c r="D24" s="157">
        <f t="shared" si="13"/>
        <v>14.819999999999999</v>
      </c>
      <c r="E24" s="157">
        <f t="shared" si="13"/>
        <v>101.57000000000001</v>
      </c>
      <c r="F24" s="157">
        <f t="shared" si="13"/>
        <v>322.25</v>
      </c>
      <c r="G24" s="157">
        <f t="shared" si="13"/>
        <v>121.89</v>
      </c>
      <c r="H24" s="156">
        <f t="shared" si="13"/>
        <v>150</v>
      </c>
      <c r="I24" s="157">
        <f t="shared" si="13"/>
        <v>33.4</v>
      </c>
      <c r="J24" s="157">
        <f t="shared" si="13"/>
        <v>95.399999999999991</v>
      </c>
      <c r="K24" s="157">
        <f t="shared" si="13"/>
        <v>21.2</v>
      </c>
      <c r="L24" s="157">
        <f t="shared" si="13"/>
        <v>0</v>
      </c>
      <c r="M24" s="156">
        <f t="shared" si="13"/>
        <v>183.06</v>
      </c>
      <c r="N24" s="284">
        <f t="shared" si="13"/>
        <v>12.89</v>
      </c>
      <c r="O24" s="284">
        <f t="shared" si="13"/>
        <v>10.63</v>
      </c>
      <c r="P24" s="284">
        <f t="shared" si="13"/>
        <v>7.13</v>
      </c>
      <c r="Q24" s="284">
        <f t="shared" si="13"/>
        <v>4.08</v>
      </c>
      <c r="R24" s="284">
        <f t="shared" si="13"/>
        <v>33.6</v>
      </c>
      <c r="S24" s="284">
        <f t="shared" si="13"/>
        <v>50.779999999999994</v>
      </c>
      <c r="T24" s="284">
        <f t="shared" si="13"/>
        <v>36.910000000000004</v>
      </c>
      <c r="U24" s="284">
        <f t="shared" si="13"/>
        <v>27.04</v>
      </c>
      <c r="V24" s="158">
        <f t="shared" si="13"/>
        <v>78695</v>
      </c>
      <c r="W24" s="285">
        <f>SUM(W10:W23)</f>
        <v>469.18588</v>
      </c>
      <c r="X24" s="32">
        <f>SUM(X10:X23)</f>
        <v>13.432999999999998</v>
      </c>
      <c r="Y24" s="32">
        <f>SUM(Y10:Y23)</f>
        <v>72.433999999999997</v>
      </c>
      <c r="Z24" s="32">
        <f>SUM(Z10:Z23)</f>
        <v>317.01738</v>
      </c>
      <c r="AA24" s="32">
        <f t="shared" si="13"/>
        <v>66.301500000000004</v>
      </c>
      <c r="AB24" s="286">
        <f>SUM(AB10:AB23)</f>
        <v>123.29506000000001</v>
      </c>
      <c r="AC24" s="77">
        <f>SUM(AC10:AC23)</f>
        <v>45.080780000000004</v>
      </c>
      <c r="AD24" s="77">
        <f t="shared" si="13"/>
        <v>67.063279999999992</v>
      </c>
      <c r="AE24" s="77">
        <f t="shared" si="13"/>
        <v>12.141000000000002</v>
      </c>
      <c r="AF24" s="140">
        <f t="shared" si="13"/>
        <v>313686.88</v>
      </c>
      <c r="AG24" s="285">
        <f>SUM(AG10:AG23)</f>
        <v>143.15700000000001</v>
      </c>
      <c r="AH24" s="32">
        <f t="shared" si="13"/>
        <v>18.632999999999996</v>
      </c>
      <c r="AI24" s="32">
        <f t="shared" si="13"/>
        <v>1.54</v>
      </c>
      <c r="AJ24" s="32">
        <f t="shared" si="13"/>
        <v>1.671</v>
      </c>
      <c r="AK24" s="32">
        <f t="shared" si="13"/>
        <v>2.2170000000000001</v>
      </c>
      <c r="AL24" s="32">
        <f t="shared" si="13"/>
        <v>24.241</v>
      </c>
      <c r="AM24" s="32">
        <f t="shared" si="13"/>
        <v>43.714999999999996</v>
      </c>
      <c r="AN24" s="32">
        <f t="shared" si="13"/>
        <v>33.079000000000001</v>
      </c>
      <c r="AO24" s="32">
        <f t="shared" si="13"/>
        <v>18.061</v>
      </c>
      <c r="AP24" s="287">
        <f t="shared" si="13"/>
        <v>66995</v>
      </c>
      <c r="AQ24" s="160">
        <f t="shared" si="8"/>
        <v>0.8370397302552941</v>
      </c>
      <c r="AR24" s="160">
        <f t="shared" si="11"/>
        <v>0.82196706666666675</v>
      </c>
      <c r="AS24" s="160">
        <f t="shared" si="9"/>
        <v>0.78202228777450022</v>
      </c>
      <c r="AT24" s="161">
        <f t="shared" ref="AT24:AV24" si="14">SUM(AT10:AT23)</f>
        <v>33.899799999999985</v>
      </c>
      <c r="AU24" s="161">
        <f t="shared" si="14"/>
        <v>12.353000000000005</v>
      </c>
      <c r="AV24" s="161">
        <f t="shared" si="14"/>
        <v>12.786500000000007</v>
      </c>
      <c r="AW24" s="428"/>
      <c r="AX24" s="241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45"/>
      <c r="BL24" s="233"/>
      <c r="BM24" s="233"/>
      <c r="BN24" s="233"/>
      <c r="BO24" s="233"/>
    </row>
    <row r="25" spans="1:7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451"/>
      <c r="AX25" s="224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27"/>
      <c r="BL25" s="234"/>
      <c r="BM25" s="234"/>
      <c r="BN25" s="234"/>
      <c r="BO25" s="234"/>
    </row>
    <row r="26" spans="1:72" ht="15" customHeight="1" x14ac:dyDescent="0.4">
      <c r="AB26" s="5" t="s">
        <v>70</v>
      </c>
      <c r="AP26" s="288">
        <f>+AP24/V24</f>
        <v>0.85132473473537074</v>
      </c>
    </row>
    <row r="27" spans="1:72" ht="15" customHeight="1" x14ac:dyDescent="0.4">
      <c r="N27" s="5">
        <f t="shared" ref="N27:U27" si="15">+N24*0.8</f>
        <v>10.312000000000001</v>
      </c>
      <c r="O27" s="5">
        <f t="shared" si="15"/>
        <v>8.5040000000000013</v>
      </c>
      <c r="P27" s="5">
        <f t="shared" si="15"/>
        <v>5.7040000000000006</v>
      </c>
      <c r="Q27" s="5">
        <f t="shared" si="15"/>
        <v>3.2640000000000002</v>
      </c>
      <c r="R27" s="5">
        <f t="shared" si="15"/>
        <v>26.880000000000003</v>
      </c>
      <c r="S27" s="5">
        <f t="shared" si="15"/>
        <v>40.623999999999995</v>
      </c>
      <c r="T27" s="5">
        <f t="shared" si="15"/>
        <v>29.528000000000006</v>
      </c>
      <c r="U27" s="5">
        <f t="shared" si="15"/>
        <v>21.632000000000001</v>
      </c>
      <c r="W27" s="289"/>
      <c r="AG27" s="289"/>
    </row>
    <row r="30" spans="1:72" ht="15" customHeight="1" x14ac:dyDescent="0.4">
      <c r="AR30" s="37"/>
      <c r="AS30" s="37"/>
    </row>
  </sheetData>
  <mergeCells count="34"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  <mergeCell ref="AX7:BL7"/>
    <mergeCell ref="H6:H7"/>
    <mergeCell ref="I6:L6"/>
    <mergeCell ref="C6:C7"/>
    <mergeCell ref="M6:M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0"/>
  <sheetViews>
    <sheetView topLeftCell="A3" zoomScale="85" zoomScaleNormal="85" zoomScaleSheetLayoutView="100" workbookViewId="0">
      <pane xSplit="2" ySplit="6" topLeftCell="H9" activePane="bottomRight" state="frozen"/>
      <selection activeCell="A3" sqref="A3"/>
      <selection pane="topRight" activeCell="C3" sqref="C3"/>
      <selection pane="bottomLeft" activeCell="A9" sqref="A9"/>
      <selection pane="bottomRight" activeCell="AP23" sqref="AP23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customWidth="1"/>
    <col min="23" max="23" width="6.875" style="5" customWidth="1"/>
    <col min="24" max="27" width="7.125" style="5" hidden="1" customWidth="1"/>
    <col min="28" max="28" width="7.625" style="78" customWidth="1"/>
    <col min="29" max="31" width="6.75" style="78" hidden="1" customWidth="1"/>
    <col min="32" max="32" width="8.25" style="78" hidden="1" customWidth="1"/>
    <col min="33" max="33" width="6.875" style="5" customWidth="1"/>
    <col min="34" max="41" width="6.125" style="5" hidden="1" customWidth="1"/>
    <col min="42" max="42" width="6.875" style="290" customWidth="1"/>
    <col min="43" max="45" width="6.875" style="5" customWidth="1"/>
    <col min="46" max="47" width="6.5" style="5" customWidth="1"/>
    <col min="48" max="49" width="6.25" style="5" customWidth="1"/>
    <col min="50" max="50" width="5.75" style="237" customWidth="1"/>
    <col min="51" max="51" width="4.625" style="237" hidden="1" customWidth="1"/>
    <col min="52" max="54" width="4.125" style="237" hidden="1" customWidth="1"/>
    <col min="55" max="55" width="3.25" style="237" hidden="1" customWidth="1"/>
    <col min="56" max="58" width="4.125" style="237" hidden="1" customWidth="1"/>
    <col min="59" max="59" width="3.25" style="237" hidden="1" customWidth="1"/>
    <col min="60" max="60" width="4.125" style="237" hidden="1" customWidth="1"/>
    <col min="61" max="61" width="4.625" style="237" hidden="1" customWidth="1"/>
    <col min="62" max="62" width="4.125" style="237" hidden="1" customWidth="1"/>
    <col min="63" max="63" width="3.25" style="237" hidden="1" customWidth="1"/>
    <col min="64" max="64" width="3.25" style="228" hidden="1" customWidth="1"/>
    <col min="65" max="66" width="3.625" style="228" hidden="1" customWidth="1"/>
    <col min="67" max="67" width="4.625" style="228" hidden="1" customWidth="1"/>
    <col min="68" max="70" width="4.625" style="5" hidden="1" customWidth="1"/>
    <col min="71" max="72" width="4.5" style="5" hidden="1" customWidth="1"/>
    <col min="73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7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23"/>
      <c r="BM1" s="223"/>
      <c r="BN1" s="223"/>
      <c r="BO1" s="223"/>
    </row>
    <row r="2" spans="1:7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23"/>
      <c r="BM2" s="223"/>
      <c r="BN2" s="223"/>
      <c r="BO2" s="223"/>
    </row>
    <row r="3" spans="1:72" s="1" customFormat="1" ht="30.75" customHeight="1" x14ac:dyDescent="0.45">
      <c r="A3" s="745" t="s">
        <v>132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447"/>
      <c r="AX3" s="236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23"/>
      <c r="BM3" s="223"/>
      <c r="BN3" s="223"/>
      <c r="BO3" s="223"/>
    </row>
    <row r="4" spans="1:7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448"/>
      <c r="AU4" s="448"/>
      <c r="AV4" s="448"/>
      <c r="AW4" s="448"/>
      <c r="AX4" s="224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23"/>
      <c r="BM4" s="223"/>
      <c r="BN4" s="223"/>
      <c r="BO4" s="223"/>
    </row>
    <row r="5" spans="1:72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AX5" s="452"/>
    </row>
    <row r="6" spans="1:72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425"/>
      <c r="AX6" s="226"/>
    </row>
    <row r="7" spans="1:72" ht="70.5" customHeight="1" x14ac:dyDescent="0.4">
      <c r="A7" s="747"/>
      <c r="B7" s="748"/>
      <c r="C7" s="748"/>
      <c r="D7" s="450" t="s">
        <v>27</v>
      </c>
      <c r="E7" s="450" t="s">
        <v>28</v>
      </c>
      <c r="F7" s="450" t="s">
        <v>29</v>
      </c>
      <c r="G7" s="450" t="s">
        <v>30</v>
      </c>
      <c r="H7" s="748"/>
      <c r="I7" s="450" t="s">
        <v>27</v>
      </c>
      <c r="J7" s="450" t="s">
        <v>28</v>
      </c>
      <c r="K7" s="450" t="s">
        <v>29</v>
      </c>
      <c r="L7" s="450" t="s">
        <v>30</v>
      </c>
      <c r="M7" s="748"/>
      <c r="N7" s="450" t="s">
        <v>31</v>
      </c>
      <c r="O7" s="450" t="s">
        <v>32</v>
      </c>
      <c r="P7" s="450" t="s">
        <v>33</v>
      </c>
      <c r="Q7" s="450" t="s">
        <v>34</v>
      </c>
      <c r="R7" s="450" t="s">
        <v>31</v>
      </c>
      <c r="S7" s="450" t="s">
        <v>32</v>
      </c>
      <c r="T7" s="450" t="s">
        <v>33</v>
      </c>
      <c r="U7" s="450" t="s">
        <v>34</v>
      </c>
      <c r="V7" s="748"/>
      <c r="W7" s="748"/>
      <c r="X7" s="450" t="s">
        <v>27</v>
      </c>
      <c r="Y7" s="450" t="s">
        <v>28</v>
      </c>
      <c r="Z7" s="450" t="s">
        <v>29</v>
      </c>
      <c r="AA7" s="450" t="s">
        <v>30</v>
      </c>
      <c r="AB7" s="755"/>
      <c r="AC7" s="453" t="s">
        <v>27</v>
      </c>
      <c r="AD7" s="453" t="s">
        <v>71</v>
      </c>
      <c r="AE7" s="453" t="s">
        <v>29</v>
      </c>
      <c r="AF7" s="453" t="s">
        <v>68</v>
      </c>
      <c r="AG7" s="748"/>
      <c r="AH7" s="450" t="s">
        <v>31</v>
      </c>
      <c r="AI7" s="450" t="s">
        <v>32</v>
      </c>
      <c r="AJ7" s="450" t="s">
        <v>33</v>
      </c>
      <c r="AK7" s="450" t="s">
        <v>34</v>
      </c>
      <c r="AL7" s="450" t="s">
        <v>31</v>
      </c>
      <c r="AM7" s="450" t="s">
        <v>32</v>
      </c>
      <c r="AN7" s="450" t="s">
        <v>33</v>
      </c>
      <c r="AO7" s="450" t="s">
        <v>34</v>
      </c>
      <c r="AP7" s="748"/>
      <c r="AQ7" s="758"/>
      <c r="AR7" s="760"/>
      <c r="AS7" s="758"/>
      <c r="AT7" s="758"/>
      <c r="AU7" s="760"/>
      <c r="AV7" s="758"/>
      <c r="AW7" s="426"/>
      <c r="AX7" s="753" t="s">
        <v>104</v>
      </c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  <c r="BL7" s="754"/>
    </row>
    <row r="8" spans="1:72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427"/>
      <c r="AX8" s="297"/>
      <c r="AY8" s="298" t="s">
        <v>94</v>
      </c>
      <c r="AZ8" s="298" t="s">
        <v>85</v>
      </c>
      <c r="BA8" s="298" t="s">
        <v>86</v>
      </c>
      <c r="BB8" s="298" t="s">
        <v>87</v>
      </c>
      <c r="BC8" s="298" t="s">
        <v>88</v>
      </c>
      <c r="BD8" s="298" t="s">
        <v>89</v>
      </c>
      <c r="BE8" s="298" t="s">
        <v>90</v>
      </c>
      <c r="BF8" s="298" t="s">
        <v>91</v>
      </c>
      <c r="BG8" s="298" t="s">
        <v>92</v>
      </c>
      <c r="BH8" s="298" t="s">
        <v>93</v>
      </c>
      <c r="BI8" s="298" t="s">
        <v>96</v>
      </c>
      <c r="BJ8" s="298" t="s">
        <v>102</v>
      </c>
      <c r="BK8" s="298" t="s">
        <v>103</v>
      </c>
      <c r="BL8" s="299" t="s">
        <v>106</v>
      </c>
      <c r="BM8" s="299" t="s">
        <v>108</v>
      </c>
      <c r="BN8" s="299" t="s">
        <v>110</v>
      </c>
      <c r="BO8" s="299" t="s">
        <v>112</v>
      </c>
      <c r="BP8" s="299" t="s">
        <v>114</v>
      </c>
      <c r="BQ8" s="299" t="s">
        <v>116</v>
      </c>
      <c r="BR8" s="299" t="s">
        <v>117</v>
      </c>
      <c r="BS8" s="299" t="s">
        <v>122</v>
      </c>
      <c r="BT8" s="299" t="s">
        <v>123</v>
      </c>
    </row>
    <row r="9" spans="1:72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53"/>
      <c r="AX9" s="227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I9" s="238"/>
      <c r="BP9" s="228"/>
      <c r="BQ9" s="228"/>
      <c r="BR9" s="228"/>
      <c r="BS9" s="228"/>
      <c r="BT9" s="228"/>
    </row>
    <row r="10" spans="1:72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17">
        <v>1</v>
      </c>
      <c r="O10" s="17">
        <v>5.38</v>
      </c>
      <c r="P10" s="17">
        <v>2.48</v>
      </c>
      <c r="Q10" s="17">
        <v>3.28</v>
      </c>
      <c r="R10" s="17">
        <v>0.54</v>
      </c>
      <c r="S10" s="17">
        <v>23.22</v>
      </c>
      <c r="T10" s="17">
        <v>2.36</v>
      </c>
      <c r="U10" s="17">
        <v>19.11</v>
      </c>
      <c r="V10" s="62">
        <v>10271</v>
      </c>
      <c r="W10" s="279">
        <f t="shared" ref="W10:W23" si="1">SUM(X10:AA10)</f>
        <v>53.042000000000002</v>
      </c>
      <c r="X10" s="22">
        <v>0.18099999999999999</v>
      </c>
      <c r="Y10" s="22">
        <v>7.7460000000000013</v>
      </c>
      <c r="Z10" s="22">
        <v>38.213000000000001</v>
      </c>
      <c r="AA10" s="22">
        <v>6.9020000000000001</v>
      </c>
      <c r="AB10" s="256">
        <f>SUM(AC10:AE10)</f>
        <v>4.6159999999999997</v>
      </c>
      <c r="AC10" s="518">
        <v>0.254</v>
      </c>
      <c r="AD10" s="518">
        <v>3.762</v>
      </c>
      <c r="AE10" s="518">
        <v>0.6</v>
      </c>
      <c r="AF10" s="138">
        <v>0</v>
      </c>
      <c r="AG10" s="280">
        <f>+SUM(AH10:AO10)</f>
        <v>42.616</v>
      </c>
      <c r="AH10" s="22">
        <v>0.623</v>
      </c>
      <c r="AI10" s="22">
        <v>0.375</v>
      </c>
      <c r="AJ10" s="22">
        <v>1.1850000000000001</v>
      </c>
      <c r="AK10" s="22">
        <v>2.2170000000000001</v>
      </c>
      <c r="AL10" s="22">
        <v>0.2</v>
      </c>
      <c r="AM10" s="22">
        <v>21.928999999999998</v>
      </c>
      <c r="AN10" s="22">
        <v>2.35</v>
      </c>
      <c r="AO10" s="22">
        <v>13.737000000000002</v>
      </c>
      <c r="AP10" s="281">
        <v>8160</v>
      </c>
      <c r="AQ10" s="18">
        <f>$W10/C10</f>
        <v>0.90809792843691151</v>
      </c>
      <c r="AR10" s="19">
        <f>IF(H10=0,"-",AB10/H10)</f>
        <v>0.74451612903225795</v>
      </c>
      <c r="AS10" s="19">
        <f>AG10/M10</f>
        <v>0.7428272616350009</v>
      </c>
      <c r="AT10" s="17">
        <f>W10-'04.11'!W10</f>
        <v>0</v>
      </c>
      <c r="AU10" s="17">
        <f>AB10-'04.11'!AB10</f>
        <v>0</v>
      </c>
      <c r="AV10" s="17">
        <f>AG10-'04.11'!AG10</f>
        <v>0</v>
      </c>
      <c r="AW10" s="54"/>
      <c r="AX10" s="226"/>
      <c r="AY10" s="246">
        <f>+SUM(AZ10:CL10)</f>
        <v>11</v>
      </c>
      <c r="AZ10" s="247">
        <v>1</v>
      </c>
      <c r="BA10" s="247">
        <v>1</v>
      </c>
      <c r="BB10" s="247"/>
      <c r="BC10" s="247"/>
      <c r="BD10" s="247"/>
      <c r="BE10" s="247"/>
      <c r="BF10" s="247">
        <v>1</v>
      </c>
      <c r="BG10" s="247">
        <v>1</v>
      </c>
      <c r="BH10" s="247"/>
      <c r="BI10" s="247"/>
      <c r="BJ10" s="247">
        <v>1</v>
      </c>
      <c r="BK10" s="247">
        <v>1</v>
      </c>
      <c r="BL10" s="247"/>
      <c r="BM10" s="270"/>
      <c r="BN10" s="270">
        <v>1</v>
      </c>
      <c r="BO10" s="270">
        <v>1</v>
      </c>
      <c r="BP10" s="270"/>
      <c r="BQ10" s="270">
        <v>1</v>
      </c>
      <c r="BR10" s="270">
        <v>1</v>
      </c>
      <c r="BS10" s="270">
        <v>1</v>
      </c>
      <c r="BT10" s="270"/>
    </row>
    <row r="11" spans="1:72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282">
        <v>0.6</v>
      </c>
      <c r="O11" s="282">
        <v>0.5</v>
      </c>
      <c r="P11" s="282">
        <v>0.12</v>
      </c>
      <c r="Q11" s="282">
        <v>0.1</v>
      </c>
      <c r="R11" s="282">
        <v>1.6</v>
      </c>
      <c r="S11" s="282">
        <v>3.92</v>
      </c>
      <c r="T11" s="282">
        <v>1.71</v>
      </c>
      <c r="U11" s="282">
        <v>5.39</v>
      </c>
      <c r="V11" s="63">
        <v>4122</v>
      </c>
      <c r="W11" s="279">
        <f t="shared" si="1"/>
        <v>28.7</v>
      </c>
      <c r="X11" s="166">
        <v>0.7</v>
      </c>
      <c r="Y11" s="166">
        <v>3.75</v>
      </c>
      <c r="Z11" s="166">
        <v>22.45</v>
      </c>
      <c r="AA11" s="166">
        <v>1.8</v>
      </c>
      <c r="AB11" s="279">
        <f>SUM(AC11:AE11)</f>
        <v>5.5</v>
      </c>
      <c r="AC11" s="71">
        <v>5.5</v>
      </c>
      <c r="AD11" s="71"/>
      <c r="AE11" s="71"/>
      <c r="AF11" s="138">
        <f>(AC11*5+AD11*3.5+AE11*3)*1000</f>
        <v>27500</v>
      </c>
      <c r="AG11" s="280">
        <f t="shared" ref="AG11:AG23" si="3">+SUM(AH11:AO11)</f>
        <v>14.54</v>
      </c>
      <c r="AH11" s="22">
        <v>14.54</v>
      </c>
      <c r="AI11" s="22"/>
      <c r="AJ11" s="22"/>
      <c r="AK11" s="22"/>
      <c r="AL11" s="22"/>
      <c r="AM11" s="22"/>
      <c r="AN11" s="22"/>
      <c r="AO11" s="22"/>
      <c r="AP11" s="281">
        <v>4628</v>
      </c>
      <c r="AQ11" s="18">
        <f>$W11/C11</f>
        <v>1</v>
      </c>
      <c r="AR11" s="19">
        <f>IF(H11=0,"-",AB11/H11)</f>
        <v>1</v>
      </c>
      <c r="AS11" s="19">
        <f>AG11/M11</f>
        <v>1.043041606886657</v>
      </c>
      <c r="AT11" s="17">
        <f>W11-'04.11'!W11</f>
        <v>0</v>
      </c>
      <c r="AU11" s="17">
        <f>AB11-'04.11'!AB11</f>
        <v>0</v>
      </c>
      <c r="AV11" s="17">
        <f>AG11-'04.11'!AG11</f>
        <v>0</v>
      </c>
      <c r="AW11" s="54"/>
      <c r="AX11" s="226"/>
      <c r="AY11" s="246">
        <f>+SUM(AZ11:CL11)</f>
        <v>11</v>
      </c>
      <c r="AZ11" s="247"/>
      <c r="BA11" s="247">
        <v>1</v>
      </c>
      <c r="BB11" s="247"/>
      <c r="BC11" s="247"/>
      <c r="BD11" s="247"/>
      <c r="BE11" s="247">
        <v>1</v>
      </c>
      <c r="BF11" s="247"/>
      <c r="BG11" s="247">
        <v>1</v>
      </c>
      <c r="BH11" s="247"/>
      <c r="BI11" s="247"/>
      <c r="BJ11" s="247">
        <v>1</v>
      </c>
      <c r="BK11" s="247">
        <v>1</v>
      </c>
      <c r="BL11" s="247"/>
      <c r="BM11" s="270"/>
      <c r="BN11" s="270">
        <v>1</v>
      </c>
      <c r="BO11" s="270"/>
      <c r="BP11" s="270">
        <v>1</v>
      </c>
      <c r="BQ11" s="270">
        <v>1</v>
      </c>
      <c r="BR11" s="270">
        <v>1</v>
      </c>
      <c r="BS11" s="270">
        <v>1</v>
      </c>
      <c r="BT11" s="270">
        <v>1</v>
      </c>
    </row>
    <row r="12" spans="1:72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68.691999999999993</v>
      </c>
      <c r="X12" s="167">
        <v>2.3659999999999997</v>
      </c>
      <c r="Y12" s="167">
        <v>6.24</v>
      </c>
      <c r="Z12" s="167">
        <v>53.522999999999996</v>
      </c>
      <c r="AA12" s="167">
        <v>6.5630000000000006</v>
      </c>
      <c r="AB12" s="292">
        <f>SUM(AC12:AE12)</f>
        <v>0</v>
      </c>
      <c r="AC12" s="146"/>
      <c r="AD12" s="146"/>
      <c r="AE12" s="146"/>
      <c r="AF12" s="139">
        <f t="shared" ref="AF12:AF22" si="6">(AC12*5+AD12*3.5+AE12*3)*1000</f>
        <v>0</v>
      </c>
      <c r="AG12" s="293">
        <f t="shared" si="3"/>
        <v>13.565999999999999</v>
      </c>
      <c r="AH12" s="127">
        <v>0</v>
      </c>
      <c r="AI12" s="127">
        <v>1.1620000000000001</v>
      </c>
      <c r="AJ12" s="127">
        <v>8.5000000000000006E-2</v>
      </c>
      <c r="AK12" s="127">
        <v>0</v>
      </c>
      <c r="AL12" s="127">
        <v>0.1</v>
      </c>
      <c r="AM12" s="127">
        <v>9.8349999999999991</v>
      </c>
      <c r="AN12" s="127">
        <v>0</v>
      </c>
      <c r="AO12" s="127">
        <v>2.3839999999999999</v>
      </c>
      <c r="AP12" s="294">
        <v>8783</v>
      </c>
      <c r="AQ12" s="128">
        <f>$W12/C12</f>
        <v>0.82059491100226956</v>
      </c>
      <c r="AR12" s="129">
        <f>IF(H12=0,"-",AB12/H12)</f>
        <v>0</v>
      </c>
      <c r="AS12" s="129">
        <f>AG12/M12</f>
        <v>0.79286966686148452</v>
      </c>
      <c r="AT12" s="17">
        <f>W12-'04.11'!W12</f>
        <v>1.2239999999999895</v>
      </c>
      <c r="AU12" s="17">
        <f>AB12-'04.11'!AB12</f>
        <v>0</v>
      </c>
      <c r="AV12" s="17">
        <f>AG12-'04.11'!AG12</f>
        <v>1.0229999999999997</v>
      </c>
      <c r="AW12" s="130"/>
      <c r="AX12" s="239"/>
      <c r="AY12" s="249">
        <f>+SUM(AZ12:CL12)</f>
        <v>18</v>
      </c>
      <c r="AZ12" s="248"/>
      <c r="BA12" s="248"/>
      <c r="BB12" s="248">
        <v>1</v>
      </c>
      <c r="BC12" s="248">
        <v>1</v>
      </c>
      <c r="BD12" s="248"/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48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  <c r="BS12" s="271">
        <v>1</v>
      </c>
      <c r="BT12" s="271">
        <v>1</v>
      </c>
    </row>
    <row r="13" spans="1:72" ht="13.15" x14ac:dyDescent="0.4">
      <c r="A13" s="14">
        <v>4</v>
      </c>
      <c r="B13" s="15" t="s">
        <v>54</v>
      </c>
      <c r="C13" s="61">
        <f t="shared" si="4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5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63">
        <v>1727</v>
      </c>
      <c r="W13" s="279">
        <f t="shared" si="1"/>
        <v>9.1409999999999982</v>
      </c>
      <c r="X13" s="174">
        <v>0.26</v>
      </c>
      <c r="Y13" s="174">
        <v>0.72</v>
      </c>
      <c r="Z13" s="174">
        <v>7.2009999999999996</v>
      </c>
      <c r="AA13" s="174">
        <v>0.96</v>
      </c>
      <c r="AB13" s="279">
        <f>SUM(AC13:AE13)</f>
        <v>0.33</v>
      </c>
      <c r="AC13" s="71"/>
      <c r="AD13" s="71">
        <v>0.33</v>
      </c>
      <c r="AE13" s="71"/>
      <c r="AF13" s="138"/>
      <c r="AG13" s="280">
        <f t="shared" si="3"/>
        <v>0.68</v>
      </c>
      <c r="AH13" s="22">
        <v>0.68</v>
      </c>
      <c r="AI13" s="22"/>
      <c r="AJ13" s="22"/>
      <c r="AK13" s="22"/>
      <c r="AL13" s="22"/>
      <c r="AM13" s="22"/>
      <c r="AN13" s="22"/>
      <c r="AO13" s="22"/>
      <c r="AP13" s="281">
        <v>1085</v>
      </c>
      <c r="AQ13" s="18">
        <f>$W13/C13</f>
        <v>0.66383442265795201</v>
      </c>
      <c r="AR13" s="19">
        <f>IF(H13=0,"-",AB13/H13)</f>
        <v>0.3666666666666667</v>
      </c>
      <c r="AS13" s="19">
        <f>AG13/M13</f>
        <v>0.57627118644067798</v>
      </c>
      <c r="AT13" s="17">
        <f>W13-'04.11'!W13</f>
        <v>0</v>
      </c>
      <c r="AU13" s="17">
        <f>AB13-'04.11'!AB13</f>
        <v>0</v>
      </c>
      <c r="AV13" s="17">
        <f>AG13-'04.11'!AG13</f>
        <v>0</v>
      </c>
      <c r="AW13" s="54"/>
      <c r="AX13" s="226"/>
      <c r="AY13" s="246">
        <f>+SUM(AZ13:CL13)</f>
        <v>11</v>
      </c>
      <c r="AZ13" s="247">
        <v>1</v>
      </c>
      <c r="BA13" s="247">
        <v>1</v>
      </c>
      <c r="BB13" s="247"/>
      <c r="BC13" s="247">
        <v>1</v>
      </c>
      <c r="BD13" s="247"/>
      <c r="BE13" s="247"/>
      <c r="BF13" s="247"/>
      <c r="BG13" s="247">
        <v>1</v>
      </c>
      <c r="BH13" s="247"/>
      <c r="BI13" s="247"/>
      <c r="BJ13" s="247">
        <v>1</v>
      </c>
      <c r="BK13" s="247">
        <v>1</v>
      </c>
      <c r="BL13" s="247">
        <v>1</v>
      </c>
      <c r="BM13" s="270"/>
      <c r="BN13" s="270">
        <v>1</v>
      </c>
      <c r="BO13" s="270"/>
      <c r="BP13" s="270">
        <v>1</v>
      </c>
      <c r="BQ13" s="270"/>
      <c r="BR13" s="270">
        <v>1</v>
      </c>
      <c r="BS13" s="270">
        <v>1</v>
      </c>
      <c r="BT13" s="270"/>
    </row>
    <row r="14" spans="1:72" s="43" customFormat="1" ht="13.15" x14ac:dyDescent="0.35">
      <c r="A14" s="449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6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W14-'04.11'!W14</f>
        <v>0</v>
      </c>
      <c r="AU14" s="17">
        <f>AB14-'04.11'!AB14</f>
        <v>0</v>
      </c>
      <c r="AV14" s="17">
        <f>AG14-'04.11'!AG14</f>
        <v>0</v>
      </c>
      <c r="AW14" s="54"/>
      <c r="AX14" s="22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72"/>
      <c r="BN14" s="272"/>
      <c r="BO14" s="272"/>
      <c r="BP14" s="272"/>
      <c r="BQ14" s="272"/>
      <c r="BR14" s="272"/>
      <c r="BS14" s="272"/>
      <c r="BT14" s="272"/>
    </row>
    <row r="15" spans="1:72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14.824</v>
      </c>
      <c r="X15" s="22">
        <v>0.26</v>
      </c>
      <c r="Y15" s="22">
        <v>6.9870000000000001</v>
      </c>
      <c r="Z15" s="22">
        <v>7.577</v>
      </c>
      <c r="AA15" s="22">
        <v>0</v>
      </c>
      <c r="AB15" s="279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280">
        <f t="shared" si="3"/>
        <v>8.6069999999999993</v>
      </c>
      <c r="AH15" s="22"/>
      <c r="AI15" s="22"/>
      <c r="AJ15" s="22"/>
      <c r="AK15" s="22"/>
      <c r="AL15" s="22">
        <v>0.68</v>
      </c>
      <c r="AM15" s="22">
        <v>6.6470000000000002</v>
      </c>
      <c r="AN15" s="22">
        <v>1.28</v>
      </c>
      <c r="AO15" s="22">
        <v>0</v>
      </c>
      <c r="AP15" s="281">
        <v>2529</v>
      </c>
      <c r="AQ15" s="18">
        <f t="shared" ref="AQ15:AQ24" si="8">$W15/C15</f>
        <v>0.92017380509000624</v>
      </c>
      <c r="AR15" s="19">
        <f>IF(H15=0,"-",AB15/H15)</f>
        <v>0</v>
      </c>
      <c r="AS15" s="19">
        <f t="shared" ref="AS15:AS24" si="9">AG15/M15</f>
        <v>0.97034949267192783</v>
      </c>
      <c r="AT15" s="17">
        <f>W15-'04.11'!W15</f>
        <v>0</v>
      </c>
      <c r="AU15" s="17">
        <f>AB15-'04.11'!AB15</f>
        <v>0</v>
      </c>
      <c r="AV15" s="17">
        <f>AG15-'04.11'!AG15</f>
        <v>0</v>
      </c>
      <c r="AW15" s="54"/>
      <c r="AX15" s="226"/>
      <c r="AY15" s="246">
        <f t="shared" ref="AY15:AY23" si="10">+SUM(AZ15:CL15)</f>
        <v>8</v>
      </c>
      <c r="AZ15" s="247"/>
      <c r="BA15" s="247"/>
      <c r="BB15" s="247"/>
      <c r="BC15" s="247"/>
      <c r="BD15" s="247">
        <v>1</v>
      </c>
      <c r="BE15" s="247">
        <v>1</v>
      </c>
      <c r="BF15" s="247"/>
      <c r="BG15" s="247"/>
      <c r="BH15" s="247"/>
      <c r="BI15" s="247">
        <v>1</v>
      </c>
      <c r="BJ15" s="247">
        <v>1</v>
      </c>
      <c r="BK15" s="247"/>
      <c r="BL15" s="247"/>
      <c r="BM15" s="270"/>
      <c r="BN15" s="270">
        <v>1</v>
      </c>
      <c r="BO15" s="270">
        <v>1</v>
      </c>
      <c r="BP15" s="270"/>
      <c r="BQ15" s="270"/>
      <c r="BR15" s="270"/>
      <c r="BS15" s="270">
        <v>1</v>
      </c>
      <c r="BT15" s="270">
        <v>1</v>
      </c>
    </row>
    <row r="16" spans="1:72" ht="13.15" x14ac:dyDescent="0.4">
      <c r="A16" s="14">
        <v>2</v>
      </c>
      <c r="B16" s="15" t="s">
        <v>42</v>
      </c>
      <c r="C16" s="61">
        <f t="shared" si="4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5"/>
        <v>7.5499999999999989</v>
      </c>
      <c r="N16" s="282">
        <v>2.1</v>
      </c>
      <c r="O16" s="282">
        <v>2.5</v>
      </c>
      <c r="P16" s="282">
        <v>0</v>
      </c>
      <c r="Q16" s="282">
        <v>0</v>
      </c>
      <c r="R16" s="282">
        <v>0.89</v>
      </c>
      <c r="S16" s="282">
        <v>0.75</v>
      </c>
      <c r="T16" s="282">
        <v>0.3</v>
      </c>
      <c r="U16" s="282">
        <v>1.01</v>
      </c>
      <c r="V16" s="63">
        <v>10671</v>
      </c>
      <c r="W16" s="279">
        <f t="shared" si="1"/>
        <v>71.864000000000004</v>
      </c>
      <c r="X16" s="27">
        <v>1.4300000000000002</v>
      </c>
      <c r="Y16" s="27">
        <v>13.356999999999999</v>
      </c>
      <c r="Z16" s="27">
        <v>43.637</v>
      </c>
      <c r="AA16" s="27">
        <v>13.44</v>
      </c>
      <c r="AB16" s="279">
        <f t="shared" si="7"/>
        <v>6.6</v>
      </c>
      <c r="AC16" s="75">
        <v>6.6</v>
      </c>
      <c r="AD16" s="75"/>
      <c r="AE16" s="75"/>
      <c r="AF16" s="138">
        <f t="shared" si="6"/>
        <v>33000</v>
      </c>
      <c r="AG16" s="280">
        <f t="shared" si="3"/>
        <v>6.620000000000001</v>
      </c>
      <c r="AH16" s="22">
        <v>2.1</v>
      </c>
      <c r="AI16" s="22">
        <v>0</v>
      </c>
      <c r="AJ16" s="22">
        <v>0</v>
      </c>
      <c r="AK16" s="22">
        <v>0</v>
      </c>
      <c r="AL16" s="22">
        <v>1.97</v>
      </c>
      <c r="AM16" s="22">
        <v>2.15</v>
      </c>
      <c r="AN16" s="22">
        <v>0</v>
      </c>
      <c r="AO16" s="22">
        <v>0.4</v>
      </c>
      <c r="AP16" s="281">
        <v>8988</v>
      </c>
      <c r="AQ16" s="18">
        <f t="shared" si="8"/>
        <v>0.89818772653418322</v>
      </c>
      <c r="AR16" s="19">
        <f>IF(H16=0,"-",AB16/H16)</f>
        <v>0.532258064516129</v>
      </c>
      <c r="AS16" s="19">
        <f t="shared" si="9"/>
        <v>0.87682119205298037</v>
      </c>
      <c r="AT16" s="17">
        <f>W16-'04.11'!W16</f>
        <v>0</v>
      </c>
      <c r="AU16" s="17">
        <f>AB16-'04.11'!AB16</f>
        <v>0</v>
      </c>
      <c r="AV16" s="17">
        <f>AG16-'04.11'!AG16</f>
        <v>0</v>
      </c>
      <c r="AW16" s="54"/>
      <c r="AX16" s="226"/>
      <c r="AY16" s="246">
        <f t="shared" si="10"/>
        <v>10</v>
      </c>
      <c r="AZ16" s="247">
        <v>1</v>
      </c>
      <c r="BA16" s="247"/>
      <c r="BB16" s="247"/>
      <c r="BC16" s="247"/>
      <c r="BD16" s="247">
        <v>1</v>
      </c>
      <c r="BE16" s="247"/>
      <c r="BF16" s="247"/>
      <c r="BG16" s="247"/>
      <c r="BH16" s="247"/>
      <c r="BI16" s="247">
        <v>1</v>
      </c>
      <c r="BJ16" s="247">
        <v>1</v>
      </c>
      <c r="BK16" s="247"/>
      <c r="BL16" s="247"/>
      <c r="BM16" s="270">
        <v>1</v>
      </c>
      <c r="BN16" s="270">
        <v>1</v>
      </c>
      <c r="BO16" s="270"/>
      <c r="BP16" s="270">
        <v>1</v>
      </c>
      <c r="BQ16" s="270"/>
      <c r="BR16" s="270">
        <v>1</v>
      </c>
      <c r="BS16" s="270">
        <v>1</v>
      </c>
      <c r="BT16" s="270">
        <v>1</v>
      </c>
    </row>
    <row r="17" spans="1:72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15.690000000000001</v>
      </c>
      <c r="X17" s="124"/>
      <c r="Y17" s="175">
        <v>5.29</v>
      </c>
      <c r="Z17" s="175">
        <v>8.8800000000000008</v>
      </c>
      <c r="AA17" s="175">
        <v>1.52</v>
      </c>
      <c r="AB17" s="292">
        <f t="shared" si="7"/>
        <v>17.89</v>
      </c>
      <c r="AC17" s="125"/>
      <c r="AD17" s="125">
        <v>17.89</v>
      </c>
      <c r="AE17" s="125"/>
      <c r="AF17" s="139">
        <f t="shared" si="6"/>
        <v>62615</v>
      </c>
      <c r="AG17" s="293">
        <f t="shared" si="3"/>
        <v>6.77</v>
      </c>
      <c r="AH17" s="127">
        <v>0</v>
      </c>
      <c r="AI17" s="127"/>
      <c r="AJ17" s="127"/>
      <c r="AK17" s="127"/>
      <c r="AL17" s="127">
        <v>6.77</v>
      </c>
      <c r="AM17" s="127"/>
      <c r="AN17" s="127"/>
      <c r="AO17" s="127"/>
      <c r="AP17" s="294">
        <v>3377</v>
      </c>
      <c r="AQ17" s="128">
        <f t="shared" si="8"/>
        <v>1.0261608894702421</v>
      </c>
      <c r="AR17" s="129">
        <f>IF(H17=0,"-",AB17/H17)</f>
        <v>1.4086614173228347</v>
      </c>
      <c r="AS17" s="129">
        <f t="shared" si="9"/>
        <v>0.9741007194244603</v>
      </c>
      <c r="AT17" s="17">
        <f>W17-'04.11'!W17</f>
        <v>0.4800000000000022</v>
      </c>
      <c r="AU17" s="17">
        <f>AB17-'04.11'!AB17</f>
        <v>0</v>
      </c>
      <c r="AV17" s="17">
        <f>AG17-'04.11'!AG17</f>
        <v>0.15999999999999925</v>
      </c>
      <c r="AW17" s="130"/>
      <c r="AX17" s="239"/>
      <c r="AY17" s="249">
        <f t="shared" si="10"/>
        <v>15</v>
      </c>
      <c r="AZ17" s="248">
        <v>1</v>
      </c>
      <c r="BA17" s="248">
        <v>1</v>
      </c>
      <c r="BB17" s="248">
        <v>1</v>
      </c>
      <c r="BC17" s="248"/>
      <c r="BD17" s="248">
        <v>1</v>
      </c>
      <c r="BE17" s="248">
        <v>1</v>
      </c>
      <c r="BF17" s="248"/>
      <c r="BG17" s="248"/>
      <c r="BH17" s="248"/>
      <c r="BI17" s="248"/>
      <c r="BJ17" s="248">
        <v>1</v>
      </c>
      <c r="BK17" s="248">
        <v>1</v>
      </c>
      <c r="BL17" s="248">
        <v>1</v>
      </c>
      <c r="BM17" s="271">
        <v>1</v>
      </c>
      <c r="BN17" s="271">
        <v>1</v>
      </c>
      <c r="BO17" s="271">
        <v>1</v>
      </c>
      <c r="BP17" s="271"/>
      <c r="BQ17" s="271">
        <v>1</v>
      </c>
      <c r="BR17" s="271">
        <v>1</v>
      </c>
      <c r="BS17" s="271">
        <v>1</v>
      </c>
      <c r="BT17" s="271">
        <v>1</v>
      </c>
    </row>
    <row r="18" spans="1:72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77.64500000000001</v>
      </c>
      <c r="X18" s="124">
        <v>7.3330000000000002</v>
      </c>
      <c r="Y18" s="124">
        <v>6.6109999999999998</v>
      </c>
      <c r="Z18" s="124">
        <v>42.53</v>
      </c>
      <c r="AA18" s="124">
        <v>21.170999999999999</v>
      </c>
      <c r="AB18" s="292">
        <f>SUM(AC18:AE18)</f>
        <v>29.462</v>
      </c>
      <c r="AC18" s="125">
        <v>8.2970000000000006</v>
      </c>
      <c r="AD18" s="125">
        <v>13.173999999999999</v>
      </c>
      <c r="AE18" s="125">
        <v>7.9909999999999997</v>
      </c>
      <c r="AF18" s="139">
        <v>0</v>
      </c>
      <c r="AG18" s="293">
        <f t="shared" si="3"/>
        <v>4.330000000000001</v>
      </c>
      <c r="AH18" s="127">
        <v>0</v>
      </c>
      <c r="AI18" s="127">
        <v>0.19</v>
      </c>
      <c r="AJ18" s="127">
        <v>0</v>
      </c>
      <c r="AK18" s="127">
        <v>0</v>
      </c>
      <c r="AL18" s="127">
        <v>1.04</v>
      </c>
      <c r="AM18" s="127">
        <v>2.5500000000000003</v>
      </c>
      <c r="AN18" s="127">
        <v>0.32</v>
      </c>
      <c r="AO18" s="127">
        <v>0.23</v>
      </c>
      <c r="AP18" s="294">
        <v>11726</v>
      </c>
      <c r="AQ18" s="128">
        <f t="shared" si="8"/>
        <v>0.79562455169587054</v>
      </c>
      <c r="AR18" s="129">
        <f>IF(H18=0,"-",AB18/H18)</f>
        <v>0.97266424562561893</v>
      </c>
      <c r="AS18" s="129">
        <f t="shared" si="9"/>
        <v>0.58120805369127537</v>
      </c>
      <c r="AT18" s="17">
        <f>W18-'04.11'!W18</f>
        <v>2.5520000000000067</v>
      </c>
      <c r="AU18" s="17">
        <f>AB18-'04.11'!AB18</f>
        <v>0.48999999999999844</v>
      </c>
      <c r="AV18" s="17">
        <f>AG18-'04.11'!AG18</f>
        <v>0.3100000000000005</v>
      </c>
      <c r="AW18" s="130"/>
      <c r="AX18" s="239"/>
      <c r="AY18" s="249">
        <f t="shared" si="10"/>
        <v>20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48">
        <v>1</v>
      </c>
      <c r="BM18" s="271">
        <v>1</v>
      </c>
      <c r="BN18" s="271">
        <v>1</v>
      </c>
      <c r="BO18" s="271">
        <v>1</v>
      </c>
      <c r="BP18" s="271"/>
      <c r="BQ18" s="271">
        <v>1</v>
      </c>
      <c r="BR18" s="271">
        <v>1</v>
      </c>
      <c r="BS18" s="271">
        <v>1</v>
      </c>
      <c r="BT18" s="271">
        <v>1</v>
      </c>
    </row>
    <row r="19" spans="1:72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78.270999999999987</v>
      </c>
      <c r="X19" s="124">
        <v>0.38800000000000001</v>
      </c>
      <c r="Y19" s="124">
        <v>13.980999999999998</v>
      </c>
      <c r="Z19" s="124">
        <v>60.859999999999992</v>
      </c>
      <c r="AA19" s="124">
        <v>3.0419999999999998</v>
      </c>
      <c r="AB19" s="292">
        <f>SUM(AC19:AE19)</f>
        <v>27.811000000000003</v>
      </c>
      <c r="AC19" s="125">
        <v>16.342000000000002</v>
      </c>
      <c r="AD19" s="125">
        <v>11.025</v>
      </c>
      <c r="AE19" s="125">
        <v>0.44400000000000001</v>
      </c>
      <c r="AF19" s="139">
        <f t="shared" si="6"/>
        <v>121629.5</v>
      </c>
      <c r="AG19" s="293">
        <f t="shared" si="3"/>
        <v>27.990000000000002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3.7170000000000001</v>
      </c>
      <c r="AM19" s="127">
        <v>0</v>
      </c>
      <c r="AN19" s="127">
        <v>23.272000000000002</v>
      </c>
      <c r="AO19" s="127">
        <v>0.6</v>
      </c>
      <c r="AP19" s="294">
        <v>11107</v>
      </c>
      <c r="AQ19" s="128">
        <f t="shared" si="8"/>
        <v>0.90371781549474639</v>
      </c>
      <c r="AR19" s="129">
        <f t="shared" ref="AR19:AR24" si="11">IF(H19=0,"-",AB19/H19)</f>
        <v>0.96298476454293647</v>
      </c>
      <c r="AS19" s="129">
        <f t="shared" si="9"/>
        <v>0.97969898494924756</v>
      </c>
      <c r="AT19" s="17">
        <f>W19-'04.11'!W19</f>
        <v>3.5429999999999922</v>
      </c>
      <c r="AU19" s="17">
        <f>AB19-'04.11'!AB19</f>
        <v>0.94200000000000017</v>
      </c>
      <c r="AV19" s="17">
        <f>AG19-'04.11'!AG19</f>
        <v>0.76999999999999957</v>
      </c>
      <c r="AW19" s="130"/>
      <c r="AX19" s="239"/>
      <c r="AY19" s="249">
        <f t="shared" si="10"/>
        <v>19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>
        <v>1</v>
      </c>
      <c r="BI19" s="248"/>
      <c r="BJ19" s="248">
        <v>1</v>
      </c>
      <c r="BK19" s="248">
        <v>1</v>
      </c>
      <c r="BL19" s="248"/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  <c r="BS19" s="271">
        <v>1</v>
      </c>
      <c r="BT19" s="271">
        <v>1</v>
      </c>
    </row>
    <row r="20" spans="1:72" s="134" customFormat="1" ht="13.15" x14ac:dyDescent="0.4">
      <c r="A20" s="119">
        <v>6</v>
      </c>
      <c r="B20" s="120" t="s">
        <v>49</v>
      </c>
      <c r="C20" s="121">
        <f t="shared" si="4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5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22.710000000000004</v>
      </c>
      <c r="X20" s="171">
        <v>0.76</v>
      </c>
      <c r="Y20" s="171">
        <v>0</v>
      </c>
      <c r="Z20" s="171">
        <v>21.42</v>
      </c>
      <c r="AA20" s="171">
        <v>0.53</v>
      </c>
      <c r="AB20" s="292">
        <f t="shared" si="7"/>
        <v>9.9</v>
      </c>
      <c r="AC20" s="125">
        <v>3.46</v>
      </c>
      <c r="AD20" s="125">
        <v>5.38</v>
      </c>
      <c r="AE20" s="125">
        <v>1.06</v>
      </c>
      <c r="AF20" s="139">
        <f t="shared" si="6"/>
        <v>39309.999999999993</v>
      </c>
      <c r="AG20" s="293">
        <f t="shared" si="3"/>
        <v>0.2</v>
      </c>
      <c r="AH20" s="172">
        <v>0.2</v>
      </c>
      <c r="AI20" s="127"/>
      <c r="AJ20" s="127"/>
      <c r="AK20" s="127"/>
      <c r="AL20" s="172"/>
      <c r="AM20" s="172"/>
      <c r="AN20" s="172"/>
      <c r="AO20" s="172"/>
      <c r="AP20" s="294">
        <v>2558</v>
      </c>
      <c r="AQ20" s="128">
        <f t="shared" si="8"/>
        <v>0.79964788732394387</v>
      </c>
      <c r="AR20" s="129">
        <f t="shared" si="11"/>
        <v>0.98214285714285721</v>
      </c>
      <c r="AS20" s="129">
        <f t="shared" si="9"/>
        <v>6.4516129032258063E-2</v>
      </c>
      <c r="AT20" s="17">
        <f>W20-'04.11'!W20</f>
        <v>0</v>
      </c>
      <c r="AU20" s="17">
        <f>AB20-'04.11'!AB20</f>
        <v>0</v>
      </c>
      <c r="AV20" s="17">
        <f>AG20-'04.11'!AG20</f>
        <v>0</v>
      </c>
      <c r="AW20" s="130"/>
      <c r="AX20" s="239"/>
      <c r="AY20" s="249">
        <f t="shared" si="10"/>
        <v>7</v>
      </c>
      <c r="AZ20" s="248">
        <v>1</v>
      </c>
      <c r="BA20" s="248"/>
      <c r="BB20" s="248"/>
      <c r="BC20" s="248">
        <v>1</v>
      </c>
      <c r="BD20" s="248">
        <v>1</v>
      </c>
      <c r="BE20" s="248"/>
      <c r="BF20" s="248"/>
      <c r="BG20" s="248"/>
      <c r="BH20" s="248"/>
      <c r="BI20" s="248"/>
      <c r="BJ20" s="248"/>
      <c r="BK20" s="248">
        <v>1</v>
      </c>
      <c r="BL20" s="248"/>
      <c r="BM20" s="271"/>
      <c r="BN20" s="271">
        <v>1</v>
      </c>
      <c r="BO20" s="271"/>
      <c r="BP20" s="271"/>
      <c r="BQ20" s="271"/>
      <c r="BR20" s="271">
        <v>1</v>
      </c>
      <c r="BS20" s="271">
        <v>1</v>
      </c>
      <c r="BT20" s="271"/>
    </row>
    <row r="21" spans="1:72" ht="13.15" x14ac:dyDescent="0.4">
      <c r="A21" s="14">
        <v>7</v>
      </c>
      <c r="B21" s="15" t="s">
        <v>48</v>
      </c>
      <c r="C21" s="61">
        <f t="shared" si="4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5"/>
        <v>5.28</v>
      </c>
      <c r="N21" s="282">
        <v>0</v>
      </c>
      <c r="O21" s="282">
        <v>0</v>
      </c>
      <c r="P21" s="282">
        <v>0.85</v>
      </c>
      <c r="Q21" s="282">
        <v>0</v>
      </c>
      <c r="R21" s="282">
        <v>0</v>
      </c>
      <c r="S21" s="282">
        <v>1.55</v>
      </c>
      <c r="T21" s="282">
        <v>2</v>
      </c>
      <c r="U21" s="282">
        <v>0.88</v>
      </c>
      <c r="V21" s="63">
        <v>2421</v>
      </c>
      <c r="W21" s="279">
        <f t="shared" si="1"/>
        <v>16.094879999999996</v>
      </c>
      <c r="X21" s="22">
        <v>0.40500000000000003</v>
      </c>
      <c r="Y21" s="22">
        <v>2.2139999999999995</v>
      </c>
      <c r="Z21" s="22">
        <v>6.45038</v>
      </c>
      <c r="AA21" s="22">
        <v>7.0254999999999992</v>
      </c>
      <c r="AB21" s="279">
        <f>SUM(AC21:AE21)</f>
        <v>2.0730599999999999</v>
      </c>
      <c r="AC21" s="71">
        <v>0.80577999999999994</v>
      </c>
      <c r="AD21" s="71">
        <v>1.26728</v>
      </c>
      <c r="AE21" s="71">
        <v>0</v>
      </c>
      <c r="AF21" s="138">
        <f t="shared" si="6"/>
        <v>8464.380000000001</v>
      </c>
      <c r="AG21" s="280">
        <f t="shared" si="3"/>
        <v>4.032</v>
      </c>
      <c r="AH21" s="22"/>
      <c r="AI21" s="22"/>
      <c r="AJ21" s="22"/>
      <c r="AK21" s="22"/>
      <c r="AL21" s="22">
        <v>0.28000000000000003</v>
      </c>
      <c r="AM21" s="22">
        <v>1.55</v>
      </c>
      <c r="AN21" s="22">
        <v>1.377</v>
      </c>
      <c r="AO21" s="22">
        <v>0.82499999999999996</v>
      </c>
      <c r="AP21" s="281">
        <v>2143</v>
      </c>
      <c r="AQ21" s="18">
        <f t="shared" si="8"/>
        <v>0.94675764705882326</v>
      </c>
      <c r="AR21" s="19">
        <f t="shared" si="11"/>
        <v>0.68417821782178212</v>
      </c>
      <c r="AS21" s="19">
        <f t="shared" si="9"/>
        <v>0.76363636363636356</v>
      </c>
      <c r="AT21" s="17">
        <f>W21-'04.11'!W21</f>
        <v>0</v>
      </c>
      <c r="AU21" s="17">
        <f>AB21-'04.11'!AB21</f>
        <v>0</v>
      </c>
      <c r="AV21" s="17">
        <f>AG21-'04.11'!AG21</f>
        <v>0</v>
      </c>
      <c r="AW21" s="54"/>
      <c r="AX21" s="226"/>
      <c r="AY21" s="246">
        <f t="shared" si="10"/>
        <v>14</v>
      </c>
      <c r="AZ21" s="247">
        <v>1</v>
      </c>
      <c r="BA21" s="247">
        <v>1</v>
      </c>
      <c r="BB21" s="247"/>
      <c r="BC21" s="247">
        <v>1</v>
      </c>
      <c r="BD21" s="247">
        <v>1</v>
      </c>
      <c r="BE21" s="247"/>
      <c r="BF21" s="247">
        <v>1</v>
      </c>
      <c r="BG21" s="247"/>
      <c r="BH21" s="247"/>
      <c r="BI21" s="247"/>
      <c r="BJ21" s="247">
        <v>1</v>
      </c>
      <c r="BK21" s="247">
        <v>1</v>
      </c>
      <c r="BL21" s="247">
        <v>1</v>
      </c>
      <c r="BM21" s="270"/>
      <c r="BN21" s="270">
        <v>1</v>
      </c>
      <c r="BO21" s="270">
        <v>1</v>
      </c>
      <c r="BP21" s="270"/>
      <c r="BQ21" s="270">
        <v>1</v>
      </c>
      <c r="BR21" s="270">
        <v>1</v>
      </c>
      <c r="BS21" s="270">
        <v>1</v>
      </c>
      <c r="BT21" s="270">
        <v>1</v>
      </c>
    </row>
    <row r="22" spans="1:72" s="134" customFormat="1" ht="13.15" x14ac:dyDescent="0.4">
      <c r="A22" s="119">
        <v>8</v>
      </c>
      <c r="B22" s="120" t="s">
        <v>62</v>
      </c>
      <c r="C22" s="121">
        <f t="shared" si="4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5"/>
        <v>16.369999999999997</v>
      </c>
      <c r="N22" s="291">
        <v>0</v>
      </c>
      <c r="O22" s="291">
        <v>0</v>
      </c>
      <c r="P22" s="291">
        <v>0</v>
      </c>
      <c r="Q22" s="291">
        <v>0</v>
      </c>
      <c r="R22" s="291">
        <v>7.93</v>
      </c>
      <c r="S22" s="291">
        <v>0</v>
      </c>
      <c r="T22" s="291">
        <v>8.44</v>
      </c>
      <c r="U22" s="291">
        <v>0</v>
      </c>
      <c r="V22" s="122">
        <v>2622</v>
      </c>
      <c r="W22" s="292">
        <f t="shared" si="1"/>
        <v>8.65</v>
      </c>
      <c r="X22" s="127"/>
      <c r="Y22" s="127">
        <v>8.65</v>
      </c>
      <c r="Z22" s="127"/>
      <c r="AA22" s="127"/>
      <c r="AB22" s="292">
        <v>6</v>
      </c>
      <c r="AC22" s="125"/>
      <c r="AD22" s="125">
        <v>6</v>
      </c>
      <c r="AE22" s="125"/>
      <c r="AF22" s="139">
        <f t="shared" si="6"/>
        <v>21000</v>
      </c>
      <c r="AG22" s="293">
        <f t="shared" si="3"/>
        <v>13.548999999999999</v>
      </c>
      <c r="AH22" s="127">
        <v>0</v>
      </c>
      <c r="AI22" s="127">
        <v>0</v>
      </c>
      <c r="AJ22" s="127">
        <v>0</v>
      </c>
      <c r="AK22" s="127">
        <v>0</v>
      </c>
      <c r="AL22" s="127">
        <v>6.48</v>
      </c>
      <c r="AM22" s="127">
        <v>0</v>
      </c>
      <c r="AN22" s="127">
        <v>7.069</v>
      </c>
      <c r="AO22" s="127"/>
      <c r="AP22" s="294">
        <v>1606</v>
      </c>
      <c r="AQ22" s="128">
        <f t="shared" si="8"/>
        <v>0.91825902335456477</v>
      </c>
      <c r="AR22" s="129">
        <f t="shared" si="11"/>
        <v>1</v>
      </c>
      <c r="AS22" s="129">
        <f t="shared" si="9"/>
        <v>0.82767257177764209</v>
      </c>
      <c r="AT22" s="17">
        <f>W22-'04.11'!W22</f>
        <v>2.8800000000000008</v>
      </c>
      <c r="AU22" s="17">
        <f>AB22-'04.11'!AB22</f>
        <v>0</v>
      </c>
      <c r="AV22" s="17">
        <f>AG22-'04.11'!AG22</f>
        <v>5.7789999999999999</v>
      </c>
      <c r="AW22" s="130"/>
      <c r="AX22" s="239"/>
      <c r="AY22" s="249">
        <f t="shared" si="10"/>
        <v>8</v>
      </c>
      <c r="AZ22" s="248">
        <v>1</v>
      </c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48"/>
      <c r="BM22" s="271">
        <v>1</v>
      </c>
      <c r="BN22" s="271">
        <v>1</v>
      </c>
      <c r="BO22" s="271">
        <v>1</v>
      </c>
      <c r="BP22" s="271">
        <v>1</v>
      </c>
      <c r="BQ22" s="271">
        <v>1</v>
      </c>
      <c r="BR22" s="271">
        <v>1</v>
      </c>
      <c r="BS22" s="271">
        <v>1</v>
      </c>
      <c r="BT22" s="271"/>
    </row>
    <row r="23" spans="1:72" ht="13.15" x14ac:dyDescent="0.4">
      <c r="A23" s="14">
        <v>9</v>
      </c>
      <c r="B23" s="15" t="s">
        <v>51</v>
      </c>
      <c r="C23" s="61">
        <f t="shared" si="4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5"/>
        <v>9.32</v>
      </c>
      <c r="N23" s="282">
        <v>0.37</v>
      </c>
      <c r="O23" s="282">
        <v>0</v>
      </c>
      <c r="P23" s="282">
        <v>0</v>
      </c>
      <c r="Q23" s="282">
        <v>0</v>
      </c>
      <c r="R23" s="282">
        <v>6.25</v>
      </c>
      <c r="S23" s="282">
        <v>0</v>
      </c>
      <c r="T23" s="282">
        <v>2.7</v>
      </c>
      <c r="U23" s="282">
        <v>0</v>
      </c>
      <c r="V23" s="63">
        <v>3432</v>
      </c>
      <c r="W23" s="279">
        <f t="shared" si="1"/>
        <v>14.541</v>
      </c>
      <c r="X23" s="22">
        <v>0</v>
      </c>
      <c r="Y23" s="22">
        <v>1.1910000000000001</v>
      </c>
      <c r="Z23" s="22">
        <v>9.125</v>
      </c>
      <c r="AA23" s="22">
        <v>4.2250000000000005</v>
      </c>
      <c r="AB23" s="279">
        <f>SUM(AC23:AE23)</f>
        <v>14.544999999999998</v>
      </c>
      <c r="AC23" s="75">
        <v>3.8220000000000001</v>
      </c>
      <c r="AD23" s="75">
        <v>8.6769999999999996</v>
      </c>
      <c r="AE23" s="75">
        <v>2.0460000000000003</v>
      </c>
      <c r="AF23" s="138">
        <v>0</v>
      </c>
      <c r="AG23" s="280">
        <f t="shared" si="3"/>
        <v>7.6989999999999998</v>
      </c>
      <c r="AH23" s="22">
        <v>0.49</v>
      </c>
      <c r="AI23" s="22">
        <v>0</v>
      </c>
      <c r="AJ23" s="22">
        <v>0</v>
      </c>
      <c r="AK23" s="22">
        <v>0</v>
      </c>
      <c r="AL23" s="22">
        <v>6.274</v>
      </c>
      <c r="AM23" s="22">
        <v>8.5000000000000006E-2</v>
      </c>
      <c r="AN23" s="22">
        <v>0.85000000000000009</v>
      </c>
      <c r="AO23" s="22">
        <v>0</v>
      </c>
      <c r="AP23" s="281">
        <v>1952</v>
      </c>
      <c r="AQ23" s="18">
        <f t="shared" si="8"/>
        <v>0.57001176009408083</v>
      </c>
      <c r="AR23" s="19">
        <f t="shared" si="11"/>
        <v>0.4531152647975078</v>
      </c>
      <c r="AS23" s="19">
        <f t="shared" si="9"/>
        <v>0.82607296137339048</v>
      </c>
      <c r="AT23" s="17">
        <f>W23-'04.11'!W23</f>
        <v>0</v>
      </c>
      <c r="AU23" s="17">
        <f>AB23-'04.11'!AB23</f>
        <v>0</v>
      </c>
      <c r="AV23" s="17">
        <f>AG23-'04.11'!AG23</f>
        <v>0</v>
      </c>
      <c r="AW23" s="54"/>
      <c r="AX23" s="226"/>
      <c r="AY23" s="246">
        <f t="shared" si="10"/>
        <v>9</v>
      </c>
      <c r="AZ23" s="247">
        <v>1</v>
      </c>
      <c r="BA23" s="247">
        <v>1</v>
      </c>
      <c r="BB23" s="247"/>
      <c r="BC23" s="247"/>
      <c r="BD23" s="247">
        <v>1</v>
      </c>
      <c r="BE23" s="247"/>
      <c r="BF23" s="247">
        <v>1</v>
      </c>
      <c r="BG23" s="247"/>
      <c r="BH23" s="247"/>
      <c r="BI23" s="247"/>
      <c r="BJ23" s="247"/>
      <c r="BK23" s="247">
        <v>1</v>
      </c>
      <c r="BL23" s="247"/>
      <c r="BM23" s="270"/>
      <c r="BN23" s="270"/>
      <c r="BO23" s="270"/>
      <c r="BP23" s="270">
        <v>1</v>
      </c>
      <c r="BQ23" s="270">
        <v>1</v>
      </c>
      <c r="BR23" s="270">
        <v>1</v>
      </c>
      <c r="BS23" s="270">
        <v>1</v>
      </c>
      <c r="BT23" s="270"/>
    </row>
    <row r="24" spans="1:72" s="34" customFormat="1" ht="16.149999999999999" x14ac:dyDescent="0.35">
      <c r="A24" s="454"/>
      <c r="B24" s="454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479.86487999999997</v>
      </c>
      <c r="X24" s="32">
        <f>SUM(X10:X23)</f>
        <v>14.082999999999998</v>
      </c>
      <c r="Y24" s="32">
        <f>SUM(Y10:Y23)</f>
        <v>76.737000000000009</v>
      </c>
      <c r="Z24" s="32">
        <f>SUM(Z10:Z23)</f>
        <v>321.86637999999999</v>
      </c>
      <c r="AA24" s="32">
        <f t="shared" si="12"/>
        <v>67.1785</v>
      </c>
      <c r="AB24" s="286">
        <f>SUM(AB10:AB23)</f>
        <v>124.72706000000001</v>
      </c>
      <c r="AC24" s="77">
        <f>SUM(AC10:AC23)</f>
        <v>45.080780000000004</v>
      </c>
      <c r="AD24" s="77">
        <f t="shared" si="12"/>
        <v>67.505279999999999</v>
      </c>
      <c r="AE24" s="77">
        <f t="shared" si="12"/>
        <v>12.141000000000002</v>
      </c>
      <c r="AF24" s="140">
        <f t="shared" si="12"/>
        <v>313518.88</v>
      </c>
      <c r="AG24" s="285">
        <f>SUM(AG10:AG23)</f>
        <v>151.19900000000001</v>
      </c>
      <c r="AH24" s="32">
        <f t="shared" si="12"/>
        <v>18.632999999999996</v>
      </c>
      <c r="AI24" s="32">
        <f t="shared" si="12"/>
        <v>1.7270000000000001</v>
      </c>
      <c r="AJ24" s="32">
        <f t="shared" si="12"/>
        <v>1.671</v>
      </c>
      <c r="AK24" s="32">
        <f t="shared" si="12"/>
        <v>2.2170000000000001</v>
      </c>
      <c r="AL24" s="32">
        <f t="shared" si="12"/>
        <v>27.510999999999999</v>
      </c>
      <c r="AM24" s="32">
        <f t="shared" si="12"/>
        <v>44.745999999999988</v>
      </c>
      <c r="AN24" s="32">
        <f t="shared" si="12"/>
        <v>36.518000000000001</v>
      </c>
      <c r="AO24" s="32">
        <f t="shared" si="12"/>
        <v>18.176000000000002</v>
      </c>
      <c r="AP24" s="287">
        <f t="shared" si="12"/>
        <v>68642</v>
      </c>
      <c r="AQ24" s="160">
        <f t="shared" si="8"/>
        <v>0.85609134212263394</v>
      </c>
      <c r="AR24" s="160">
        <f t="shared" si="11"/>
        <v>0.83151373333333334</v>
      </c>
      <c r="AS24" s="160">
        <f t="shared" si="9"/>
        <v>0.82595323937506837</v>
      </c>
      <c r="AT24" s="161">
        <f t="shared" ref="AT24:AV24" si="13">SUM(AT10:AT23)</f>
        <v>10.678999999999991</v>
      </c>
      <c r="AU24" s="161">
        <f t="shared" si="13"/>
        <v>1.4319999999999986</v>
      </c>
      <c r="AV24" s="161">
        <f t="shared" si="13"/>
        <v>8.041999999999998</v>
      </c>
      <c r="AW24" s="428"/>
      <c r="AX24" s="241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45"/>
      <c r="BL24" s="233"/>
      <c r="BM24" s="233"/>
      <c r="BN24" s="233"/>
      <c r="BO24" s="233"/>
    </row>
    <row r="25" spans="1:7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451"/>
      <c r="AX25" s="224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27"/>
      <c r="BL25" s="234"/>
      <c r="BM25" s="234"/>
      <c r="BN25" s="234"/>
      <c r="BO25" s="234"/>
    </row>
    <row r="26" spans="1:72" ht="15" customHeight="1" x14ac:dyDescent="0.4">
      <c r="AB26" s="5" t="s">
        <v>70</v>
      </c>
      <c r="AP26" s="288">
        <f>+AP24/V24</f>
        <v>0.87225363746108397</v>
      </c>
    </row>
    <row r="27" spans="1:72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72" ht="15" customHeight="1" x14ac:dyDescent="0.4">
      <c r="AR30" s="37"/>
      <c r="AS30" s="37"/>
    </row>
  </sheetData>
  <mergeCells count="34"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  <mergeCell ref="AX7:BL7"/>
    <mergeCell ref="H6:H7"/>
    <mergeCell ref="I6:L6"/>
    <mergeCell ref="C6:C7"/>
    <mergeCell ref="M6:M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0"/>
  <sheetViews>
    <sheetView topLeftCell="A3" zoomScale="85" zoomScaleNormal="85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AT10" sqref="AT10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6.75" style="5" customWidth="1"/>
    <col min="4" max="7" width="9.25" style="5" hidden="1" customWidth="1"/>
    <col min="8" max="8" width="7.625" style="5" customWidth="1"/>
    <col min="9" max="12" width="9.25" style="5" hidden="1" customWidth="1"/>
    <col min="13" max="13" width="6.125" style="5" customWidth="1"/>
    <col min="14" max="21" width="9.25" style="5" hidden="1" customWidth="1"/>
    <col min="22" max="22" width="8.375" style="5" hidden="1" customWidth="1"/>
    <col min="23" max="23" width="6.875" style="5" customWidth="1"/>
    <col min="24" max="27" width="7.125" style="5" hidden="1" customWidth="1"/>
    <col min="28" max="28" width="7.625" style="78" customWidth="1"/>
    <col min="29" max="31" width="6.75" style="78" hidden="1" customWidth="1"/>
    <col min="32" max="32" width="8.25" style="78" hidden="1" customWidth="1"/>
    <col min="33" max="33" width="6.875" style="5" customWidth="1"/>
    <col min="34" max="41" width="6.125" style="5" hidden="1" customWidth="1"/>
    <col min="42" max="42" width="6.875" style="290" hidden="1" customWidth="1"/>
    <col min="43" max="45" width="6.875" style="5" customWidth="1"/>
    <col min="46" max="47" width="6.5" style="5" customWidth="1"/>
    <col min="48" max="49" width="6.25" style="5" customWidth="1"/>
    <col min="50" max="50" width="5.75" style="237" customWidth="1"/>
    <col min="51" max="51" width="4.625" style="237" hidden="1" customWidth="1"/>
    <col min="52" max="54" width="4.125" style="237" hidden="1" customWidth="1"/>
    <col min="55" max="55" width="3.25" style="237" hidden="1" customWidth="1"/>
    <col min="56" max="58" width="4.125" style="237" hidden="1" customWidth="1"/>
    <col min="59" max="59" width="3.25" style="237" hidden="1" customWidth="1"/>
    <col min="60" max="60" width="4.125" style="237" hidden="1" customWidth="1"/>
    <col min="61" max="61" width="4.625" style="237" hidden="1" customWidth="1"/>
    <col min="62" max="62" width="4.125" style="237" hidden="1" customWidth="1"/>
    <col min="63" max="63" width="3.25" style="237" hidden="1" customWidth="1"/>
    <col min="64" max="64" width="3.25" style="228" hidden="1" customWidth="1"/>
    <col min="65" max="66" width="3.625" style="228" hidden="1" customWidth="1"/>
    <col min="67" max="67" width="4.625" style="228" hidden="1" customWidth="1"/>
    <col min="68" max="70" width="4.625" style="5" hidden="1" customWidth="1"/>
    <col min="71" max="72" width="4.5" style="5" hidden="1" customWidth="1"/>
    <col min="73" max="210" width="9" style="5"/>
    <col min="211" max="211" width="4.25" style="5" customWidth="1"/>
    <col min="212" max="212" width="16.25" style="5" customWidth="1"/>
    <col min="213" max="220" width="6.75" style="5" customWidth="1"/>
    <col min="221" max="222" width="5.875" style="5" customWidth="1"/>
    <col min="223" max="223" width="8.5" style="5" customWidth="1"/>
    <col min="224" max="224" width="8" style="5" customWidth="1"/>
    <col min="225" max="225" width="9.125" style="5" customWidth="1"/>
    <col min="226" max="231" width="8" style="5" customWidth="1"/>
    <col min="232" max="232" width="11.75" style="5" customWidth="1"/>
    <col min="233" max="233" width="6.875" style="5" customWidth="1"/>
    <col min="234" max="234" width="8.375" style="5" customWidth="1"/>
    <col min="235" max="241" width="6.75" style="5" customWidth="1"/>
    <col min="242" max="243" width="5.875" style="5" customWidth="1"/>
    <col min="244" max="244" width="8.5" style="5" customWidth="1"/>
    <col min="245" max="245" width="8" style="5" customWidth="1"/>
    <col min="246" max="246" width="9.125" style="5" customWidth="1"/>
    <col min="247" max="252" width="8" style="5" customWidth="1"/>
    <col min="253" max="253" width="11.75" style="5" customWidth="1"/>
    <col min="254" max="254" width="6.875" style="5" customWidth="1"/>
    <col min="255" max="255" width="7.625" style="5" customWidth="1"/>
    <col min="256" max="259" width="6.75" style="5" customWidth="1"/>
    <col min="260" max="260" width="7.625" style="5" customWidth="1"/>
    <col min="261" max="265" width="6.75" style="5" customWidth="1"/>
    <col min="266" max="266" width="6.625" style="5" customWidth="1"/>
    <col min="267" max="267" width="6.25" style="5" customWidth="1"/>
    <col min="268" max="268" width="6.625" style="5" customWidth="1"/>
    <col min="269" max="269" width="6.25" style="5" customWidth="1"/>
    <col min="270" max="270" width="6.5" style="5" customWidth="1"/>
    <col min="271" max="271" width="6.625" style="5" customWidth="1"/>
    <col min="272" max="272" width="6.875" style="5" customWidth="1"/>
    <col min="273" max="273" width="7" style="5" customWidth="1"/>
    <col min="274" max="274" width="8.125" style="5" customWidth="1"/>
    <col min="275" max="275" width="7.875" style="5" customWidth="1"/>
    <col min="276" max="277" width="6.75" style="5" customWidth="1"/>
    <col min="278" max="278" width="6.625" style="5" customWidth="1"/>
    <col min="279" max="280" width="6.75" style="5" customWidth="1"/>
    <col min="281" max="281" width="6.625" style="5" customWidth="1"/>
    <col min="282" max="284" width="0" style="5" hidden="1" customWidth="1"/>
    <col min="285" max="466" width="9" style="5"/>
    <col min="467" max="467" width="4.25" style="5" customWidth="1"/>
    <col min="468" max="468" width="16.25" style="5" customWidth="1"/>
    <col min="469" max="476" width="6.75" style="5" customWidth="1"/>
    <col min="477" max="478" width="5.875" style="5" customWidth="1"/>
    <col min="479" max="479" width="8.5" style="5" customWidth="1"/>
    <col min="480" max="480" width="8" style="5" customWidth="1"/>
    <col min="481" max="481" width="9.125" style="5" customWidth="1"/>
    <col min="482" max="487" width="8" style="5" customWidth="1"/>
    <col min="488" max="488" width="11.75" style="5" customWidth="1"/>
    <col min="489" max="489" width="6.875" style="5" customWidth="1"/>
    <col min="490" max="490" width="8.375" style="5" customWidth="1"/>
    <col min="491" max="497" width="6.75" style="5" customWidth="1"/>
    <col min="498" max="499" width="5.875" style="5" customWidth="1"/>
    <col min="500" max="500" width="8.5" style="5" customWidth="1"/>
    <col min="501" max="501" width="8" style="5" customWidth="1"/>
    <col min="502" max="502" width="9.125" style="5" customWidth="1"/>
    <col min="503" max="508" width="8" style="5" customWidth="1"/>
    <col min="509" max="509" width="11.75" style="5" customWidth="1"/>
    <col min="510" max="510" width="6.875" style="5" customWidth="1"/>
    <col min="511" max="511" width="7.625" style="5" customWidth="1"/>
    <col min="512" max="515" width="6.75" style="5" customWidth="1"/>
    <col min="516" max="516" width="7.625" style="5" customWidth="1"/>
    <col min="517" max="521" width="6.75" style="5" customWidth="1"/>
    <col min="522" max="522" width="6.625" style="5" customWidth="1"/>
    <col min="523" max="523" width="6.25" style="5" customWidth="1"/>
    <col min="524" max="524" width="6.625" style="5" customWidth="1"/>
    <col min="525" max="525" width="6.25" style="5" customWidth="1"/>
    <col min="526" max="526" width="6.5" style="5" customWidth="1"/>
    <col min="527" max="527" width="6.625" style="5" customWidth="1"/>
    <col min="528" max="528" width="6.875" style="5" customWidth="1"/>
    <col min="529" max="529" width="7" style="5" customWidth="1"/>
    <col min="530" max="530" width="8.125" style="5" customWidth="1"/>
    <col min="531" max="531" width="7.875" style="5" customWidth="1"/>
    <col min="532" max="533" width="6.75" style="5" customWidth="1"/>
    <col min="534" max="534" width="6.625" style="5" customWidth="1"/>
    <col min="535" max="536" width="6.75" style="5" customWidth="1"/>
    <col min="537" max="537" width="6.625" style="5" customWidth="1"/>
    <col min="538" max="540" width="0" style="5" hidden="1" customWidth="1"/>
    <col min="541" max="722" width="9" style="5"/>
    <col min="723" max="723" width="4.25" style="5" customWidth="1"/>
    <col min="724" max="724" width="16.25" style="5" customWidth="1"/>
    <col min="725" max="732" width="6.75" style="5" customWidth="1"/>
    <col min="733" max="734" width="5.875" style="5" customWidth="1"/>
    <col min="735" max="735" width="8.5" style="5" customWidth="1"/>
    <col min="736" max="736" width="8" style="5" customWidth="1"/>
    <col min="737" max="737" width="9.125" style="5" customWidth="1"/>
    <col min="738" max="743" width="8" style="5" customWidth="1"/>
    <col min="744" max="744" width="11.75" style="5" customWidth="1"/>
    <col min="745" max="745" width="6.875" style="5" customWidth="1"/>
    <col min="746" max="746" width="8.375" style="5" customWidth="1"/>
    <col min="747" max="753" width="6.75" style="5" customWidth="1"/>
    <col min="754" max="755" width="5.875" style="5" customWidth="1"/>
    <col min="756" max="756" width="8.5" style="5" customWidth="1"/>
    <col min="757" max="757" width="8" style="5" customWidth="1"/>
    <col min="758" max="758" width="9.125" style="5" customWidth="1"/>
    <col min="759" max="764" width="8" style="5" customWidth="1"/>
    <col min="765" max="765" width="11.75" style="5" customWidth="1"/>
    <col min="766" max="766" width="6.875" style="5" customWidth="1"/>
    <col min="767" max="767" width="7.625" style="5" customWidth="1"/>
    <col min="768" max="771" width="6.75" style="5" customWidth="1"/>
    <col min="772" max="772" width="7.625" style="5" customWidth="1"/>
    <col min="773" max="777" width="6.75" style="5" customWidth="1"/>
    <col min="778" max="778" width="6.625" style="5" customWidth="1"/>
    <col min="779" max="779" width="6.25" style="5" customWidth="1"/>
    <col min="780" max="780" width="6.625" style="5" customWidth="1"/>
    <col min="781" max="781" width="6.25" style="5" customWidth="1"/>
    <col min="782" max="782" width="6.5" style="5" customWidth="1"/>
    <col min="783" max="783" width="6.625" style="5" customWidth="1"/>
    <col min="784" max="784" width="6.875" style="5" customWidth="1"/>
    <col min="785" max="785" width="7" style="5" customWidth="1"/>
    <col min="786" max="786" width="8.125" style="5" customWidth="1"/>
    <col min="787" max="787" width="7.875" style="5" customWidth="1"/>
    <col min="788" max="789" width="6.75" style="5" customWidth="1"/>
    <col min="790" max="790" width="6.625" style="5" customWidth="1"/>
    <col min="791" max="792" width="6.75" style="5" customWidth="1"/>
    <col min="793" max="793" width="6.625" style="5" customWidth="1"/>
    <col min="794" max="796" width="0" style="5" hidden="1" customWidth="1"/>
    <col min="797" max="978" width="9" style="5"/>
    <col min="979" max="979" width="4.25" style="5" customWidth="1"/>
    <col min="980" max="980" width="16.25" style="5" customWidth="1"/>
    <col min="981" max="988" width="6.75" style="5" customWidth="1"/>
    <col min="989" max="990" width="5.875" style="5" customWidth="1"/>
    <col min="991" max="991" width="8.5" style="5" customWidth="1"/>
    <col min="992" max="992" width="8" style="5" customWidth="1"/>
    <col min="993" max="993" width="9.125" style="5" customWidth="1"/>
    <col min="994" max="999" width="8" style="5" customWidth="1"/>
    <col min="1000" max="1000" width="11.75" style="5" customWidth="1"/>
    <col min="1001" max="1001" width="6.875" style="5" customWidth="1"/>
    <col min="1002" max="1002" width="8.375" style="5" customWidth="1"/>
    <col min="1003" max="1009" width="6.75" style="5" customWidth="1"/>
    <col min="1010" max="1011" width="5.875" style="5" customWidth="1"/>
    <col min="1012" max="1012" width="8.5" style="5" customWidth="1"/>
    <col min="1013" max="1013" width="8" style="5" customWidth="1"/>
    <col min="1014" max="1014" width="9.125" style="5" customWidth="1"/>
    <col min="1015" max="1020" width="8" style="5" customWidth="1"/>
    <col min="1021" max="1021" width="11.75" style="5" customWidth="1"/>
    <col min="1022" max="1022" width="6.875" style="5" customWidth="1"/>
    <col min="1023" max="1023" width="7.625" style="5" customWidth="1"/>
    <col min="1024" max="1027" width="6.75" style="5" customWidth="1"/>
    <col min="1028" max="1028" width="7.625" style="5" customWidth="1"/>
    <col min="1029" max="1033" width="6.75" style="5" customWidth="1"/>
    <col min="1034" max="1034" width="6.625" style="5" customWidth="1"/>
    <col min="1035" max="1035" width="6.25" style="5" customWidth="1"/>
    <col min="1036" max="1036" width="6.625" style="5" customWidth="1"/>
    <col min="1037" max="1037" width="6.25" style="5" customWidth="1"/>
    <col min="1038" max="1038" width="6.5" style="5" customWidth="1"/>
    <col min="1039" max="1039" width="6.625" style="5" customWidth="1"/>
    <col min="1040" max="1040" width="6.875" style="5" customWidth="1"/>
    <col min="1041" max="1041" width="7" style="5" customWidth="1"/>
    <col min="1042" max="1042" width="8.125" style="5" customWidth="1"/>
    <col min="1043" max="1043" width="7.875" style="5" customWidth="1"/>
    <col min="1044" max="1045" width="6.75" style="5" customWidth="1"/>
    <col min="1046" max="1046" width="6.625" style="5" customWidth="1"/>
    <col min="1047" max="1048" width="6.75" style="5" customWidth="1"/>
    <col min="1049" max="1049" width="6.625" style="5" customWidth="1"/>
    <col min="1050" max="1052" width="0" style="5" hidden="1" customWidth="1"/>
    <col min="1053" max="1234" width="9" style="5"/>
    <col min="1235" max="1235" width="4.25" style="5" customWidth="1"/>
    <col min="1236" max="1236" width="16.25" style="5" customWidth="1"/>
    <col min="1237" max="1244" width="6.75" style="5" customWidth="1"/>
    <col min="1245" max="1246" width="5.875" style="5" customWidth="1"/>
    <col min="1247" max="1247" width="8.5" style="5" customWidth="1"/>
    <col min="1248" max="1248" width="8" style="5" customWidth="1"/>
    <col min="1249" max="1249" width="9.125" style="5" customWidth="1"/>
    <col min="1250" max="1255" width="8" style="5" customWidth="1"/>
    <col min="1256" max="1256" width="11.75" style="5" customWidth="1"/>
    <col min="1257" max="1257" width="6.875" style="5" customWidth="1"/>
    <col min="1258" max="1258" width="8.375" style="5" customWidth="1"/>
    <col min="1259" max="1265" width="6.75" style="5" customWidth="1"/>
    <col min="1266" max="1267" width="5.875" style="5" customWidth="1"/>
    <col min="1268" max="1268" width="8.5" style="5" customWidth="1"/>
    <col min="1269" max="1269" width="8" style="5" customWidth="1"/>
    <col min="1270" max="1270" width="9.125" style="5" customWidth="1"/>
    <col min="1271" max="1276" width="8" style="5" customWidth="1"/>
    <col min="1277" max="1277" width="11.75" style="5" customWidth="1"/>
    <col min="1278" max="1278" width="6.875" style="5" customWidth="1"/>
    <col min="1279" max="1279" width="7.625" style="5" customWidth="1"/>
    <col min="1280" max="1283" width="6.75" style="5" customWidth="1"/>
    <col min="1284" max="1284" width="7.625" style="5" customWidth="1"/>
    <col min="1285" max="1289" width="6.75" style="5" customWidth="1"/>
    <col min="1290" max="1290" width="6.625" style="5" customWidth="1"/>
    <col min="1291" max="1291" width="6.25" style="5" customWidth="1"/>
    <col min="1292" max="1292" width="6.625" style="5" customWidth="1"/>
    <col min="1293" max="1293" width="6.25" style="5" customWidth="1"/>
    <col min="1294" max="1294" width="6.5" style="5" customWidth="1"/>
    <col min="1295" max="1295" width="6.625" style="5" customWidth="1"/>
    <col min="1296" max="1296" width="6.875" style="5" customWidth="1"/>
    <col min="1297" max="1297" width="7" style="5" customWidth="1"/>
    <col min="1298" max="1298" width="8.125" style="5" customWidth="1"/>
    <col min="1299" max="1299" width="7.875" style="5" customWidth="1"/>
    <col min="1300" max="1301" width="6.75" style="5" customWidth="1"/>
    <col min="1302" max="1302" width="6.625" style="5" customWidth="1"/>
    <col min="1303" max="1304" width="6.75" style="5" customWidth="1"/>
    <col min="1305" max="1305" width="6.625" style="5" customWidth="1"/>
    <col min="1306" max="1308" width="0" style="5" hidden="1" customWidth="1"/>
    <col min="1309" max="1490" width="9" style="5"/>
    <col min="1491" max="1491" width="4.25" style="5" customWidth="1"/>
    <col min="1492" max="1492" width="16.25" style="5" customWidth="1"/>
    <col min="1493" max="1500" width="6.75" style="5" customWidth="1"/>
    <col min="1501" max="1502" width="5.875" style="5" customWidth="1"/>
    <col min="1503" max="1503" width="8.5" style="5" customWidth="1"/>
    <col min="1504" max="1504" width="8" style="5" customWidth="1"/>
    <col min="1505" max="1505" width="9.125" style="5" customWidth="1"/>
    <col min="1506" max="1511" width="8" style="5" customWidth="1"/>
    <col min="1512" max="1512" width="11.75" style="5" customWidth="1"/>
    <col min="1513" max="1513" width="6.875" style="5" customWidth="1"/>
    <col min="1514" max="1514" width="8.375" style="5" customWidth="1"/>
    <col min="1515" max="1521" width="6.75" style="5" customWidth="1"/>
    <col min="1522" max="1523" width="5.875" style="5" customWidth="1"/>
    <col min="1524" max="1524" width="8.5" style="5" customWidth="1"/>
    <col min="1525" max="1525" width="8" style="5" customWidth="1"/>
    <col min="1526" max="1526" width="9.125" style="5" customWidth="1"/>
    <col min="1527" max="1532" width="8" style="5" customWidth="1"/>
    <col min="1533" max="1533" width="11.75" style="5" customWidth="1"/>
    <col min="1534" max="1534" width="6.875" style="5" customWidth="1"/>
    <col min="1535" max="1535" width="7.625" style="5" customWidth="1"/>
    <col min="1536" max="1539" width="6.75" style="5" customWidth="1"/>
    <col min="1540" max="1540" width="7.625" style="5" customWidth="1"/>
    <col min="1541" max="1545" width="6.75" style="5" customWidth="1"/>
    <col min="1546" max="1546" width="6.625" style="5" customWidth="1"/>
    <col min="1547" max="1547" width="6.25" style="5" customWidth="1"/>
    <col min="1548" max="1548" width="6.625" style="5" customWidth="1"/>
    <col min="1549" max="1549" width="6.25" style="5" customWidth="1"/>
    <col min="1550" max="1550" width="6.5" style="5" customWidth="1"/>
    <col min="1551" max="1551" width="6.625" style="5" customWidth="1"/>
    <col min="1552" max="1552" width="6.875" style="5" customWidth="1"/>
    <col min="1553" max="1553" width="7" style="5" customWidth="1"/>
    <col min="1554" max="1554" width="8.125" style="5" customWidth="1"/>
    <col min="1555" max="1555" width="7.875" style="5" customWidth="1"/>
    <col min="1556" max="1557" width="6.75" style="5" customWidth="1"/>
    <col min="1558" max="1558" width="6.625" style="5" customWidth="1"/>
    <col min="1559" max="1560" width="6.75" style="5" customWidth="1"/>
    <col min="1561" max="1561" width="6.625" style="5" customWidth="1"/>
    <col min="1562" max="1564" width="0" style="5" hidden="1" customWidth="1"/>
    <col min="1565" max="1746" width="9" style="5"/>
    <col min="1747" max="1747" width="4.25" style="5" customWidth="1"/>
    <col min="1748" max="1748" width="16.25" style="5" customWidth="1"/>
    <col min="1749" max="1756" width="6.75" style="5" customWidth="1"/>
    <col min="1757" max="1758" width="5.875" style="5" customWidth="1"/>
    <col min="1759" max="1759" width="8.5" style="5" customWidth="1"/>
    <col min="1760" max="1760" width="8" style="5" customWidth="1"/>
    <col min="1761" max="1761" width="9.125" style="5" customWidth="1"/>
    <col min="1762" max="1767" width="8" style="5" customWidth="1"/>
    <col min="1768" max="1768" width="11.75" style="5" customWidth="1"/>
    <col min="1769" max="1769" width="6.875" style="5" customWidth="1"/>
    <col min="1770" max="1770" width="8.375" style="5" customWidth="1"/>
    <col min="1771" max="1777" width="6.75" style="5" customWidth="1"/>
    <col min="1778" max="1779" width="5.875" style="5" customWidth="1"/>
    <col min="1780" max="1780" width="8.5" style="5" customWidth="1"/>
    <col min="1781" max="1781" width="8" style="5" customWidth="1"/>
    <col min="1782" max="1782" width="9.125" style="5" customWidth="1"/>
    <col min="1783" max="1788" width="8" style="5" customWidth="1"/>
    <col min="1789" max="1789" width="11.75" style="5" customWidth="1"/>
    <col min="1790" max="1790" width="6.875" style="5" customWidth="1"/>
    <col min="1791" max="1791" width="7.625" style="5" customWidth="1"/>
    <col min="1792" max="1795" width="6.75" style="5" customWidth="1"/>
    <col min="1796" max="1796" width="7.625" style="5" customWidth="1"/>
    <col min="1797" max="1801" width="6.75" style="5" customWidth="1"/>
    <col min="1802" max="1802" width="6.625" style="5" customWidth="1"/>
    <col min="1803" max="1803" width="6.25" style="5" customWidth="1"/>
    <col min="1804" max="1804" width="6.625" style="5" customWidth="1"/>
    <col min="1805" max="1805" width="6.25" style="5" customWidth="1"/>
    <col min="1806" max="1806" width="6.5" style="5" customWidth="1"/>
    <col min="1807" max="1807" width="6.625" style="5" customWidth="1"/>
    <col min="1808" max="1808" width="6.875" style="5" customWidth="1"/>
    <col min="1809" max="1809" width="7" style="5" customWidth="1"/>
    <col min="1810" max="1810" width="8.125" style="5" customWidth="1"/>
    <col min="1811" max="1811" width="7.875" style="5" customWidth="1"/>
    <col min="1812" max="1813" width="6.75" style="5" customWidth="1"/>
    <col min="1814" max="1814" width="6.625" style="5" customWidth="1"/>
    <col min="1815" max="1816" width="6.75" style="5" customWidth="1"/>
    <col min="1817" max="1817" width="6.625" style="5" customWidth="1"/>
    <col min="1818" max="1820" width="0" style="5" hidden="1" customWidth="1"/>
    <col min="1821" max="2002" width="9" style="5"/>
    <col min="2003" max="2003" width="4.25" style="5" customWidth="1"/>
    <col min="2004" max="2004" width="16.25" style="5" customWidth="1"/>
    <col min="2005" max="2012" width="6.75" style="5" customWidth="1"/>
    <col min="2013" max="2014" width="5.875" style="5" customWidth="1"/>
    <col min="2015" max="2015" width="8.5" style="5" customWidth="1"/>
    <col min="2016" max="2016" width="8" style="5" customWidth="1"/>
    <col min="2017" max="2017" width="9.125" style="5" customWidth="1"/>
    <col min="2018" max="2023" width="8" style="5" customWidth="1"/>
    <col min="2024" max="2024" width="11.75" style="5" customWidth="1"/>
    <col min="2025" max="2025" width="6.875" style="5" customWidth="1"/>
    <col min="2026" max="2026" width="8.375" style="5" customWidth="1"/>
    <col min="2027" max="2033" width="6.75" style="5" customWidth="1"/>
    <col min="2034" max="2035" width="5.875" style="5" customWidth="1"/>
    <col min="2036" max="2036" width="8.5" style="5" customWidth="1"/>
    <col min="2037" max="2037" width="8" style="5" customWidth="1"/>
    <col min="2038" max="2038" width="9.125" style="5" customWidth="1"/>
    <col min="2039" max="2044" width="8" style="5" customWidth="1"/>
    <col min="2045" max="2045" width="11.75" style="5" customWidth="1"/>
    <col min="2046" max="2046" width="6.875" style="5" customWidth="1"/>
    <col min="2047" max="2047" width="7.625" style="5" customWidth="1"/>
    <col min="2048" max="2051" width="6.75" style="5" customWidth="1"/>
    <col min="2052" max="2052" width="7.625" style="5" customWidth="1"/>
    <col min="2053" max="2057" width="6.75" style="5" customWidth="1"/>
    <col min="2058" max="2058" width="6.625" style="5" customWidth="1"/>
    <col min="2059" max="2059" width="6.25" style="5" customWidth="1"/>
    <col min="2060" max="2060" width="6.625" style="5" customWidth="1"/>
    <col min="2061" max="2061" width="6.25" style="5" customWidth="1"/>
    <col min="2062" max="2062" width="6.5" style="5" customWidth="1"/>
    <col min="2063" max="2063" width="6.625" style="5" customWidth="1"/>
    <col min="2064" max="2064" width="6.875" style="5" customWidth="1"/>
    <col min="2065" max="2065" width="7" style="5" customWidth="1"/>
    <col min="2066" max="2066" width="8.125" style="5" customWidth="1"/>
    <col min="2067" max="2067" width="7.875" style="5" customWidth="1"/>
    <col min="2068" max="2069" width="6.75" style="5" customWidth="1"/>
    <col min="2070" max="2070" width="6.625" style="5" customWidth="1"/>
    <col min="2071" max="2072" width="6.75" style="5" customWidth="1"/>
    <col min="2073" max="2073" width="6.625" style="5" customWidth="1"/>
    <col min="2074" max="2076" width="0" style="5" hidden="1" customWidth="1"/>
    <col min="2077" max="2258" width="9" style="5"/>
    <col min="2259" max="2259" width="4.25" style="5" customWidth="1"/>
    <col min="2260" max="2260" width="16.25" style="5" customWidth="1"/>
    <col min="2261" max="2268" width="6.75" style="5" customWidth="1"/>
    <col min="2269" max="2270" width="5.875" style="5" customWidth="1"/>
    <col min="2271" max="2271" width="8.5" style="5" customWidth="1"/>
    <col min="2272" max="2272" width="8" style="5" customWidth="1"/>
    <col min="2273" max="2273" width="9.125" style="5" customWidth="1"/>
    <col min="2274" max="2279" width="8" style="5" customWidth="1"/>
    <col min="2280" max="2280" width="11.75" style="5" customWidth="1"/>
    <col min="2281" max="2281" width="6.875" style="5" customWidth="1"/>
    <col min="2282" max="2282" width="8.375" style="5" customWidth="1"/>
    <col min="2283" max="2289" width="6.75" style="5" customWidth="1"/>
    <col min="2290" max="2291" width="5.875" style="5" customWidth="1"/>
    <col min="2292" max="2292" width="8.5" style="5" customWidth="1"/>
    <col min="2293" max="2293" width="8" style="5" customWidth="1"/>
    <col min="2294" max="2294" width="9.125" style="5" customWidth="1"/>
    <col min="2295" max="2300" width="8" style="5" customWidth="1"/>
    <col min="2301" max="2301" width="11.75" style="5" customWidth="1"/>
    <col min="2302" max="2302" width="6.875" style="5" customWidth="1"/>
    <col min="2303" max="2303" width="7.625" style="5" customWidth="1"/>
    <col min="2304" max="2307" width="6.75" style="5" customWidth="1"/>
    <col min="2308" max="2308" width="7.625" style="5" customWidth="1"/>
    <col min="2309" max="2313" width="6.75" style="5" customWidth="1"/>
    <col min="2314" max="2314" width="6.625" style="5" customWidth="1"/>
    <col min="2315" max="2315" width="6.25" style="5" customWidth="1"/>
    <col min="2316" max="2316" width="6.625" style="5" customWidth="1"/>
    <col min="2317" max="2317" width="6.25" style="5" customWidth="1"/>
    <col min="2318" max="2318" width="6.5" style="5" customWidth="1"/>
    <col min="2319" max="2319" width="6.625" style="5" customWidth="1"/>
    <col min="2320" max="2320" width="6.875" style="5" customWidth="1"/>
    <col min="2321" max="2321" width="7" style="5" customWidth="1"/>
    <col min="2322" max="2322" width="8.125" style="5" customWidth="1"/>
    <col min="2323" max="2323" width="7.875" style="5" customWidth="1"/>
    <col min="2324" max="2325" width="6.75" style="5" customWidth="1"/>
    <col min="2326" max="2326" width="6.625" style="5" customWidth="1"/>
    <col min="2327" max="2328" width="6.75" style="5" customWidth="1"/>
    <col min="2329" max="2329" width="6.625" style="5" customWidth="1"/>
    <col min="2330" max="2332" width="0" style="5" hidden="1" customWidth="1"/>
    <col min="2333" max="2514" width="9" style="5"/>
    <col min="2515" max="2515" width="4.25" style="5" customWidth="1"/>
    <col min="2516" max="2516" width="16.25" style="5" customWidth="1"/>
    <col min="2517" max="2524" width="6.75" style="5" customWidth="1"/>
    <col min="2525" max="2526" width="5.875" style="5" customWidth="1"/>
    <col min="2527" max="2527" width="8.5" style="5" customWidth="1"/>
    <col min="2528" max="2528" width="8" style="5" customWidth="1"/>
    <col min="2529" max="2529" width="9.125" style="5" customWidth="1"/>
    <col min="2530" max="2535" width="8" style="5" customWidth="1"/>
    <col min="2536" max="2536" width="11.75" style="5" customWidth="1"/>
    <col min="2537" max="2537" width="6.875" style="5" customWidth="1"/>
    <col min="2538" max="2538" width="8.375" style="5" customWidth="1"/>
    <col min="2539" max="2545" width="6.75" style="5" customWidth="1"/>
    <col min="2546" max="2547" width="5.875" style="5" customWidth="1"/>
    <col min="2548" max="2548" width="8.5" style="5" customWidth="1"/>
    <col min="2549" max="2549" width="8" style="5" customWidth="1"/>
    <col min="2550" max="2550" width="9.125" style="5" customWidth="1"/>
    <col min="2551" max="2556" width="8" style="5" customWidth="1"/>
    <col min="2557" max="2557" width="11.75" style="5" customWidth="1"/>
    <col min="2558" max="2558" width="6.875" style="5" customWidth="1"/>
    <col min="2559" max="2559" width="7.625" style="5" customWidth="1"/>
    <col min="2560" max="2563" width="6.75" style="5" customWidth="1"/>
    <col min="2564" max="2564" width="7.625" style="5" customWidth="1"/>
    <col min="2565" max="2569" width="6.75" style="5" customWidth="1"/>
    <col min="2570" max="2570" width="6.625" style="5" customWidth="1"/>
    <col min="2571" max="2571" width="6.25" style="5" customWidth="1"/>
    <col min="2572" max="2572" width="6.625" style="5" customWidth="1"/>
    <col min="2573" max="2573" width="6.25" style="5" customWidth="1"/>
    <col min="2574" max="2574" width="6.5" style="5" customWidth="1"/>
    <col min="2575" max="2575" width="6.625" style="5" customWidth="1"/>
    <col min="2576" max="2576" width="6.875" style="5" customWidth="1"/>
    <col min="2577" max="2577" width="7" style="5" customWidth="1"/>
    <col min="2578" max="2578" width="8.125" style="5" customWidth="1"/>
    <col min="2579" max="2579" width="7.875" style="5" customWidth="1"/>
    <col min="2580" max="2581" width="6.75" style="5" customWidth="1"/>
    <col min="2582" max="2582" width="6.625" style="5" customWidth="1"/>
    <col min="2583" max="2584" width="6.75" style="5" customWidth="1"/>
    <col min="2585" max="2585" width="6.625" style="5" customWidth="1"/>
    <col min="2586" max="2588" width="0" style="5" hidden="1" customWidth="1"/>
    <col min="2589" max="2770" width="9" style="5"/>
    <col min="2771" max="2771" width="4.25" style="5" customWidth="1"/>
    <col min="2772" max="2772" width="16.25" style="5" customWidth="1"/>
    <col min="2773" max="2780" width="6.75" style="5" customWidth="1"/>
    <col min="2781" max="2782" width="5.875" style="5" customWidth="1"/>
    <col min="2783" max="2783" width="8.5" style="5" customWidth="1"/>
    <col min="2784" max="2784" width="8" style="5" customWidth="1"/>
    <col min="2785" max="2785" width="9.125" style="5" customWidth="1"/>
    <col min="2786" max="2791" width="8" style="5" customWidth="1"/>
    <col min="2792" max="2792" width="11.75" style="5" customWidth="1"/>
    <col min="2793" max="2793" width="6.875" style="5" customWidth="1"/>
    <col min="2794" max="2794" width="8.375" style="5" customWidth="1"/>
    <col min="2795" max="2801" width="6.75" style="5" customWidth="1"/>
    <col min="2802" max="2803" width="5.875" style="5" customWidth="1"/>
    <col min="2804" max="2804" width="8.5" style="5" customWidth="1"/>
    <col min="2805" max="2805" width="8" style="5" customWidth="1"/>
    <col min="2806" max="2806" width="9.125" style="5" customWidth="1"/>
    <col min="2807" max="2812" width="8" style="5" customWidth="1"/>
    <col min="2813" max="2813" width="11.75" style="5" customWidth="1"/>
    <col min="2814" max="2814" width="6.875" style="5" customWidth="1"/>
    <col min="2815" max="2815" width="7.625" style="5" customWidth="1"/>
    <col min="2816" max="2819" width="6.75" style="5" customWidth="1"/>
    <col min="2820" max="2820" width="7.625" style="5" customWidth="1"/>
    <col min="2821" max="2825" width="6.75" style="5" customWidth="1"/>
    <col min="2826" max="2826" width="6.625" style="5" customWidth="1"/>
    <col min="2827" max="2827" width="6.25" style="5" customWidth="1"/>
    <col min="2828" max="2828" width="6.625" style="5" customWidth="1"/>
    <col min="2829" max="2829" width="6.25" style="5" customWidth="1"/>
    <col min="2830" max="2830" width="6.5" style="5" customWidth="1"/>
    <col min="2831" max="2831" width="6.625" style="5" customWidth="1"/>
    <col min="2832" max="2832" width="6.875" style="5" customWidth="1"/>
    <col min="2833" max="2833" width="7" style="5" customWidth="1"/>
    <col min="2834" max="2834" width="8.125" style="5" customWidth="1"/>
    <col min="2835" max="2835" width="7.875" style="5" customWidth="1"/>
    <col min="2836" max="2837" width="6.75" style="5" customWidth="1"/>
    <col min="2838" max="2838" width="6.625" style="5" customWidth="1"/>
    <col min="2839" max="2840" width="6.75" style="5" customWidth="1"/>
    <col min="2841" max="2841" width="6.625" style="5" customWidth="1"/>
    <col min="2842" max="2844" width="0" style="5" hidden="1" customWidth="1"/>
    <col min="2845" max="3026" width="9" style="5"/>
    <col min="3027" max="3027" width="4.25" style="5" customWidth="1"/>
    <col min="3028" max="3028" width="16.25" style="5" customWidth="1"/>
    <col min="3029" max="3036" width="6.75" style="5" customWidth="1"/>
    <col min="3037" max="3038" width="5.875" style="5" customWidth="1"/>
    <col min="3039" max="3039" width="8.5" style="5" customWidth="1"/>
    <col min="3040" max="3040" width="8" style="5" customWidth="1"/>
    <col min="3041" max="3041" width="9.125" style="5" customWidth="1"/>
    <col min="3042" max="3047" width="8" style="5" customWidth="1"/>
    <col min="3048" max="3048" width="11.75" style="5" customWidth="1"/>
    <col min="3049" max="3049" width="6.875" style="5" customWidth="1"/>
    <col min="3050" max="3050" width="8.375" style="5" customWidth="1"/>
    <col min="3051" max="3057" width="6.75" style="5" customWidth="1"/>
    <col min="3058" max="3059" width="5.875" style="5" customWidth="1"/>
    <col min="3060" max="3060" width="8.5" style="5" customWidth="1"/>
    <col min="3061" max="3061" width="8" style="5" customWidth="1"/>
    <col min="3062" max="3062" width="9.125" style="5" customWidth="1"/>
    <col min="3063" max="3068" width="8" style="5" customWidth="1"/>
    <col min="3069" max="3069" width="11.75" style="5" customWidth="1"/>
    <col min="3070" max="3070" width="6.875" style="5" customWidth="1"/>
    <col min="3071" max="3071" width="7.625" style="5" customWidth="1"/>
    <col min="3072" max="3075" width="6.75" style="5" customWidth="1"/>
    <col min="3076" max="3076" width="7.625" style="5" customWidth="1"/>
    <col min="3077" max="3081" width="6.75" style="5" customWidth="1"/>
    <col min="3082" max="3082" width="6.625" style="5" customWidth="1"/>
    <col min="3083" max="3083" width="6.25" style="5" customWidth="1"/>
    <col min="3084" max="3084" width="6.625" style="5" customWidth="1"/>
    <col min="3085" max="3085" width="6.25" style="5" customWidth="1"/>
    <col min="3086" max="3086" width="6.5" style="5" customWidth="1"/>
    <col min="3087" max="3087" width="6.625" style="5" customWidth="1"/>
    <col min="3088" max="3088" width="6.875" style="5" customWidth="1"/>
    <col min="3089" max="3089" width="7" style="5" customWidth="1"/>
    <col min="3090" max="3090" width="8.125" style="5" customWidth="1"/>
    <col min="3091" max="3091" width="7.875" style="5" customWidth="1"/>
    <col min="3092" max="3093" width="6.75" style="5" customWidth="1"/>
    <col min="3094" max="3094" width="6.625" style="5" customWidth="1"/>
    <col min="3095" max="3096" width="6.75" style="5" customWidth="1"/>
    <col min="3097" max="3097" width="6.625" style="5" customWidth="1"/>
    <col min="3098" max="3100" width="0" style="5" hidden="1" customWidth="1"/>
    <col min="3101" max="3282" width="9" style="5"/>
    <col min="3283" max="3283" width="4.25" style="5" customWidth="1"/>
    <col min="3284" max="3284" width="16.25" style="5" customWidth="1"/>
    <col min="3285" max="3292" width="6.75" style="5" customWidth="1"/>
    <col min="3293" max="3294" width="5.875" style="5" customWidth="1"/>
    <col min="3295" max="3295" width="8.5" style="5" customWidth="1"/>
    <col min="3296" max="3296" width="8" style="5" customWidth="1"/>
    <col min="3297" max="3297" width="9.125" style="5" customWidth="1"/>
    <col min="3298" max="3303" width="8" style="5" customWidth="1"/>
    <col min="3304" max="3304" width="11.75" style="5" customWidth="1"/>
    <col min="3305" max="3305" width="6.875" style="5" customWidth="1"/>
    <col min="3306" max="3306" width="8.375" style="5" customWidth="1"/>
    <col min="3307" max="3313" width="6.75" style="5" customWidth="1"/>
    <col min="3314" max="3315" width="5.875" style="5" customWidth="1"/>
    <col min="3316" max="3316" width="8.5" style="5" customWidth="1"/>
    <col min="3317" max="3317" width="8" style="5" customWidth="1"/>
    <col min="3318" max="3318" width="9.125" style="5" customWidth="1"/>
    <col min="3319" max="3324" width="8" style="5" customWidth="1"/>
    <col min="3325" max="3325" width="11.75" style="5" customWidth="1"/>
    <col min="3326" max="3326" width="6.875" style="5" customWidth="1"/>
    <col min="3327" max="3327" width="7.625" style="5" customWidth="1"/>
    <col min="3328" max="3331" width="6.75" style="5" customWidth="1"/>
    <col min="3332" max="3332" width="7.625" style="5" customWidth="1"/>
    <col min="3333" max="3337" width="6.75" style="5" customWidth="1"/>
    <col min="3338" max="3338" width="6.625" style="5" customWidth="1"/>
    <col min="3339" max="3339" width="6.25" style="5" customWidth="1"/>
    <col min="3340" max="3340" width="6.625" style="5" customWidth="1"/>
    <col min="3341" max="3341" width="6.25" style="5" customWidth="1"/>
    <col min="3342" max="3342" width="6.5" style="5" customWidth="1"/>
    <col min="3343" max="3343" width="6.625" style="5" customWidth="1"/>
    <col min="3344" max="3344" width="6.875" style="5" customWidth="1"/>
    <col min="3345" max="3345" width="7" style="5" customWidth="1"/>
    <col min="3346" max="3346" width="8.125" style="5" customWidth="1"/>
    <col min="3347" max="3347" width="7.875" style="5" customWidth="1"/>
    <col min="3348" max="3349" width="6.75" style="5" customWidth="1"/>
    <col min="3350" max="3350" width="6.625" style="5" customWidth="1"/>
    <col min="3351" max="3352" width="6.75" style="5" customWidth="1"/>
    <col min="3353" max="3353" width="6.625" style="5" customWidth="1"/>
    <col min="3354" max="3356" width="0" style="5" hidden="1" customWidth="1"/>
    <col min="3357" max="3538" width="9" style="5"/>
    <col min="3539" max="3539" width="4.25" style="5" customWidth="1"/>
    <col min="3540" max="3540" width="16.25" style="5" customWidth="1"/>
    <col min="3541" max="3548" width="6.75" style="5" customWidth="1"/>
    <col min="3549" max="3550" width="5.875" style="5" customWidth="1"/>
    <col min="3551" max="3551" width="8.5" style="5" customWidth="1"/>
    <col min="3552" max="3552" width="8" style="5" customWidth="1"/>
    <col min="3553" max="3553" width="9.125" style="5" customWidth="1"/>
    <col min="3554" max="3559" width="8" style="5" customWidth="1"/>
    <col min="3560" max="3560" width="11.75" style="5" customWidth="1"/>
    <col min="3561" max="3561" width="6.875" style="5" customWidth="1"/>
    <col min="3562" max="3562" width="8.375" style="5" customWidth="1"/>
    <col min="3563" max="3569" width="6.75" style="5" customWidth="1"/>
    <col min="3570" max="3571" width="5.875" style="5" customWidth="1"/>
    <col min="3572" max="3572" width="8.5" style="5" customWidth="1"/>
    <col min="3573" max="3573" width="8" style="5" customWidth="1"/>
    <col min="3574" max="3574" width="9.125" style="5" customWidth="1"/>
    <col min="3575" max="3580" width="8" style="5" customWidth="1"/>
    <col min="3581" max="3581" width="11.75" style="5" customWidth="1"/>
    <col min="3582" max="3582" width="6.875" style="5" customWidth="1"/>
    <col min="3583" max="3583" width="7.625" style="5" customWidth="1"/>
    <col min="3584" max="3587" width="6.75" style="5" customWidth="1"/>
    <col min="3588" max="3588" width="7.625" style="5" customWidth="1"/>
    <col min="3589" max="3593" width="6.75" style="5" customWidth="1"/>
    <col min="3594" max="3594" width="6.625" style="5" customWidth="1"/>
    <col min="3595" max="3595" width="6.25" style="5" customWidth="1"/>
    <col min="3596" max="3596" width="6.625" style="5" customWidth="1"/>
    <col min="3597" max="3597" width="6.25" style="5" customWidth="1"/>
    <col min="3598" max="3598" width="6.5" style="5" customWidth="1"/>
    <col min="3599" max="3599" width="6.625" style="5" customWidth="1"/>
    <col min="3600" max="3600" width="6.875" style="5" customWidth="1"/>
    <col min="3601" max="3601" width="7" style="5" customWidth="1"/>
    <col min="3602" max="3602" width="8.125" style="5" customWidth="1"/>
    <col min="3603" max="3603" width="7.875" style="5" customWidth="1"/>
    <col min="3604" max="3605" width="6.75" style="5" customWidth="1"/>
    <col min="3606" max="3606" width="6.625" style="5" customWidth="1"/>
    <col min="3607" max="3608" width="6.75" style="5" customWidth="1"/>
    <col min="3609" max="3609" width="6.625" style="5" customWidth="1"/>
    <col min="3610" max="3612" width="0" style="5" hidden="1" customWidth="1"/>
    <col min="3613" max="3794" width="9" style="5"/>
    <col min="3795" max="3795" width="4.25" style="5" customWidth="1"/>
    <col min="3796" max="3796" width="16.25" style="5" customWidth="1"/>
    <col min="3797" max="3804" width="6.75" style="5" customWidth="1"/>
    <col min="3805" max="3806" width="5.875" style="5" customWidth="1"/>
    <col min="3807" max="3807" width="8.5" style="5" customWidth="1"/>
    <col min="3808" max="3808" width="8" style="5" customWidth="1"/>
    <col min="3809" max="3809" width="9.125" style="5" customWidth="1"/>
    <col min="3810" max="3815" width="8" style="5" customWidth="1"/>
    <col min="3816" max="3816" width="11.75" style="5" customWidth="1"/>
    <col min="3817" max="3817" width="6.875" style="5" customWidth="1"/>
    <col min="3818" max="3818" width="8.375" style="5" customWidth="1"/>
    <col min="3819" max="3825" width="6.75" style="5" customWidth="1"/>
    <col min="3826" max="3827" width="5.875" style="5" customWidth="1"/>
    <col min="3828" max="3828" width="8.5" style="5" customWidth="1"/>
    <col min="3829" max="3829" width="8" style="5" customWidth="1"/>
    <col min="3830" max="3830" width="9.125" style="5" customWidth="1"/>
    <col min="3831" max="3836" width="8" style="5" customWidth="1"/>
    <col min="3837" max="3837" width="11.75" style="5" customWidth="1"/>
    <col min="3838" max="3838" width="6.875" style="5" customWidth="1"/>
    <col min="3839" max="3839" width="7.625" style="5" customWidth="1"/>
    <col min="3840" max="3843" width="6.75" style="5" customWidth="1"/>
    <col min="3844" max="3844" width="7.625" style="5" customWidth="1"/>
    <col min="3845" max="3849" width="6.75" style="5" customWidth="1"/>
    <col min="3850" max="3850" width="6.625" style="5" customWidth="1"/>
    <col min="3851" max="3851" width="6.25" style="5" customWidth="1"/>
    <col min="3852" max="3852" width="6.625" style="5" customWidth="1"/>
    <col min="3853" max="3853" width="6.25" style="5" customWidth="1"/>
    <col min="3854" max="3854" width="6.5" style="5" customWidth="1"/>
    <col min="3855" max="3855" width="6.625" style="5" customWidth="1"/>
    <col min="3856" max="3856" width="6.875" style="5" customWidth="1"/>
    <col min="3857" max="3857" width="7" style="5" customWidth="1"/>
    <col min="3858" max="3858" width="8.125" style="5" customWidth="1"/>
    <col min="3859" max="3859" width="7.875" style="5" customWidth="1"/>
    <col min="3860" max="3861" width="6.75" style="5" customWidth="1"/>
    <col min="3862" max="3862" width="6.625" style="5" customWidth="1"/>
    <col min="3863" max="3864" width="6.75" style="5" customWidth="1"/>
    <col min="3865" max="3865" width="6.625" style="5" customWidth="1"/>
    <col min="3866" max="3868" width="0" style="5" hidden="1" customWidth="1"/>
    <col min="3869" max="4050" width="9" style="5"/>
    <col min="4051" max="4051" width="4.25" style="5" customWidth="1"/>
    <col min="4052" max="4052" width="16.25" style="5" customWidth="1"/>
    <col min="4053" max="4060" width="6.75" style="5" customWidth="1"/>
    <col min="4061" max="4062" width="5.875" style="5" customWidth="1"/>
    <col min="4063" max="4063" width="8.5" style="5" customWidth="1"/>
    <col min="4064" max="4064" width="8" style="5" customWidth="1"/>
    <col min="4065" max="4065" width="9.125" style="5" customWidth="1"/>
    <col min="4066" max="4071" width="8" style="5" customWidth="1"/>
    <col min="4072" max="4072" width="11.75" style="5" customWidth="1"/>
    <col min="4073" max="4073" width="6.875" style="5" customWidth="1"/>
    <col min="4074" max="4074" width="8.375" style="5" customWidth="1"/>
    <col min="4075" max="4081" width="6.75" style="5" customWidth="1"/>
    <col min="4082" max="4083" width="5.875" style="5" customWidth="1"/>
    <col min="4084" max="4084" width="8.5" style="5" customWidth="1"/>
    <col min="4085" max="4085" width="8" style="5" customWidth="1"/>
    <col min="4086" max="4086" width="9.125" style="5" customWidth="1"/>
    <col min="4087" max="4092" width="8" style="5" customWidth="1"/>
    <col min="4093" max="4093" width="11.75" style="5" customWidth="1"/>
    <col min="4094" max="4094" width="6.875" style="5" customWidth="1"/>
    <col min="4095" max="4095" width="7.625" style="5" customWidth="1"/>
    <col min="4096" max="4099" width="6.75" style="5" customWidth="1"/>
    <col min="4100" max="4100" width="7.625" style="5" customWidth="1"/>
    <col min="4101" max="4105" width="6.75" style="5" customWidth="1"/>
    <col min="4106" max="4106" width="6.625" style="5" customWidth="1"/>
    <col min="4107" max="4107" width="6.25" style="5" customWidth="1"/>
    <col min="4108" max="4108" width="6.625" style="5" customWidth="1"/>
    <col min="4109" max="4109" width="6.25" style="5" customWidth="1"/>
    <col min="4110" max="4110" width="6.5" style="5" customWidth="1"/>
    <col min="4111" max="4111" width="6.625" style="5" customWidth="1"/>
    <col min="4112" max="4112" width="6.875" style="5" customWidth="1"/>
    <col min="4113" max="4113" width="7" style="5" customWidth="1"/>
    <col min="4114" max="4114" width="8.125" style="5" customWidth="1"/>
    <col min="4115" max="4115" width="7.875" style="5" customWidth="1"/>
    <col min="4116" max="4117" width="6.75" style="5" customWidth="1"/>
    <col min="4118" max="4118" width="6.625" style="5" customWidth="1"/>
    <col min="4119" max="4120" width="6.75" style="5" customWidth="1"/>
    <col min="4121" max="4121" width="6.625" style="5" customWidth="1"/>
    <col min="4122" max="4124" width="0" style="5" hidden="1" customWidth="1"/>
    <col min="4125" max="4306" width="9" style="5"/>
    <col min="4307" max="4307" width="4.25" style="5" customWidth="1"/>
    <col min="4308" max="4308" width="16.25" style="5" customWidth="1"/>
    <col min="4309" max="4316" width="6.75" style="5" customWidth="1"/>
    <col min="4317" max="4318" width="5.875" style="5" customWidth="1"/>
    <col min="4319" max="4319" width="8.5" style="5" customWidth="1"/>
    <col min="4320" max="4320" width="8" style="5" customWidth="1"/>
    <col min="4321" max="4321" width="9.125" style="5" customWidth="1"/>
    <col min="4322" max="4327" width="8" style="5" customWidth="1"/>
    <col min="4328" max="4328" width="11.75" style="5" customWidth="1"/>
    <col min="4329" max="4329" width="6.875" style="5" customWidth="1"/>
    <col min="4330" max="4330" width="8.375" style="5" customWidth="1"/>
    <col min="4331" max="4337" width="6.75" style="5" customWidth="1"/>
    <col min="4338" max="4339" width="5.875" style="5" customWidth="1"/>
    <col min="4340" max="4340" width="8.5" style="5" customWidth="1"/>
    <col min="4341" max="4341" width="8" style="5" customWidth="1"/>
    <col min="4342" max="4342" width="9.125" style="5" customWidth="1"/>
    <col min="4343" max="4348" width="8" style="5" customWidth="1"/>
    <col min="4349" max="4349" width="11.75" style="5" customWidth="1"/>
    <col min="4350" max="4350" width="6.875" style="5" customWidth="1"/>
    <col min="4351" max="4351" width="7.625" style="5" customWidth="1"/>
    <col min="4352" max="4355" width="6.75" style="5" customWidth="1"/>
    <col min="4356" max="4356" width="7.625" style="5" customWidth="1"/>
    <col min="4357" max="4361" width="6.75" style="5" customWidth="1"/>
    <col min="4362" max="4362" width="6.625" style="5" customWidth="1"/>
    <col min="4363" max="4363" width="6.25" style="5" customWidth="1"/>
    <col min="4364" max="4364" width="6.625" style="5" customWidth="1"/>
    <col min="4365" max="4365" width="6.25" style="5" customWidth="1"/>
    <col min="4366" max="4366" width="6.5" style="5" customWidth="1"/>
    <col min="4367" max="4367" width="6.625" style="5" customWidth="1"/>
    <col min="4368" max="4368" width="6.875" style="5" customWidth="1"/>
    <col min="4369" max="4369" width="7" style="5" customWidth="1"/>
    <col min="4370" max="4370" width="8.125" style="5" customWidth="1"/>
    <col min="4371" max="4371" width="7.875" style="5" customWidth="1"/>
    <col min="4372" max="4373" width="6.75" style="5" customWidth="1"/>
    <col min="4374" max="4374" width="6.625" style="5" customWidth="1"/>
    <col min="4375" max="4376" width="6.75" style="5" customWidth="1"/>
    <col min="4377" max="4377" width="6.625" style="5" customWidth="1"/>
    <col min="4378" max="4380" width="0" style="5" hidden="1" customWidth="1"/>
    <col min="4381" max="4562" width="9" style="5"/>
    <col min="4563" max="4563" width="4.25" style="5" customWidth="1"/>
    <col min="4564" max="4564" width="16.25" style="5" customWidth="1"/>
    <col min="4565" max="4572" width="6.75" style="5" customWidth="1"/>
    <col min="4573" max="4574" width="5.875" style="5" customWidth="1"/>
    <col min="4575" max="4575" width="8.5" style="5" customWidth="1"/>
    <col min="4576" max="4576" width="8" style="5" customWidth="1"/>
    <col min="4577" max="4577" width="9.125" style="5" customWidth="1"/>
    <col min="4578" max="4583" width="8" style="5" customWidth="1"/>
    <col min="4584" max="4584" width="11.75" style="5" customWidth="1"/>
    <col min="4585" max="4585" width="6.875" style="5" customWidth="1"/>
    <col min="4586" max="4586" width="8.375" style="5" customWidth="1"/>
    <col min="4587" max="4593" width="6.75" style="5" customWidth="1"/>
    <col min="4594" max="4595" width="5.875" style="5" customWidth="1"/>
    <col min="4596" max="4596" width="8.5" style="5" customWidth="1"/>
    <col min="4597" max="4597" width="8" style="5" customWidth="1"/>
    <col min="4598" max="4598" width="9.125" style="5" customWidth="1"/>
    <col min="4599" max="4604" width="8" style="5" customWidth="1"/>
    <col min="4605" max="4605" width="11.75" style="5" customWidth="1"/>
    <col min="4606" max="4606" width="6.875" style="5" customWidth="1"/>
    <col min="4607" max="4607" width="7.625" style="5" customWidth="1"/>
    <col min="4608" max="4611" width="6.75" style="5" customWidth="1"/>
    <col min="4612" max="4612" width="7.625" style="5" customWidth="1"/>
    <col min="4613" max="4617" width="6.75" style="5" customWidth="1"/>
    <col min="4618" max="4618" width="6.625" style="5" customWidth="1"/>
    <col min="4619" max="4619" width="6.25" style="5" customWidth="1"/>
    <col min="4620" max="4620" width="6.625" style="5" customWidth="1"/>
    <col min="4621" max="4621" width="6.25" style="5" customWidth="1"/>
    <col min="4622" max="4622" width="6.5" style="5" customWidth="1"/>
    <col min="4623" max="4623" width="6.625" style="5" customWidth="1"/>
    <col min="4624" max="4624" width="6.875" style="5" customWidth="1"/>
    <col min="4625" max="4625" width="7" style="5" customWidth="1"/>
    <col min="4626" max="4626" width="8.125" style="5" customWidth="1"/>
    <col min="4627" max="4627" width="7.875" style="5" customWidth="1"/>
    <col min="4628" max="4629" width="6.75" style="5" customWidth="1"/>
    <col min="4630" max="4630" width="6.625" style="5" customWidth="1"/>
    <col min="4631" max="4632" width="6.75" style="5" customWidth="1"/>
    <col min="4633" max="4633" width="6.625" style="5" customWidth="1"/>
    <col min="4634" max="4636" width="0" style="5" hidden="1" customWidth="1"/>
    <col min="4637" max="4818" width="9" style="5"/>
    <col min="4819" max="4819" width="4.25" style="5" customWidth="1"/>
    <col min="4820" max="4820" width="16.25" style="5" customWidth="1"/>
    <col min="4821" max="4828" width="6.75" style="5" customWidth="1"/>
    <col min="4829" max="4830" width="5.875" style="5" customWidth="1"/>
    <col min="4831" max="4831" width="8.5" style="5" customWidth="1"/>
    <col min="4832" max="4832" width="8" style="5" customWidth="1"/>
    <col min="4833" max="4833" width="9.125" style="5" customWidth="1"/>
    <col min="4834" max="4839" width="8" style="5" customWidth="1"/>
    <col min="4840" max="4840" width="11.75" style="5" customWidth="1"/>
    <col min="4841" max="4841" width="6.875" style="5" customWidth="1"/>
    <col min="4842" max="4842" width="8.375" style="5" customWidth="1"/>
    <col min="4843" max="4849" width="6.75" style="5" customWidth="1"/>
    <col min="4850" max="4851" width="5.875" style="5" customWidth="1"/>
    <col min="4852" max="4852" width="8.5" style="5" customWidth="1"/>
    <col min="4853" max="4853" width="8" style="5" customWidth="1"/>
    <col min="4854" max="4854" width="9.125" style="5" customWidth="1"/>
    <col min="4855" max="4860" width="8" style="5" customWidth="1"/>
    <col min="4861" max="4861" width="11.75" style="5" customWidth="1"/>
    <col min="4862" max="4862" width="6.875" style="5" customWidth="1"/>
    <col min="4863" max="4863" width="7.625" style="5" customWidth="1"/>
    <col min="4864" max="4867" width="6.75" style="5" customWidth="1"/>
    <col min="4868" max="4868" width="7.625" style="5" customWidth="1"/>
    <col min="4869" max="4873" width="6.75" style="5" customWidth="1"/>
    <col min="4874" max="4874" width="6.625" style="5" customWidth="1"/>
    <col min="4875" max="4875" width="6.25" style="5" customWidth="1"/>
    <col min="4876" max="4876" width="6.625" style="5" customWidth="1"/>
    <col min="4877" max="4877" width="6.25" style="5" customWidth="1"/>
    <col min="4878" max="4878" width="6.5" style="5" customWidth="1"/>
    <col min="4879" max="4879" width="6.625" style="5" customWidth="1"/>
    <col min="4880" max="4880" width="6.875" style="5" customWidth="1"/>
    <col min="4881" max="4881" width="7" style="5" customWidth="1"/>
    <col min="4882" max="4882" width="8.125" style="5" customWidth="1"/>
    <col min="4883" max="4883" width="7.875" style="5" customWidth="1"/>
    <col min="4884" max="4885" width="6.75" style="5" customWidth="1"/>
    <col min="4886" max="4886" width="6.625" style="5" customWidth="1"/>
    <col min="4887" max="4888" width="6.75" style="5" customWidth="1"/>
    <col min="4889" max="4889" width="6.625" style="5" customWidth="1"/>
    <col min="4890" max="4892" width="0" style="5" hidden="1" customWidth="1"/>
    <col min="4893" max="5074" width="9" style="5"/>
    <col min="5075" max="5075" width="4.25" style="5" customWidth="1"/>
    <col min="5076" max="5076" width="16.25" style="5" customWidth="1"/>
    <col min="5077" max="5084" width="6.75" style="5" customWidth="1"/>
    <col min="5085" max="5086" width="5.875" style="5" customWidth="1"/>
    <col min="5087" max="5087" width="8.5" style="5" customWidth="1"/>
    <col min="5088" max="5088" width="8" style="5" customWidth="1"/>
    <col min="5089" max="5089" width="9.125" style="5" customWidth="1"/>
    <col min="5090" max="5095" width="8" style="5" customWidth="1"/>
    <col min="5096" max="5096" width="11.75" style="5" customWidth="1"/>
    <col min="5097" max="5097" width="6.875" style="5" customWidth="1"/>
    <col min="5098" max="5098" width="8.375" style="5" customWidth="1"/>
    <col min="5099" max="5105" width="6.75" style="5" customWidth="1"/>
    <col min="5106" max="5107" width="5.875" style="5" customWidth="1"/>
    <col min="5108" max="5108" width="8.5" style="5" customWidth="1"/>
    <col min="5109" max="5109" width="8" style="5" customWidth="1"/>
    <col min="5110" max="5110" width="9.125" style="5" customWidth="1"/>
    <col min="5111" max="5116" width="8" style="5" customWidth="1"/>
    <col min="5117" max="5117" width="11.75" style="5" customWidth="1"/>
    <col min="5118" max="5118" width="6.875" style="5" customWidth="1"/>
    <col min="5119" max="5119" width="7.625" style="5" customWidth="1"/>
    <col min="5120" max="5123" width="6.75" style="5" customWidth="1"/>
    <col min="5124" max="5124" width="7.625" style="5" customWidth="1"/>
    <col min="5125" max="5129" width="6.75" style="5" customWidth="1"/>
    <col min="5130" max="5130" width="6.625" style="5" customWidth="1"/>
    <col min="5131" max="5131" width="6.25" style="5" customWidth="1"/>
    <col min="5132" max="5132" width="6.625" style="5" customWidth="1"/>
    <col min="5133" max="5133" width="6.25" style="5" customWidth="1"/>
    <col min="5134" max="5134" width="6.5" style="5" customWidth="1"/>
    <col min="5135" max="5135" width="6.625" style="5" customWidth="1"/>
    <col min="5136" max="5136" width="6.875" style="5" customWidth="1"/>
    <col min="5137" max="5137" width="7" style="5" customWidth="1"/>
    <col min="5138" max="5138" width="8.125" style="5" customWidth="1"/>
    <col min="5139" max="5139" width="7.875" style="5" customWidth="1"/>
    <col min="5140" max="5141" width="6.75" style="5" customWidth="1"/>
    <col min="5142" max="5142" width="6.625" style="5" customWidth="1"/>
    <col min="5143" max="5144" width="6.75" style="5" customWidth="1"/>
    <col min="5145" max="5145" width="6.625" style="5" customWidth="1"/>
    <col min="5146" max="5148" width="0" style="5" hidden="1" customWidth="1"/>
    <col min="5149" max="5330" width="9" style="5"/>
    <col min="5331" max="5331" width="4.25" style="5" customWidth="1"/>
    <col min="5332" max="5332" width="16.25" style="5" customWidth="1"/>
    <col min="5333" max="5340" width="6.75" style="5" customWidth="1"/>
    <col min="5341" max="5342" width="5.875" style="5" customWidth="1"/>
    <col min="5343" max="5343" width="8.5" style="5" customWidth="1"/>
    <col min="5344" max="5344" width="8" style="5" customWidth="1"/>
    <col min="5345" max="5345" width="9.125" style="5" customWidth="1"/>
    <col min="5346" max="5351" width="8" style="5" customWidth="1"/>
    <col min="5352" max="5352" width="11.75" style="5" customWidth="1"/>
    <col min="5353" max="5353" width="6.875" style="5" customWidth="1"/>
    <col min="5354" max="5354" width="8.375" style="5" customWidth="1"/>
    <col min="5355" max="5361" width="6.75" style="5" customWidth="1"/>
    <col min="5362" max="5363" width="5.875" style="5" customWidth="1"/>
    <col min="5364" max="5364" width="8.5" style="5" customWidth="1"/>
    <col min="5365" max="5365" width="8" style="5" customWidth="1"/>
    <col min="5366" max="5366" width="9.125" style="5" customWidth="1"/>
    <col min="5367" max="5372" width="8" style="5" customWidth="1"/>
    <col min="5373" max="5373" width="11.75" style="5" customWidth="1"/>
    <col min="5374" max="5374" width="6.875" style="5" customWidth="1"/>
    <col min="5375" max="5375" width="7.625" style="5" customWidth="1"/>
    <col min="5376" max="5379" width="6.75" style="5" customWidth="1"/>
    <col min="5380" max="5380" width="7.625" style="5" customWidth="1"/>
    <col min="5381" max="5385" width="6.75" style="5" customWidth="1"/>
    <col min="5386" max="5386" width="6.625" style="5" customWidth="1"/>
    <col min="5387" max="5387" width="6.25" style="5" customWidth="1"/>
    <col min="5388" max="5388" width="6.625" style="5" customWidth="1"/>
    <col min="5389" max="5389" width="6.25" style="5" customWidth="1"/>
    <col min="5390" max="5390" width="6.5" style="5" customWidth="1"/>
    <col min="5391" max="5391" width="6.625" style="5" customWidth="1"/>
    <col min="5392" max="5392" width="6.875" style="5" customWidth="1"/>
    <col min="5393" max="5393" width="7" style="5" customWidth="1"/>
    <col min="5394" max="5394" width="8.125" style="5" customWidth="1"/>
    <col min="5395" max="5395" width="7.875" style="5" customWidth="1"/>
    <col min="5396" max="5397" width="6.75" style="5" customWidth="1"/>
    <col min="5398" max="5398" width="6.625" style="5" customWidth="1"/>
    <col min="5399" max="5400" width="6.75" style="5" customWidth="1"/>
    <col min="5401" max="5401" width="6.625" style="5" customWidth="1"/>
    <col min="5402" max="5404" width="0" style="5" hidden="1" customWidth="1"/>
    <col min="5405" max="5586" width="9" style="5"/>
    <col min="5587" max="5587" width="4.25" style="5" customWidth="1"/>
    <col min="5588" max="5588" width="16.25" style="5" customWidth="1"/>
    <col min="5589" max="5596" width="6.75" style="5" customWidth="1"/>
    <col min="5597" max="5598" width="5.875" style="5" customWidth="1"/>
    <col min="5599" max="5599" width="8.5" style="5" customWidth="1"/>
    <col min="5600" max="5600" width="8" style="5" customWidth="1"/>
    <col min="5601" max="5601" width="9.125" style="5" customWidth="1"/>
    <col min="5602" max="5607" width="8" style="5" customWidth="1"/>
    <col min="5608" max="5608" width="11.75" style="5" customWidth="1"/>
    <col min="5609" max="5609" width="6.875" style="5" customWidth="1"/>
    <col min="5610" max="5610" width="8.375" style="5" customWidth="1"/>
    <col min="5611" max="5617" width="6.75" style="5" customWidth="1"/>
    <col min="5618" max="5619" width="5.875" style="5" customWidth="1"/>
    <col min="5620" max="5620" width="8.5" style="5" customWidth="1"/>
    <col min="5621" max="5621" width="8" style="5" customWidth="1"/>
    <col min="5622" max="5622" width="9.125" style="5" customWidth="1"/>
    <col min="5623" max="5628" width="8" style="5" customWidth="1"/>
    <col min="5629" max="5629" width="11.75" style="5" customWidth="1"/>
    <col min="5630" max="5630" width="6.875" style="5" customWidth="1"/>
    <col min="5631" max="5631" width="7.625" style="5" customWidth="1"/>
    <col min="5632" max="5635" width="6.75" style="5" customWidth="1"/>
    <col min="5636" max="5636" width="7.625" style="5" customWidth="1"/>
    <col min="5637" max="5641" width="6.75" style="5" customWidth="1"/>
    <col min="5642" max="5642" width="6.625" style="5" customWidth="1"/>
    <col min="5643" max="5643" width="6.25" style="5" customWidth="1"/>
    <col min="5644" max="5644" width="6.625" style="5" customWidth="1"/>
    <col min="5645" max="5645" width="6.25" style="5" customWidth="1"/>
    <col min="5646" max="5646" width="6.5" style="5" customWidth="1"/>
    <col min="5647" max="5647" width="6.625" style="5" customWidth="1"/>
    <col min="5648" max="5648" width="6.875" style="5" customWidth="1"/>
    <col min="5649" max="5649" width="7" style="5" customWidth="1"/>
    <col min="5650" max="5650" width="8.125" style="5" customWidth="1"/>
    <col min="5651" max="5651" width="7.875" style="5" customWidth="1"/>
    <col min="5652" max="5653" width="6.75" style="5" customWidth="1"/>
    <col min="5654" max="5654" width="6.625" style="5" customWidth="1"/>
    <col min="5655" max="5656" width="6.75" style="5" customWidth="1"/>
    <col min="5657" max="5657" width="6.625" style="5" customWidth="1"/>
    <col min="5658" max="5660" width="0" style="5" hidden="1" customWidth="1"/>
    <col min="5661" max="5842" width="9" style="5"/>
    <col min="5843" max="5843" width="4.25" style="5" customWidth="1"/>
    <col min="5844" max="5844" width="16.25" style="5" customWidth="1"/>
    <col min="5845" max="5852" width="6.75" style="5" customWidth="1"/>
    <col min="5853" max="5854" width="5.875" style="5" customWidth="1"/>
    <col min="5855" max="5855" width="8.5" style="5" customWidth="1"/>
    <col min="5856" max="5856" width="8" style="5" customWidth="1"/>
    <col min="5857" max="5857" width="9.125" style="5" customWidth="1"/>
    <col min="5858" max="5863" width="8" style="5" customWidth="1"/>
    <col min="5864" max="5864" width="11.75" style="5" customWidth="1"/>
    <col min="5865" max="5865" width="6.875" style="5" customWidth="1"/>
    <col min="5866" max="5866" width="8.375" style="5" customWidth="1"/>
    <col min="5867" max="5873" width="6.75" style="5" customWidth="1"/>
    <col min="5874" max="5875" width="5.875" style="5" customWidth="1"/>
    <col min="5876" max="5876" width="8.5" style="5" customWidth="1"/>
    <col min="5877" max="5877" width="8" style="5" customWidth="1"/>
    <col min="5878" max="5878" width="9.125" style="5" customWidth="1"/>
    <col min="5879" max="5884" width="8" style="5" customWidth="1"/>
    <col min="5885" max="5885" width="11.75" style="5" customWidth="1"/>
    <col min="5886" max="5886" width="6.875" style="5" customWidth="1"/>
    <col min="5887" max="5887" width="7.625" style="5" customWidth="1"/>
    <col min="5888" max="5891" width="6.75" style="5" customWidth="1"/>
    <col min="5892" max="5892" width="7.625" style="5" customWidth="1"/>
    <col min="5893" max="5897" width="6.75" style="5" customWidth="1"/>
    <col min="5898" max="5898" width="6.625" style="5" customWidth="1"/>
    <col min="5899" max="5899" width="6.25" style="5" customWidth="1"/>
    <col min="5900" max="5900" width="6.625" style="5" customWidth="1"/>
    <col min="5901" max="5901" width="6.25" style="5" customWidth="1"/>
    <col min="5902" max="5902" width="6.5" style="5" customWidth="1"/>
    <col min="5903" max="5903" width="6.625" style="5" customWidth="1"/>
    <col min="5904" max="5904" width="6.875" style="5" customWidth="1"/>
    <col min="5905" max="5905" width="7" style="5" customWidth="1"/>
    <col min="5906" max="5906" width="8.125" style="5" customWidth="1"/>
    <col min="5907" max="5907" width="7.875" style="5" customWidth="1"/>
    <col min="5908" max="5909" width="6.75" style="5" customWidth="1"/>
    <col min="5910" max="5910" width="6.625" style="5" customWidth="1"/>
    <col min="5911" max="5912" width="6.75" style="5" customWidth="1"/>
    <col min="5913" max="5913" width="6.625" style="5" customWidth="1"/>
    <col min="5914" max="5916" width="0" style="5" hidden="1" customWidth="1"/>
    <col min="5917" max="6098" width="9" style="5"/>
    <col min="6099" max="6099" width="4.25" style="5" customWidth="1"/>
    <col min="6100" max="6100" width="16.25" style="5" customWidth="1"/>
    <col min="6101" max="6108" width="6.75" style="5" customWidth="1"/>
    <col min="6109" max="6110" width="5.875" style="5" customWidth="1"/>
    <col min="6111" max="6111" width="8.5" style="5" customWidth="1"/>
    <col min="6112" max="6112" width="8" style="5" customWidth="1"/>
    <col min="6113" max="6113" width="9.125" style="5" customWidth="1"/>
    <col min="6114" max="6119" width="8" style="5" customWidth="1"/>
    <col min="6120" max="6120" width="11.75" style="5" customWidth="1"/>
    <col min="6121" max="6121" width="6.875" style="5" customWidth="1"/>
    <col min="6122" max="6122" width="8.375" style="5" customWidth="1"/>
    <col min="6123" max="6129" width="6.75" style="5" customWidth="1"/>
    <col min="6130" max="6131" width="5.875" style="5" customWidth="1"/>
    <col min="6132" max="6132" width="8.5" style="5" customWidth="1"/>
    <col min="6133" max="6133" width="8" style="5" customWidth="1"/>
    <col min="6134" max="6134" width="9.125" style="5" customWidth="1"/>
    <col min="6135" max="6140" width="8" style="5" customWidth="1"/>
    <col min="6141" max="6141" width="11.75" style="5" customWidth="1"/>
    <col min="6142" max="6142" width="6.875" style="5" customWidth="1"/>
    <col min="6143" max="6143" width="7.625" style="5" customWidth="1"/>
    <col min="6144" max="6147" width="6.75" style="5" customWidth="1"/>
    <col min="6148" max="6148" width="7.625" style="5" customWidth="1"/>
    <col min="6149" max="6153" width="6.75" style="5" customWidth="1"/>
    <col min="6154" max="6154" width="6.625" style="5" customWidth="1"/>
    <col min="6155" max="6155" width="6.25" style="5" customWidth="1"/>
    <col min="6156" max="6156" width="6.625" style="5" customWidth="1"/>
    <col min="6157" max="6157" width="6.25" style="5" customWidth="1"/>
    <col min="6158" max="6158" width="6.5" style="5" customWidth="1"/>
    <col min="6159" max="6159" width="6.625" style="5" customWidth="1"/>
    <col min="6160" max="6160" width="6.875" style="5" customWidth="1"/>
    <col min="6161" max="6161" width="7" style="5" customWidth="1"/>
    <col min="6162" max="6162" width="8.125" style="5" customWidth="1"/>
    <col min="6163" max="6163" width="7.875" style="5" customWidth="1"/>
    <col min="6164" max="6165" width="6.75" style="5" customWidth="1"/>
    <col min="6166" max="6166" width="6.625" style="5" customWidth="1"/>
    <col min="6167" max="6168" width="6.75" style="5" customWidth="1"/>
    <col min="6169" max="6169" width="6.625" style="5" customWidth="1"/>
    <col min="6170" max="6172" width="0" style="5" hidden="1" customWidth="1"/>
    <col min="6173" max="6354" width="9" style="5"/>
    <col min="6355" max="6355" width="4.25" style="5" customWidth="1"/>
    <col min="6356" max="6356" width="16.25" style="5" customWidth="1"/>
    <col min="6357" max="6364" width="6.75" style="5" customWidth="1"/>
    <col min="6365" max="6366" width="5.875" style="5" customWidth="1"/>
    <col min="6367" max="6367" width="8.5" style="5" customWidth="1"/>
    <col min="6368" max="6368" width="8" style="5" customWidth="1"/>
    <col min="6369" max="6369" width="9.125" style="5" customWidth="1"/>
    <col min="6370" max="6375" width="8" style="5" customWidth="1"/>
    <col min="6376" max="6376" width="11.75" style="5" customWidth="1"/>
    <col min="6377" max="6377" width="6.875" style="5" customWidth="1"/>
    <col min="6378" max="6378" width="8.375" style="5" customWidth="1"/>
    <col min="6379" max="6385" width="6.75" style="5" customWidth="1"/>
    <col min="6386" max="6387" width="5.875" style="5" customWidth="1"/>
    <col min="6388" max="6388" width="8.5" style="5" customWidth="1"/>
    <col min="6389" max="6389" width="8" style="5" customWidth="1"/>
    <col min="6390" max="6390" width="9.125" style="5" customWidth="1"/>
    <col min="6391" max="6396" width="8" style="5" customWidth="1"/>
    <col min="6397" max="6397" width="11.75" style="5" customWidth="1"/>
    <col min="6398" max="6398" width="6.875" style="5" customWidth="1"/>
    <col min="6399" max="6399" width="7.625" style="5" customWidth="1"/>
    <col min="6400" max="6403" width="6.75" style="5" customWidth="1"/>
    <col min="6404" max="6404" width="7.625" style="5" customWidth="1"/>
    <col min="6405" max="6409" width="6.75" style="5" customWidth="1"/>
    <col min="6410" max="6410" width="6.625" style="5" customWidth="1"/>
    <col min="6411" max="6411" width="6.25" style="5" customWidth="1"/>
    <col min="6412" max="6412" width="6.625" style="5" customWidth="1"/>
    <col min="6413" max="6413" width="6.25" style="5" customWidth="1"/>
    <col min="6414" max="6414" width="6.5" style="5" customWidth="1"/>
    <col min="6415" max="6415" width="6.625" style="5" customWidth="1"/>
    <col min="6416" max="6416" width="6.875" style="5" customWidth="1"/>
    <col min="6417" max="6417" width="7" style="5" customWidth="1"/>
    <col min="6418" max="6418" width="8.125" style="5" customWidth="1"/>
    <col min="6419" max="6419" width="7.875" style="5" customWidth="1"/>
    <col min="6420" max="6421" width="6.75" style="5" customWidth="1"/>
    <col min="6422" max="6422" width="6.625" style="5" customWidth="1"/>
    <col min="6423" max="6424" width="6.75" style="5" customWidth="1"/>
    <col min="6425" max="6425" width="6.625" style="5" customWidth="1"/>
    <col min="6426" max="6428" width="0" style="5" hidden="1" customWidth="1"/>
    <col min="6429" max="6610" width="9" style="5"/>
    <col min="6611" max="6611" width="4.25" style="5" customWidth="1"/>
    <col min="6612" max="6612" width="16.25" style="5" customWidth="1"/>
    <col min="6613" max="6620" width="6.75" style="5" customWidth="1"/>
    <col min="6621" max="6622" width="5.875" style="5" customWidth="1"/>
    <col min="6623" max="6623" width="8.5" style="5" customWidth="1"/>
    <col min="6624" max="6624" width="8" style="5" customWidth="1"/>
    <col min="6625" max="6625" width="9.125" style="5" customWidth="1"/>
    <col min="6626" max="6631" width="8" style="5" customWidth="1"/>
    <col min="6632" max="6632" width="11.75" style="5" customWidth="1"/>
    <col min="6633" max="6633" width="6.875" style="5" customWidth="1"/>
    <col min="6634" max="6634" width="8.375" style="5" customWidth="1"/>
    <col min="6635" max="6641" width="6.75" style="5" customWidth="1"/>
    <col min="6642" max="6643" width="5.875" style="5" customWidth="1"/>
    <col min="6644" max="6644" width="8.5" style="5" customWidth="1"/>
    <col min="6645" max="6645" width="8" style="5" customWidth="1"/>
    <col min="6646" max="6646" width="9.125" style="5" customWidth="1"/>
    <col min="6647" max="6652" width="8" style="5" customWidth="1"/>
    <col min="6653" max="6653" width="11.75" style="5" customWidth="1"/>
    <col min="6654" max="6654" width="6.875" style="5" customWidth="1"/>
    <col min="6655" max="6655" width="7.625" style="5" customWidth="1"/>
    <col min="6656" max="6659" width="6.75" style="5" customWidth="1"/>
    <col min="6660" max="6660" width="7.625" style="5" customWidth="1"/>
    <col min="6661" max="6665" width="6.75" style="5" customWidth="1"/>
    <col min="6666" max="6666" width="6.625" style="5" customWidth="1"/>
    <col min="6667" max="6667" width="6.25" style="5" customWidth="1"/>
    <col min="6668" max="6668" width="6.625" style="5" customWidth="1"/>
    <col min="6669" max="6669" width="6.25" style="5" customWidth="1"/>
    <col min="6670" max="6670" width="6.5" style="5" customWidth="1"/>
    <col min="6671" max="6671" width="6.625" style="5" customWidth="1"/>
    <col min="6672" max="6672" width="6.875" style="5" customWidth="1"/>
    <col min="6673" max="6673" width="7" style="5" customWidth="1"/>
    <col min="6674" max="6674" width="8.125" style="5" customWidth="1"/>
    <col min="6675" max="6675" width="7.875" style="5" customWidth="1"/>
    <col min="6676" max="6677" width="6.75" style="5" customWidth="1"/>
    <col min="6678" max="6678" width="6.625" style="5" customWidth="1"/>
    <col min="6679" max="6680" width="6.75" style="5" customWidth="1"/>
    <col min="6681" max="6681" width="6.625" style="5" customWidth="1"/>
    <col min="6682" max="6684" width="0" style="5" hidden="1" customWidth="1"/>
    <col min="6685" max="6866" width="9" style="5"/>
    <col min="6867" max="6867" width="4.25" style="5" customWidth="1"/>
    <col min="6868" max="6868" width="16.25" style="5" customWidth="1"/>
    <col min="6869" max="6876" width="6.75" style="5" customWidth="1"/>
    <col min="6877" max="6878" width="5.875" style="5" customWidth="1"/>
    <col min="6879" max="6879" width="8.5" style="5" customWidth="1"/>
    <col min="6880" max="6880" width="8" style="5" customWidth="1"/>
    <col min="6881" max="6881" width="9.125" style="5" customWidth="1"/>
    <col min="6882" max="6887" width="8" style="5" customWidth="1"/>
    <col min="6888" max="6888" width="11.75" style="5" customWidth="1"/>
    <col min="6889" max="6889" width="6.875" style="5" customWidth="1"/>
    <col min="6890" max="6890" width="8.375" style="5" customWidth="1"/>
    <col min="6891" max="6897" width="6.75" style="5" customWidth="1"/>
    <col min="6898" max="6899" width="5.875" style="5" customWidth="1"/>
    <col min="6900" max="6900" width="8.5" style="5" customWidth="1"/>
    <col min="6901" max="6901" width="8" style="5" customWidth="1"/>
    <col min="6902" max="6902" width="9.125" style="5" customWidth="1"/>
    <col min="6903" max="6908" width="8" style="5" customWidth="1"/>
    <col min="6909" max="6909" width="11.75" style="5" customWidth="1"/>
    <col min="6910" max="6910" width="6.875" style="5" customWidth="1"/>
    <col min="6911" max="6911" width="7.625" style="5" customWidth="1"/>
    <col min="6912" max="6915" width="6.75" style="5" customWidth="1"/>
    <col min="6916" max="6916" width="7.625" style="5" customWidth="1"/>
    <col min="6917" max="6921" width="6.75" style="5" customWidth="1"/>
    <col min="6922" max="6922" width="6.625" style="5" customWidth="1"/>
    <col min="6923" max="6923" width="6.25" style="5" customWidth="1"/>
    <col min="6924" max="6924" width="6.625" style="5" customWidth="1"/>
    <col min="6925" max="6925" width="6.25" style="5" customWidth="1"/>
    <col min="6926" max="6926" width="6.5" style="5" customWidth="1"/>
    <col min="6927" max="6927" width="6.625" style="5" customWidth="1"/>
    <col min="6928" max="6928" width="6.875" style="5" customWidth="1"/>
    <col min="6929" max="6929" width="7" style="5" customWidth="1"/>
    <col min="6930" max="6930" width="8.125" style="5" customWidth="1"/>
    <col min="6931" max="6931" width="7.875" style="5" customWidth="1"/>
    <col min="6932" max="6933" width="6.75" style="5" customWidth="1"/>
    <col min="6934" max="6934" width="6.625" style="5" customWidth="1"/>
    <col min="6935" max="6936" width="6.75" style="5" customWidth="1"/>
    <col min="6937" max="6937" width="6.625" style="5" customWidth="1"/>
    <col min="6938" max="6940" width="0" style="5" hidden="1" customWidth="1"/>
    <col min="6941" max="7122" width="9" style="5"/>
    <col min="7123" max="7123" width="4.25" style="5" customWidth="1"/>
    <col min="7124" max="7124" width="16.25" style="5" customWidth="1"/>
    <col min="7125" max="7132" width="6.75" style="5" customWidth="1"/>
    <col min="7133" max="7134" width="5.875" style="5" customWidth="1"/>
    <col min="7135" max="7135" width="8.5" style="5" customWidth="1"/>
    <col min="7136" max="7136" width="8" style="5" customWidth="1"/>
    <col min="7137" max="7137" width="9.125" style="5" customWidth="1"/>
    <col min="7138" max="7143" width="8" style="5" customWidth="1"/>
    <col min="7144" max="7144" width="11.75" style="5" customWidth="1"/>
    <col min="7145" max="7145" width="6.875" style="5" customWidth="1"/>
    <col min="7146" max="7146" width="8.375" style="5" customWidth="1"/>
    <col min="7147" max="7153" width="6.75" style="5" customWidth="1"/>
    <col min="7154" max="7155" width="5.875" style="5" customWidth="1"/>
    <col min="7156" max="7156" width="8.5" style="5" customWidth="1"/>
    <col min="7157" max="7157" width="8" style="5" customWidth="1"/>
    <col min="7158" max="7158" width="9.125" style="5" customWidth="1"/>
    <col min="7159" max="7164" width="8" style="5" customWidth="1"/>
    <col min="7165" max="7165" width="11.75" style="5" customWidth="1"/>
    <col min="7166" max="7166" width="6.875" style="5" customWidth="1"/>
    <col min="7167" max="7167" width="7.625" style="5" customWidth="1"/>
    <col min="7168" max="7171" width="6.75" style="5" customWidth="1"/>
    <col min="7172" max="7172" width="7.625" style="5" customWidth="1"/>
    <col min="7173" max="7177" width="6.75" style="5" customWidth="1"/>
    <col min="7178" max="7178" width="6.625" style="5" customWidth="1"/>
    <col min="7179" max="7179" width="6.25" style="5" customWidth="1"/>
    <col min="7180" max="7180" width="6.625" style="5" customWidth="1"/>
    <col min="7181" max="7181" width="6.25" style="5" customWidth="1"/>
    <col min="7182" max="7182" width="6.5" style="5" customWidth="1"/>
    <col min="7183" max="7183" width="6.625" style="5" customWidth="1"/>
    <col min="7184" max="7184" width="6.875" style="5" customWidth="1"/>
    <col min="7185" max="7185" width="7" style="5" customWidth="1"/>
    <col min="7186" max="7186" width="8.125" style="5" customWidth="1"/>
    <col min="7187" max="7187" width="7.875" style="5" customWidth="1"/>
    <col min="7188" max="7189" width="6.75" style="5" customWidth="1"/>
    <col min="7190" max="7190" width="6.625" style="5" customWidth="1"/>
    <col min="7191" max="7192" width="6.75" style="5" customWidth="1"/>
    <col min="7193" max="7193" width="6.625" style="5" customWidth="1"/>
    <col min="7194" max="7196" width="0" style="5" hidden="1" customWidth="1"/>
    <col min="7197" max="7378" width="9" style="5"/>
    <col min="7379" max="7379" width="4.25" style="5" customWidth="1"/>
    <col min="7380" max="7380" width="16.25" style="5" customWidth="1"/>
    <col min="7381" max="7388" width="6.75" style="5" customWidth="1"/>
    <col min="7389" max="7390" width="5.875" style="5" customWidth="1"/>
    <col min="7391" max="7391" width="8.5" style="5" customWidth="1"/>
    <col min="7392" max="7392" width="8" style="5" customWidth="1"/>
    <col min="7393" max="7393" width="9.125" style="5" customWidth="1"/>
    <col min="7394" max="7399" width="8" style="5" customWidth="1"/>
    <col min="7400" max="7400" width="11.75" style="5" customWidth="1"/>
    <col min="7401" max="7401" width="6.875" style="5" customWidth="1"/>
    <col min="7402" max="7402" width="8.375" style="5" customWidth="1"/>
    <col min="7403" max="7409" width="6.75" style="5" customWidth="1"/>
    <col min="7410" max="7411" width="5.875" style="5" customWidth="1"/>
    <col min="7412" max="7412" width="8.5" style="5" customWidth="1"/>
    <col min="7413" max="7413" width="8" style="5" customWidth="1"/>
    <col min="7414" max="7414" width="9.125" style="5" customWidth="1"/>
    <col min="7415" max="7420" width="8" style="5" customWidth="1"/>
    <col min="7421" max="7421" width="11.75" style="5" customWidth="1"/>
    <col min="7422" max="7422" width="6.875" style="5" customWidth="1"/>
    <col min="7423" max="7423" width="7.625" style="5" customWidth="1"/>
    <col min="7424" max="7427" width="6.75" style="5" customWidth="1"/>
    <col min="7428" max="7428" width="7.625" style="5" customWidth="1"/>
    <col min="7429" max="7433" width="6.75" style="5" customWidth="1"/>
    <col min="7434" max="7434" width="6.625" style="5" customWidth="1"/>
    <col min="7435" max="7435" width="6.25" style="5" customWidth="1"/>
    <col min="7436" max="7436" width="6.625" style="5" customWidth="1"/>
    <col min="7437" max="7437" width="6.25" style="5" customWidth="1"/>
    <col min="7438" max="7438" width="6.5" style="5" customWidth="1"/>
    <col min="7439" max="7439" width="6.625" style="5" customWidth="1"/>
    <col min="7440" max="7440" width="6.875" style="5" customWidth="1"/>
    <col min="7441" max="7441" width="7" style="5" customWidth="1"/>
    <col min="7442" max="7442" width="8.125" style="5" customWidth="1"/>
    <col min="7443" max="7443" width="7.875" style="5" customWidth="1"/>
    <col min="7444" max="7445" width="6.75" style="5" customWidth="1"/>
    <col min="7446" max="7446" width="6.625" style="5" customWidth="1"/>
    <col min="7447" max="7448" width="6.75" style="5" customWidth="1"/>
    <col min="7449" max="7449" width="6.625" style="5" customWidth="1"/>
    <col min="7450" max="7452" width="0" style="5" hidden="1" customWidth="1"/>
    <col min="7453" max="7634" width="9" style="5"/>
    <col min="7635" max="7635" width="4.25" style="5" customWidth="1"/>
    <col min="7636" max="7636" width="16.25" style="5" customWidth="1"/>
    <col min="7637" max="7644" width="6.75" style="5" customWidth="1"/>
    <col min="7645" max="7646" width="5.875" style="5" customWidth="1"/>
    <col min="7647" max="7647" width="8.5" style="5" customWidth="1"/>
    <col min="7648" max="7648" width="8" style="5" customWidth="1"/>
    <col min="7649" max="7649" width="9.125" style="5" customWidth="1"/>
    <col min="7650" max="7655" width="8" style="5" customWidth="1"/>
    <col min="7656" max="7656" width="11.75" style="5" customWidth="1"/>
    <col min="7657" max="7657" width="6.875" style="5" customWidth="1"/>
    <col min="7658" max="7658" width="8.375" style="5" customWidth="1"/>
    <col min="7659" max="7665" width="6.75" style="5" customWidth="1"/>
    <col min="7666" max="7667" width="5.875" style="5" customWidth="1"/>
    <col min="7668" max="7668" width="8.5" style="5" customWidth="1"/>
    <col min="7669" max="7669" width="8" style="5" customWidth="1"/>
    <col min="7670" max="7670" width="9.125" style="5" customWidth="1"/>
    <col min="7671" max="7676" width="8" style="5" customWidth="1"/>
    <col min="7677" max="7677" width="11.75" style="5" customWidth="1"/>
    <col min="7678" max="7678" width="6.875" style="5" customWidth="1"/>
    <col min="7679" max="7679" width="7.625" style="5" customWidth="1"/>
    <col min="7680" max="7683" width="6.75" style="5" customWidth="1"/>
    <col min="7684" max="7684" width="7.625" style="5" customWidth="1"/>
    <col min="7685" max="7689" width="6.75" style="5" customWidth="1"/>
    <col min="7690" max="7690" width="6.625" style="5" customWidth="1"/>
    <col min="7691" max="7691" width="6.25" style="5" customWidth="1"/>
    <col min="7692" max="7692" width="6.625" style="5" customWidth="1"/>
    <col min="7693" max="7693" width="6.25" style="5" customWidth="1"/>
    <col min="7694" max="7694" width="6.5" style="5" customWidth="1"/>
    <col min="7695" max="7695" width="6.625" style="5" customWidth="1"/>
    <col min="7696" max="7696" width="6.875" style="5" customWidth="1"/>
    <col min="7697" max="7697" width="7" style="5" customWidth="1"/>
    <col min="7698" max="7698" width="8.125" style="5" customWidth="1"/>
    <col min="7699" max="7699" width="7.875" style="5" customWidth="1"/>
    <col min="7700" max="7701" width="6.75" style="5" customWidth="1"/>
    <col min="7702" max="7702" width="6.625" style="5" customWidth="1"/>
    <col min="7703" max="7704" width="6.75" style="5" customWidth="1"/>
    <col min="7705" max="7705" width="6.625" style="5" customWidth="1"/>
    <col min="7706" max="7708" width="0" style="5" hidden="1" customWidth="1"/>
    <col min="7709" max="7890" width="9" style="5"/>
    <col min="7891" max="7891" width="4.25" style="5" customWidth="1"/>
    <col min="7892" max="7892" width="16.25" style="5" customWidth="1"/>
    <col min="7893" max="7900" width="6.75" style="5" customWidth="1"/>
    <col min="7901" max="7902" width="5.875" style="5" customWidth="1"/>
    <col min="7903" max="7903" width="8.5" style="5" customWidth="1"/>
    <col min="7904" max="7904" width="8" style="5" customWidth="1"/>
    <col min="7905" max="7905" width="9.125" style="5" customWidth="1"/>
    <col min="7906" max="7911" width="8" style="5" customWidth="1"/>
    <col min="7912" max="7912" width="11.75" style="5" customWidth="1"/>
    <col min="7913" max="7913" width="6.875" style="5" customWidth="1"/>
    <col min="7914" max="7914" width="8.375" style="5" customWidth="1"/>
    <col min="7915" max="7921" width="6.75" style="5" customWidth="1"/>
    <col min="7922" max="7923" width="5.875" style="5" customWidth="1"/>
    <col min="7924" max="7924" width="8.5" style="5" customWidth="1"/>
    <col min="7925" max="7925" width="8" style="5" customWidth="1"/>
    <col min="7926" max="7926" width="9.125" style="5" customWidth="1"/>
    <col min="7927" max="7932" width="8" style="5" customWidth="1"/>
    <col min="7933" max="7933" width="11.75" style="5" customWidth="1"/>
    <col min="7934" max="7934" width="6.875" style="5" customWidth="1"/>
    <col min="7935" max="7935" width="7.625" style="5" customWidth="1"/>
    <col min="7936" max="7939" width="6.75" style="5" customWidth="1"/>
    <col min="7940" max="7940" width="7.625" style="5" customWidth="1"/>
    <col min="7941" max="7945" width="6.75" style="5" customWidth="1"/>
    <col min="7946" max="7946" width="6.625" style="5" customWidth="1"/>
    <col min="7947" max="7947" width="6.25" style="5" customWidth="1"/>
    <col min="7948" max="7948" width="6.625" style="5" customWidth="1"/>
    <col min="7949" max="7949" width="6.25" style="5" customWidth="1"/>
    <col min="7950" max="7950" width="6.5" style="5" customWidth="1"/>
    <col min="7951" max="7951" width="6.625" style="5" customWidth="1"/>
    <col min="7952" max="7952" width="6.875" style="5" customWidth="1"/>
    <col min="7953" max="7953" width="7" style="5" customWidth="1"/>
    <col min="7954" max="7954" width="8.125" style="5" customWidth="1"/>
    <col min="7955" max="7955" width="7.875" style="5" customWidth="1"/>
    <col min="7956" max="7957" width="6.75" style="5" customWidth="1"/>
    <col min="7958" max="7958" width="6.625" style="5" customWidth="1"/>
    <col min="7959" max="7960" width="6.75" style="5" customWidth="1"/>
    <col min="7961" max="7961" width="6.625" style="5" customWidth="1"/>
    <col min="7962" max="7964" width="0" style="5" hidden="1" customWidth="1"/>
    <col min="7965" max="8146" width="9" style="5"/>
    <col min="8147" max="8147" width="4.25" style="5" customWidth="1"/>
    <col min="8148" max="8148" width="16.25" style="5" customWidth="1"/>
    <col min="8149" max="8156" width="6.75" style="5" customWidth="1"/>
    <col min="8157" max="8158" width="5.875" style="5" customWidth="1"/>
    <col min="8159" max="8159" width="8.5" style="5" customWidth="1"/>
    <col min="8160" max="8160" width="8" style="5" customWidth="1"/>
    <col min="8161" max="8161" width="9.125" style="5" customWidth="1"/>
    <col min="8162" max="8167" width="8" style="5" customWidth="1"/>
    <col min="8168" max="8168" width="11.75" style="5" customWidth="1"/>
    <col min="8169" max="8169" width="6.875" style="5" customWidth="1"/>
    <col min="8170" max="8170" width="8.375" style="5" customWidth="1"/>
    <col min="8171" max="8177" width="6.75" style="5" customWidth="1"/>
    <col min="8178" max="8179" width="5.875" style="5" customWidth="1"/>
    <col min="8180" max="8180" width="8.5" style="5" customWidth="1"/>
    <col min="8181" max="8181" width="8" style="5" customWidth="1"/>
    <col min="8182" max="8182" width="9.125" style="5" customWidth="1"/>
    <col min="8183" max="8188" width="8" style="5" customWidth="1"/>
    <col min="8189" max="8189" width="11.75" style="5" customWidth="1"/>
    <col min="8190" max="8190" width="6.875" style="5" customWidth="1"/>
    <col min="8191" max="8191" width="7.625" style="5" customWidth="1"/>
    <col min="8192" max="8195" width="6.75" style="5" customWidth="1"/>
    <col min="8196" max="8196" width="7.625" style="5" customWidth="1"/>
    <col min="8197" max="8201" width="6.75" style="5" customWidth="1"/>
    <col min="8202" max="8202" width="6.625" style="5" customWidth="1"/>
    <col min="8203" max="8203" width="6.25" style="5" customWidth="1"/>
    <col min="8204" max="8204" width="6.625" style="5" customWidth="1"/>
    <col min="8205" max="8205" width="6.25" style="5" customWidth="1"/>
    <col min="8206" max="8206" width="6.5" style="5" customWidth="1"/>
    <col min="8207" max="8207" width="6.625" style="5" customWidth="1"/>
    <col min="8208" max="8208" width="6.875" style="5" customWidth="1"/>
    <col min="8209" max="8209" width="7" style="5" customWidth="1"/>
    <col min="8210" max="8210" width="8.125" style="5" customWidth="1"/>
    <col min="8211" max="8211" width="7.875" style="5" customWidth="1"/>
    <col min="8212" max="8213" width="6.75" style="5" customWidth="1"/>
    <col min="8214" max="8214" width="6.625" style="5" customWidth="1"/>
    <col min="8215" max="8216" width="6.75" style="5" customWidth="1"/>
    <col min="8217" max="8217" width="6.625" style="5" customWidth="1"/>
    <col min="8218" max="8220" width="0" style="5" hidden="1" customWidth="1"/>
    <col min="8221" max="8402" width="9" style="5"/>
    <col min="8403" max="8403" width="4.25" style="5" customWidth="1"/>
    <col min="8404" max="8404" width="16.25" style="5" customWidth="1"/>
    <col min="8405" max="8412" width="6.75" style="5" customWidth="1"/>
    <col min="8413" max="8414" width="5.875" style="5" customWidth="1"/>
    <col min="8415" max="8415" width="8.5" style="5" customWidth="1"/>
    <col min="8416" max="8416" width="8" style="5" customWidth="1"/>
    <col min="8417" max="8417" width="9.125" style="5" customWidth="1"/>
    <col min="8418" max="8423" width="8" style="5" customWidth="1"/>
    <col min="8424" max="8424" width="11.75" style="5" customWidth="1"/>
    <col min="8425" max="8425" width="6.875" style="5" customWidth="1"/>
    <col min="8426" max="8426" width="8.375" style="5" customWidth="1"/>
    <col min="8427" max="8433" width="6.75" style="5" customWidth="1"/>
    <col min="8434" max="8435" width="5.875" style="5" customWidth="1"/>
    <col min="8436" max="8436" width="8.5" style="5" customWidth="1"/>
    <col min="8437" max="8437" width="8" style="5" customWidth="1"/>
    <col min="8438" max="8438" width="9.125" style="5" customWidth="1"/>
    <col min="8439" max="8444" width="8" style="5" customWidth="1"/>
    <col min="8445" max="8445" width="11.75" style="5" customWidth="1"/>
    <col min="8446" max="8446" width="6.875" style="5" customWidth="1"/>
    <col min="8447" max="8447" width="7.625" style="5" customWidth="1"/>
    <col min="8448" max="8451" width="6.75" style="5" customWidth="1"/>
    <col min="8452" max="8452" width="7.625" style="5" customWidth="1"/>
    <col min="8453" max="8457" width="6.75" style="5" customWidth="1"/>
    <col min="8458" max="8458" width="6.625" style="5" customWidth="1"/>
    <col min="8459" max="8459" width="6.25" style="5" customWidth="1"/>
    <col min="8460" max="8460" width="6.625" style="5" customWidth="1"/>
    <col min="8461" max="8461" width="6.25" style="5" customWidth="1"/>
    <col min="8462" max="8462" width="6.5" style="5" customWidth="1"/>
    <col min="8463" max="8463" width="6.625" style="5" customWidth="1"/>
    <col min="8464" max="8464" width="6.875" style="5" customWidth="1"/>
    <col min="8465" max="8465" width="7" style="5" customWidth="1"/>
    <col min="8466" max="8466" width="8.125" style="5" customWidth="1"/>
    <col min="8467" max="8467" width="7.875" style="5" customWidth="1"/>
    <col min="8468" max="8469" width="6.75" style="5" customWidth="1"/>
    <col min="8470" max="8470" width="6.625" style="5" customWidth="1"/>
    <col min="8471" max="8472" width="6.75" style="5" customWidth="1"/>
    <col min="8473" max="8473" width="6.625" style="5" customWidth="1"/>
    <col min="8474" max="8476" width="0" style="5" hidden="1" customWidth="1"/>
    <col min="8477" max="8658" width="9" style="5"/>
    <col min="8659" max="8659" width="4.25" style="5" customWidth="1"/>
    <col min="8660" max="8660" width="16.25" style="5" customWidth="1"/>
    <col min="8661" max="8668" width="6.75" style="5" customWidth="1"/>
    <col min="8669" max="8670" width="5.875" style="5" customWidth="1"/>
    <col min="8671" max="8671" width="8.5" style="5" customWidth="1"/>
    <col min="8672" max="8672" width="8" style="5" customWidth="1"/>
    <col min="8673" max="8673" width="9.125" style="5" customWidth="1"/>
    <col min="8674" max="8679" width="8" style="5" customWidth="1"/>
    <col min="8680" max="8680" width="11.75" style="5" customWidth="1"/>
    <col min="8681" max="8681" width="6.875" style="5" customWidth="1"/>
    <col min="8682" max="8682" width="8.375" style="5" customWidth="1"/>
    <col min="8683" max="8689" width="6.75" style="5" customWidth="1"/>
    <col min="8690" max="8691" width="5.875" style="5" customWidth="1"/>
    <col min="8692" max="8692" width="8.5" style="5" customWidth="1"/>
    <col min="8693" max="8693" width="8" style="5" customWidth="1"/>
    <col min="8694" max="8694" width="9.125" style="5" customWidth="1"/>
    <col min="8695" max="8700" width="8" style="5" customWidth="1"/>
    <col min="8701" max="8701" width="11.75" style="5" customWidth="1"/>
    <col min="8702" max="8702" width="6.875" style="5" customWidth="1"/>
    <col min="8703" max="8703" width="7.625" style="5" customWidth="1"/>
    <col min="8704" max="8707" width="6.75" style="5" customWidth="1"/>
    <col min="8708" max="8708" width="7.625" style="5" customWidth="1"/>
    <col min="8709" max="8713" width="6.75" style="5" customWidth="1"/>
    <col min="8714" max="8714" width="6.625" style="5" customWidth="1"/>
    <col min="8715" max="8715" width="6.25" style="5" customWidth="1"/>
    <col min="8716" max="8716" width="6.625" style="5" customWidth="1"/>
    <col min="8717" max="8717" width="6.25" style="5" customWidth="1"/>
    <col min="8718" max="8718" width="6.5" style="5" customWidth="1"/>
    <col min="8719" max="8719" width="6.625" style="5" customWidth="1"/>
    <col min="8720" max="8720" width="6.875" style="5" customWidth="1"/>
    <col min="8721" max="8721" width="7" style="5" customWidth="1"/>
    <col min="8722" max="8722" width="8.125" style="5" customWidth="1"/>
    <col min="8723" max="8723" width="7.875" style="5" customWidth="1"/>
    <col min="8724" max="8725" width="6.75" style="5" customWidth="1"/>
    <col min="8726" max="8726" width="6.625" style="5" customWidth="1"/>
    <col min="8727" max="8728" width="6.75" style="5" customWidth="1"/>
    <col min="8729" max="8729" width="6.625" style="5" customWidth="1"/>
    <col min="8730" max="8732" width="0" style="5" hidden="1" customWidth="1"/>
    <col min="8733" max="8914" width="9" style="5"/>
    <col min="8915" max="8915" width="4.25" style="5" customWidth="1"/>
    <col min="8916" max="8916" width="16.25" style="5" customWidth="1"/>
    <col min="8917" max="8924" width="6.75" style="5" customWidth="1"/>
    <col min="8925" max="8926" width="5.875" style="5" customWidth="1"/>
    <col min="8927" max="8927" width="8.5" style="5" customWidth="1"/>
    <col min="8928" max="8928" width="8" style="5" customWidth="1"/>
    <col min="8929" max="8929" width="9.125" style="5" customWidth="1"/>
    <col min="8930" max="8935" width="8" style="5" customWidth="1"/>
    <col min="8936" max="8936" width="11.75" style="5" customWidth="1"/>
    <col min="8937" max="8937" width="6.875" style="5" customWidth="1"/>
    <col min="8938" max="8938" width="8.375" style="5" customWidth="1"/>
    <col min="8939" max="8945" width="6.75" style="5" customWidth="1"/>
    <col min="8946" max="8947" width="5.875" style="5" customWidth="1"/>
    <col min="8948" max="8948" width="8.5" style="5" customWidth="1"/>
    <col min="8949" max="8949" width="8" style="5" customWidth="1"/>
    <col min="8950" max="8950" width="9.125" style="5" customWidth="1"/>
    <col min="8951" max="8956" width="8" style="5" customWidth="1"/>
    <col min="8957" max="8957" width="11.75" style="5" customWidth="1"/>
    <col min="8958" max="8958" width="6.875" style="5" customWidth="1"/>
    <col min="8959" max="8959" width="7.625" style="5" customWidth="1"/>
    <col min="8960" max="8963" width="6.75" style="5" customWidth="1"/>
    <col min="8964" max="8964" width="7.625" style="5" customWidth="1"/>
    <col min="8965" max="8969" width="6.75" style="5" customWidth="1"/>
    <col min="8970" max="8970" width="6.625" style="5" customWidth="1"/>
    <col min="8971" max="8971" width="6.25" style="5" customWidth="1"/>
    <col min="8972" max="8972" width="6.625" style="5" customWidth="1"/>
    <col min="8973" max="8973" width="6.25" style="5" customWidth="1"/>
    <col min="8974" max="8974" width="6.5" style="5" customWidth="1"/>
    <col min="8975" max="8975" width="6.625" style="5" customWidth="1"/>
    <col min="8976" max="8976" width="6.875" style="5" customWidth="1"/>
    <col min="8977" max="8977" width="7" style="5" customWidth="1"/>
    <col min="8978" max="8978" width="8.125" style="5" customWidth="1"/>
    <col min="8979" max="8979" width="7.875" style="5" customWidth="1"/>
    <col min="8980" max="8981" width="6.75" style="5" customWidth="1"/>
    <col min="8982" max="8982" width="6.625" style="5" customWidth="1"/>
    <col min="8983" max="8984" width="6.75" style="5" customWidth="1"/>
    <col min="8985" max="8985" width="6.625" style="5" customWidth="1"/>
    <col min="8986" max="8988" width="0" style="5" hidden="1" customWidth="1"/>
    <col min="8989" max="9170" width="9" style="5"/>
    <col min="9171" max="9171" width="4.25" style="5" customWidth="1"/>
    <col min="9172" max="9172" width="16.25" style="5" customWidth="1"/>
    <col min="9173" max="9180" width="6.75" style="5" customWidth="1"/>
    <col min="9181" max="9182" width="5.875" style="5" customWidth="1"/>
    <col min="9183" max="9183" width="8.5" style="5" customWidth="1"/>
    <col min="9184" max="9184" width="8" style="5" customWidth="1"/>
    <col min="9185" max="9185" width="9.125" style="5" customWidth="1"/>
    <col min="9186" max="9191" width="8" style="5" customWidth="1"/>
    <col min="9192" max="9192" width="11.75" style="5" customWidth="1"/>
    <col min="9193" max="9193" width="6.875" style="5" customWidth="1"/>
    <col min="9194" max="9194" width="8.375" style="5" customWidth="1"/>
    <col min="9195" max="9201" width="6.75" style="5" customWidth="1"/>
    <col min="9202" max="9203" width="5.875" style="5" customWidth="1"/>
    <col min="9204" max="9204" width="8.5" style="5" customWidth="1"/>
    <col min="9205" max="9205" width="8" style="5" customWidth="1"/>
    <col min="9206" max="9206" width="9.125" style="5" customWidth="1"/>
    <col min="9207" max="9212" width="8" style="5" customWidth="1"/>
    <col min="9213" max="9213" width="11.75" style="5" customWidth="1"/>
    <col min="9214" max="9214" width="6.875" style="5" customWidth="1"/>
    <col min="9215" max="9215" width="7.625" style="5" customWidth="1"/>
    <col min="9216" max="9219" width="6.75" style="5" customWidth="1"/>
    <col min="9220" max="9220" width="7.625" style="5" customWidth="1"/>
    <col min="9221" max="9225" width="6.75" style="5" customWidth="1"/>
    <col min="9226" max="9226" width="6.625" style="5" customWidth="1"/>
    <col min="9227" max="9227" width="6.25" style="5" customWidth="1"/>
    <col min="9228" max="9228" width="6.625" style="5" customWidth="1"/>
    <col min="9229" max="9229" width="6.25" style="5" customWidth="1"/>
    <col min="9230" max="9230" width="6.5" style="5" customWidth="1"/>
    <col min="9231" max="9231" width="6.625" style="5" customWidth="1"/>
    <col min="9232" max="9232" width="6.875" style="5" customWidth="1"/>
    <col min="9233" max="9233" width="7" style="5" customWidth="1"/>
    <col min="9234" max="9234" width="8.125" style="5" customWidth="1"/>
    <col min="9235" max="9235" width="7.875" style="5" customWidth="1"/>
    <col min="9236" max="9237" width="6.75" style="5" customWidth="1"/>
    <col min="9238" max="9238" width="6.625" style="5" customWidth="1"/>
    <col min="9239" max="9240" width="6.75" style="5" customWidth="1"/>
    <col min="9241" max="9241" width="6.625" style="5" customWidth="1"/>
    <col min="9242" max="9244" width="0" style="5" hidden="1" customWidth="1"/>
    <col min="9245" max="9426" width="9" style="5"/>
    <col min="9427" max="9427" width="4.25" style="5" customWidth="1"/>
    <col min="9428" max="9428" width="16.25" style="5" customWidth="1"/>
    <col min="9429" max="9436" width="6.75" style="5" customWidth="1"/>
    <col min="9437" max="9438" width="5.875" style="5" customWidth="1"/>
    <col min="9439" max="9439" width="8.5" style="5" customWidth="1"/>
    <col min="9440" max="9440" width="8" style="5" customWidth="1"/>
    <col min="9441" max="9441" width="9.125" style="5" customWidth="1"/>
    <col min="9442" max="9447" width="8" style="5" customWidth="1"/>
    <col min="9448" max="9448" width="11.75" style="5" customWidth="1"/>
    <col min="9449" max="9449" width="6.875" style="5" customWidth="1"/>
    <col min="9450" max="9450" width="8.375" style="5" customWidth="1"/>
    <col min="9451" max="9457" width="6.75" style="5" customWidth="1"/>
    <col min="9458" max="9459" width="5.875" style="5" customWidth="1"/>
    <col min="9460" max="9460" width="8.5" style="5" customWidth="1"/>
    <col min="9461" max="9461" width="8" style="5" customWidth="1"/>
    <col min="9462" max="9462" width="9.125" style="5" customWidth="1"/>
    <col min="9463" max="9468" width="8" style="5" customWidth="1"/>
    <col min="9469" max="9469" width="11.75" style="5" customWidth="1"/>
    <col min="9470" max="9470" width="6.875" style="5" customWidth="1"/>
    <col min="9471" max="9471" width="7.625" style="5" customWidth="1"/>
    <col min="9472" max="9475" width="6.75" style="5" customWidth="1"/>
    <col min="9476" max="9476" width="7.625" style="5" customWidth="1"/>
    <col min="9477" max="9481" width="6.75" style="5" customWidth="1"/>
    <col min="9482" max="9482" width="6.625" style="5" customWidth="1"/>
    <col min="9483" max="9483" width="6.25" style="5" customWidth="1"/>
    <col min="9484" max="9484" width="6.625" style="5" customWidth="1"/>
    <col min="9485" max="9485" width="6.25" style="5" customWidth="1"/>
    <col min="9486" max="9486" width="6.5" style="5" customWidth="1"/>
    <col min="9487" max="9487" width="6.625" style="5" customWidth="1"/>
    <col min="9488" max="9488" width="6.875" style="5" customWidth="1"/>
    <col min="9489" max="9489" width="7" style="5" customWidth="1"/>
    <col min="9490" max="9490" width="8.125" style="5" customWidth="1"/>
    <col min="9491" max="9491" width="7.875" style="5" customWidth="1"/>
    <col min="9492" max="9493" width="6.75" style="5" customWidth="1"/>
    <col min="9494" max="9494" width="6.625" style="5" customWidth="1"/>
    <col min="9495" max="9496" width="6.75" style="5" customWidth="1"/>
    <col min="9497" max="9497" width="6.625" style="5" customWidth="1"/>
    <col min="9498" max="9500" width="0" style="5" hidden="1" customWidth="1"/>
    <col min="9501" max="9682" width="9" style="5"/>
    <col min="9683" max="9683" width="4.25" style="5" customWidth="1"/>
    <col min="9684" max="9684" width="16.25" style="5" customWidth="1"/>
    <col min="9685" max="9692" width="6.75" style="5" customWidth="1"/>
    <col min="9693" max="9694" width="5.875" style="5" customWidth="1"/>
    <col min="9695" max="9695" width="8.5" style="5" customWidth="1"/>
    <col min="9696" max="9696" width="8" style="5" customWidth="1"/>
    <col min="9697" max="9697" width="9.125" style="5" customWidth="1"/>
    <col min="9698" max="9703" width="8" style="5" customWidth="1"/>
    <col min="9704" max="9704" width="11.75" style="5" customWidth="1"/>
    <col min="9705" max="9705" width="6.875" style="5" customWidth="1"/>
    <col min="9706" max="9706" width="8.375" style="5" customWidth="1"/>
    <col min="9707" max="9713" width="6.75" style="5" customWidth="1"/>
    <col min="9714" max="9715" width="5.875" style="5" customWidth="1"/>
    <col min="9716" max="9716" width="8.5" style="5" customWidth="1"/>
    <col min="9717" max="9717" width="8" style="5" customWidth="1"/>
    <col min="9718" max="9718" width="9.125" style="5" customWidth="1"/>
    <col min="9719" max="9724" width="8" style="5" customWidth="1"/>
    <col min="9725" max="9725" width="11.75" style="5" customWidth="1"/>
    <col min="9726" max="9726" width="6.875" style="5" customWidth="1"/>
    <col min="9727" max="9727" width="7.625" style="5" customWidth="1"/>
    <col min="9728" max="9731" width="6.75" style="5" customWidth="1"/>
    <col min="9732" max="9732" width="7.625" style="5" customWidth="1"/>
    <col min="9733" max="9737" width="6.75" style="5" customWidth="1"/>
    <col min="9738" max="9738" width="6.625" style="5" customWidth="1"/>
    <col min="9739" max="9739" width="6.25" style="5" customWidth="1"/>
    <col min="9740" max="9740" width="6.625" style="5" customWidth="1"/>
    <col min="9741" max="9741" width="6.25" style="5" customWidth="1"/>
    <col min="9742" max="9742" width="6.5" style="5" customWidth="1"/>
    <col min="9743" max="9743" width="6.625" style="5" customWidth="1"/>
    <col min="9744" max="9744" width="6.875" style="5" customWidth="1"/>
    <col min="9745" max="9745" width="7" style="5" customWidth="1"/>
    <col min="9746" max="9746" width="8.125" style="5" customWidth="1"/>
    <col min="9747" max="9747" width="7.875" style="5" customWidth="1"/>
    <col min="9748" max="9749" width="6.75" style="5" customWidth="1"/>
    <col min="9750" max="9750" width="6.625" style="5" customWidth="1"/>
    <col min="9751" max="9752" width="6.75" style="5" customWidth="1"/>
    <col min="9753" max="9753" width="6.625" style="5" customWidth="1"/>
    <col min="9754" max="9756" width="0" style="5" hidden="1" customWidth="1"/>
    <col min="9757" max="9938" width="9" style="5"/>
    <col min="9939" max="9939" width="4.25" style="5" customWidth="1"/>
    <col min="9940" max="9940" width="16.25" style="5" customWidth="1"/>
    <col min="9941" max="9948" width="6.75" style="5" customWidth="1"/>
    <col min="9949" max="9950" width="5.875" style="5" customWidth="1"/>
    <col min="9951" max="9951" width="8.5" style="5" customWidth="1"/>
    <col min="9952" max="9952" width="8" style="5" customWidth="1"/>
    <col min="9953" max="9953" width="9.125" style="5" customWidth="1"/>
    <col min="9954" max="9959" width="8" style="5" customWidth="1"/>
    <col min="9960" max="9960" width="11.75" style="5" customWidth="1"/>
    <col min="9961" max="9961" width="6.875" style="5" customWidth="1"/>
    <col min="9962" max="9962" width="8.375" style="5" customWidth="1"/>
    <col min="9963" max="9969" width="6.75" style="5" customWidth="1"/>
    <col min="9970" max="9971" width="5.875" style="5" customWidth="1"/>
    <col min="9972" max="9972" width="8.5" style="5" customWidth="1"/>
    <col min="9973" max="9973" width="8" style="5" customWidth="1"/>
    <col min="9974" max="9974" width="9.125" style="5" customWidth="1"/>
    <col min="9975" max="9980" width="8" style="5" customWidth="1"/>
    <col min="9981" max="9981" width="11.75" style="5" customWidth="1"/>
    <col min="9982" max="9982" width="6.875" style="5" customWidth="1"/>
    <col min="9983" max="9983" width="7.625" style="5" customWidth="1"/>
    <col min="9984" max="9987" width="6.75" style="5" customWidth="1"/>
    <col min="9988" max="9988" width="7.625" style="5" customWidth="1"/>
    <col min="9989" max="9993" width="6.75" style="5" customWidth="1"/>
    <col min="9994" max="9994" width="6.625" style="5" customWidth="1"/>
    <col min="9995" max="9995" width="6.25" style="5" customWidth="1"/>
    <col min="9996" max="9996" width="6.625" style="5" customWidth="1"/>
    <col min="9997" max="9997" width="6.25" style="5" customWidth="1"/>
    <col min="9998" max="9998" width="6.5" style="5" customWidth="1"/>
    <col min="9999" max="9999" width="6.625" style="5" customWidth="1"/>
    <col min="10000" max="10000" width="6.875" style="5" customWidth="1"/>
    <col min="10001" max="10001" width="7" style="5" customWidth="1"/>
    <col min="10002" max="10002" width="8.125" style="5" customWidth="1"/>
    <col min="10003" max="10003" width="7.875" style="5" customWidth="1"/>
    <col min="10004" max="10005" width="6.75" style="5" customWidth="1"/>
    <col min="10006" max="10006" width="6.625" style="5" customWidth="1"/>
    <col min="10007" max="10008" width="6.75" style="5" customWidth="1"/>
    <col min="10009" max="10009" width="6.625" style="5" customWidth="1"/>
    <col min="10010" max="10012" width="0" style="5" hidden="1" customWidth="1"/>
    <col min="10013" max="10194" width="9" style="5"/>
    <col min="10195" max="10195" width="4.25" style="5" customWidth="1"/>
    <col min="10196" max="10196" width="16.25" style="5" customWidth="1"/>
    <col min="10197" max="10204" width="6.75" style="5" customWidth="1"/>
    <col min="10205" max="10206" width="5.875" style="5" customWidth="1"/>
    <col min="10207" max="10207" width="8.5" style="5" customWidth="1"/>
    <col min="10208" max="10208" width="8" style="5" customWidth="1"/>
    <col min="10209" max="10209" width="9.125" style="5" customWidth="1"/>
    <col min="10210" max="10215" width="8" style="5" customWidth="1"/>
    <col min="10216" max="10216" width="11.75" style="5" customWidth="1"/>
    <col min="10217" max="10217" width="6.875" style="5" customWidth="1"/>
    <col min="10218" max="10218" width="8.375" style="5" customWidth="1"/>
    <col min="10219" max="10225" width="6.75" style="5" customWidth="1"/>
    <col min="10226" max="10227" width="5.875" style="5" customWidth="1"/>
    <col min="10228" max="10228" width="8.5" style="5" customWidth="1"/>
    <col min="10229" max="10229" width="8" style="5" customWidth="1"/>
    <col min="10230" max="10230" width="9.125" style="5" customWidth="1"/>
    <col min="10231" max="10236" width="8" style="5" customWidth="1"/>
    <col min="10237" max="10237" width="11.75" style="5" customWidth="1"/>
    <col min="10238" max="10238" width="6.875" style="5" customWidth="1"/>
    <col min="10239" max="10239" width="7.625" style="5" customWidth="1"/>
    <col min="10240" max="10243" width="6.75" style="5" customWidth="1"/>
    <col min="10244" max="10244" width="7.625" style="5" customWidth="1"/>
    <col min="10245" max="10249" width="6.75" style="5" customWidth="1"/>
    <col min="10250" max="10250" width="6.625" style="5" customWidth="1"/>
    <col min="10251" max="10251" width="6.25" style="5" customWidth="1"/>
    <col min="10252" max="10252" width="6.625" style="5" customWidth="1"/>
    <col min="10253" max="10253" width="6.25" style="5" customWidth="1"/>
    <col min="10254" max="10254" width="6.5" style="5" customWidth="1"/>
    <col min="10255" max="10255" width="6.625" style="5" customWidth="1"/>
    <col min="10256" max="10256" width="6.875" style="5" customWidth="1"/>
    <col min="10257" max="10257" width="7" style="5" customWidth="1"/>
    <col min="10258" max="10258" width="8.125" style="5" customWidth="1"/>
    <col min="10259" max="10259" width="7.875" style="5" customWidth="1"/>
    <col min="10260" max="10261" width="6.75" style="5" customWidth="1"/>
    <col min="10262" max="10262" width="6.625" style="5" customWidth="1"/>
    <col min="10263" max="10264" width="6.75" style="5" customWidth="1"/>
    <col min="10265" max="10265" width="6.625" style="5" customWidth="1"/>
    <col min="10266" max="10268" width="0" style="5" hidden="1" customWidth="1"/>
    <col min="10269" max="10450" width="9" style="5"/>
    <col min="10451" max="10451" width="4.25" style="5" customWidth="1"/>
    <col min="10452" max="10452" width="16.25" style="5" customWidth="1"/>
    <col min="10453" max="10460" width="6.75" style="5" customWidth="1"/>
    <col min="10461" max="10462" width="5.875" style="5" customWidth="1"/>
    <col min="10463" max="10463" width="8.5" style="5" customWidth="1"/>
    <col min="10464" max="10464" width="8" style="5" customWidth="1"/>
    <col min="10465" max="10465" width="9.125" style="5" customWidth="1"/>
    <col min="10466" max="10471" width="8" style="5" customWidth="1"/>
    <col min="10472" max="10472" width="11.75" style="5" customWidth="1"/>
    <col min="10473" max="10473" width="6.875" style="5" customWidth="1"/>
    <col min="10474" max="10474" width="8.375" style="5" customWidth="1"/>
    <col min="10475" max="10481" width="6.75" style="5" customWidth="1"/>
    <col min="10482" max="10483" width="5.875" style="5" customWidth="1"/>
    <col min="10484" max="10484" width="8.5" style="5" customWidth="1"/>
    <col min="10485" max="10485" width="8" style="5" customWidth="1"/>
    <col min="10486" max="10486" width="9.125" style="5" customWidth="1"/>
    <col min="10487" max="10492" width="8" style="5" customWidth="1"/>
    <col min="10493" max="10493" width="11.75" style="5" customWidth="1"/>
    <col min="10494" max="10494" width="6.875" style="5" customWidth="1"/>
    <col min="10495" max="10495" width="7.625" style="5" customWidth="1"/>
    <col min="10496" max="10499" width="6.75" style="5" customWidth="1"/>
    <col min="10500" max="10500" width="7.625" style="5" customWidth="1"/>
    <col min="10501" max="10505" width="6.75" style="5" customWidth="1"/>
    <col min="10506" max="10506" width="6.625" style="5" customWidth="1"/>
    <col min="10507" max="10507" width="6.25" style="5" customWidth="1"/>
    <col min="10508" max="10508" width="6.625" style="5" customWidth="1"/>
    <col min="10509" max="10509" width="6.25" style="5" customWidth="1"/>
    <col min="10510" max="10510" width="6.5" style="5" customWidth="1"/>
    <col min="10511" max="10511" width="6.625" style="5" customWidth="1"/>
    <col min="10512" max="10512" width="6.875" style="5" customWidth="1"/>
    <col min="10513" max="10513" width="7" style="5" customWidth="1"/>
    <col min="10514" max="10514" width="8.125" style="5" customWidth="1"/>
    <col min="10515" max="10515" width="7.875" style="5" customWidth="1"/>
    <col min="10516" max="10517" width="6.75" style="5" customWidth="1"/>
    <col min="10518" max="10518" width="6.625" style="5" customWidth="1"/>
    <col min="10519" max="10520" width="6.75" style="5" customWidth="1"/>
    <col min="10521" max="10521" width="6.625" style="5" customWidth="1"/>
    <col min="10522" max="10524" width="0" style="5" hidden="1" customWidth="1"/>
    <col min="10525" max="10706" width="9" style="5"/>
    <col min="10707" max="10707" width="4.25" style="5" customWidth="1"/>
    <col min="10708" max="10708" width="16.25" style="5" customWidth="1"/>
    <col min="10709" max="10716" width="6.75" style="5" customWidth="1"/>
    <col min="10717" max="10718" width="5.875" style="5" customWidth="1"/>
    <col min="10719" max="10719" width="8.5" style="5" customWidth="1"/>
    <col min="10720" max="10720" width="8" style="5" customWidth="1"/>
    <col min="10721" max="10721" width="9.125" style="5" customWidth="1"/>
    <col min="10722" max="10727" width="8" style="5" customWidth="1"/>
    <col min="10728" max="10728" width="11.75" style="5" customWidth="1"/>
    <col min="10729" max="10729" width="6.875" style="5" customWidth="1"/>
    <col min="10730" max="10730" width="8.375" style="5" customWidth="1"/>
    <col min="10731" max="10737" width="6.75" style="5" customWidth="1"/>
    <col min="10738" max="10739" width="5.875" style="5" customWidth="1"/>
    <col min="10740" max="10740" width="8.5" style="5" customWidth="1"/>
    <col min="10741" max="10741" width="8" style="5" customWidth="1"/>
    <col min="10742" max="10742" width="9.125" style="5" customWidth="1"/>
    <col min="10743" max="10748" width="8" style="5" customWidth="1"/>
    <col min="10749" max="10749" width="11.75" style="5" customWidth="1"/>
    <col min="10750" max="10750" width="6.875" style="5" customWidth="1"/>
    <col min="10751" max="10751" width="7.625" style="5" customWidth="1"/>
    <col min="10752" max="10755" width="6.75" style="5" customWidth="1"/>
    <col min="10756" max="10756" width="7.625" style="5" customWidth="1"/>
    <col min="10757" max="10761" width="6.75" style="5" customWidth="1"/>
    <col min="10762" max="10762" width="6.625" style="5" customWidth="1"/>
    <col min="10763" max="10763" width="6.25" style="5" customWidth="1"/>
    <col min="10764" max="10764" width="6.625" style="5" customWidth="1"/>
    <col min="10765" max="10765" width="6.25" style="5" customWidth="1"/>
    <col min="10766" max="10766" width="6.5" style="5" customWidth="1"/>
    <col min="10767" max="10767" width="6.625" style="5" customWidth="1"/>
    <col min="10768" max="10768" width="6.875" style="5" customWidth="1"/>
    <col min="10769" max="10769" width="7" style="5" customWidth="1"/>
    <col min="10770" max="10770" width="8.125" style="5" customWidth="1"/>
    <col min="10771" max="10771" width="7.875" style="5" customWidth="1"/>
    <col min="10772" max="10773" width="6.75" style="5" customWidth="1"/>
    <col min="10774" max="10774" width="6.625" style="5" customWidth="1"/>
    <col min="10775" max="10776" width="6.75" style="5" customWidth="1"/>
    <col min="10777" max="10777" width="6.625" style="5" customWidth="1"/>
    <col min="10778" max="10780" width="0" style="5" hidden="1" customWidth="1"/>
    <col min="10781" max="10962" width="9" style="5"/>
    <col min="10963" max="10963" width="4.25" style="5" customWidth="1"/>
    <col min="10964" max="10964" width="16.25" style="5" customWidth="1"/>
    <col min="10965" max="10972" width="6.75" style="5" customWidth="1"/>
    <col min="10973" max="10974" width="5.875" style="5" customWidth="1"/>
    <col min="10975" max="10975" width="8.5" style="5" customWidth="1"/>
    <col min="10976" max="10976" width="8" style="5" customWidth="1"/>
    <col min="10977" max="10977" width="9.125" style="5" customWidth="1"/>
    <col min="10978" max="10983" width="8" style="5" customWidth="1"/>
    <col min="10984" max="10984" width="11.75" style="5" customWidth="1"/>
    <col min="10985" max="10985" width="6.875" style="5" customWidth="1"/>
    <col min="10986" max="10986" width="8.375" style="5" customWidth="1"/>
    <col min="10987" max="10993" width="6.75" style="5" customWidth="1"/>
    <col min="10994" max="10995" width="5.875" style="5" customWidth="1"/>
    <col min="10996" max="10996" width="8.5" style="5" customWidth="1"/>
    <col min="10997" max="10997" width="8" style="5" customWidth="1"/>
    <col min="10998" max="10998" width="9.125" style="5" customWidth="1"/>
    <col min="10999" max="11004" width="8" style="5" customWidth="1"/>
    <col min="11005" max="11005" width="11.75" style="5" customWidth="1"/>
    <col min="11006" max="11006" width="6.875" style="5" customWidth="1"/>
    <col min="11007" max="11007" width="7.625" style="5" customWidth="1"/>
    <col min="11008" max="11011" width="6.75" style="5" customWidth="1"/>
    <col min="11012" max="11012" width="7.625" style="5" customWidth="1"/>
    <col min="11013" max="11017" width="6.75" style="5" customWidth="1"/>
    <col min="11018" max="11018" width="6.625" style="5" customWidth="1"/>
    <col min="11019" max="11019" width="6.25" style="5" customWidth="1"/>
    <col min="11020" max="11020" width="6.625" style="5" customWidth="1"/>
    <col min="11021" max="11021" width="6.25" style="5" customWidth="1"/>
    <col min="11022" max="11022" width="6.5" style="5" customWidth="1"/>
    <col min="11023" max="11023" width="6.625" style="5" customWidth="1"/>
    <col min="11024" max="11024" width="6.875" style="5" customWidth="1"/>
    <col min="11025" max="11025" width="7" style="5" customWidth="1"/>
    <col min="11026" max="11026" width="8.125" style="5" customWidth="1"/>
    <col min="11027" max="11027" width="7.875" style="5" customWidth="1"/>
    <col min="11028" max="11029" width="6.75" style="5" customWidth="1"/>
    <col min="11030" max="11030" width="6.625" style="5" customWidth="1"/>
    <col min="11031" max="11032" width="6.75" style="5" customWidth="1"/>
    <col min="11033" max="11033" width="6.625" style="5" customWidth="1"/>
    <col min="11034" max="11036" width="0" style="5" hidden="1" customWidth="1"/>
    <col min="11037" max="11218" width="9" style="5"/>
    <col min="11219" max="11219" width="4.25" style="5" customWidth="1"/>
    <col min="11220" max="11220" width="16.25" style="5" customWidth="1"/>
    <col min="11221" max="11228" width="6.75" style="5" customWidth="1"/>
    <col min="11229" max="11230" width="5.875" style="5" customWidth="1"/>
    <col min="11231" max="11231" width="8.5" style="5" customWidth="1"/>
    <col min="11232" max="11232" width="8" style="5" customWidth="1"/>
    <col min="11233" max="11233" width="9.125" style="5" customWidth="1"/>
    <col min="11234" max="11239" width="8" style="5" customWidth="1"/>
    <col min="11240" max="11240" width="11.75" style="5" customWidth="1"/>
    <col min="11241" max="11241" width="6.875" style="5" customWidth="1"/>
    <col min="11242" max="11242" width="8.375" style="5" customWidth="1"/>
    <col min="11243" max="11249" width="6.75" style="5" customWidth="1"/>
    <col min="11250" max="11251" width="5.875" style="5" customWidth="1"/>
    <col min="11252" max="11252" width="8.5" style="5" customWidth="1"/>
    <col min="11253" max="11253" width="8" style="5" customWidth="1"/>
    <col min="11254" max="11254" width="9.125" style="5" customWidth="1"/>
    <col min="11255" max="11260" width="8" style="5" customWidth="1"/>
    <col min="11261" max="11261" width="11.75" style="5" customWidth="1"/>
    <col min="11262" max="11262" width="6.875" style="5" customWidth="1"/>
    <col min="11263" max="11263" width="7.625" style="5" customWidth="1"/>
    <col min="11264" max="11267" width="6.75" style="5" customWidth="1"/>
    <col min="11268" max="11268" width="7.625" style="5" customWidth="1"/>
    <col min="11269" max="11273" width="6.75" style="5" customWidth="1"/>
    <col min="11274" max="11274" width="6.625" style="5" customWidth="1"/>
    <col min="11275" max="11275" width="6.25" style="5" customWidth="1"/>
    <col min="11276" max="11276" width="6.625" style="5" customWidth="1"/>
    <col min="11277" max="11277" width="6.25" style="5" customWidth="1"/>
    <col min="11278" max="11278" width="6.5" style="5" customWidth="1"/>
    <col min="11279" max="11279" width="6.625" style="5" customWidth="1"/>
    <col min="11280" max="11280" width="6.875" style="5" customWidth="1"/>
    <col min="11281" max="11281" width="7" style="5" customWidth="1"/>
    <col min="11282" max="11282" width="8.125" style="5" customWidth="1"/>
    <col min="11283" max="11283" width="7.875" style="5" customWidth="1"/>
    <col min="11284" max="11285" width="6.75" style="5" customWidth="1"/>
    <col min="11286" max="11286" width="6.625" style="5" customWidth="1"/>
    <col min="11287" max="11288" width="6.75" style="5" customWidth="1"/>
    <col min="11289" max="11289" width="6.625" style="5" customWidth="1"/>
    <col min="11290" max="11292" width="0" style="5" hidden="1" customWidth="1"/>
    <col min="11293" max="11474" width="9" style="5"/>
    <col min="11475" max="11475" width="4.25" style="5" customWidth="1"/>
    <col min="11476" max="11476" width="16.25" style="5" customWidth="1"/>
    <col min="11477" max="11484" width="6.75" style="5" customWidth="1"/>
    <col min="11485" max="11486" width="5.875" style="5" customWidth="1"/>
    <col min="11487" max="11487" width="8.5" style="5" customWidth="1"/>
    <col min="11488" max="11488" width="8" style="5" customWidth="1"/>
    <col min="11489" max="11489" width="9.125" style="5" customWidth="1"/>
    <col min="11490" max="11495" width="8" style="5" customWidth="1"/>
    <col min="11496" max="11496" width="11.75" style="5" customWidth="1"/>
    <col min="11497" max="11497" width="6.875" style="5" customWidth="1"/>
    <col min="11498" max="11498" width="8.375" style="5" customWidth="1"/>
    <col min="11499" max="11505" width="6.75" style="5" customWidth="1"/>
    <col min="11506" max="11507" width="5.875" style="5" customWidth="1"/>
    <col min="11508" max="11508" width="8.5" style="5" customWidth="1"/>
    <col min="11509" max="11509" width="8" style="5" customWidth="1"/>
    <col min="11510" max="11510" width="9.125" style="5" customWidth="1"/>
    <col min="11511" max="11516" width="8" style="5" customWidth="1"/>
    <col min="11517" max="11517" width="11.75" style="5" customWidth="1"/>
    <col min="11518" max="11518" width="6.875" style="5" customWidth="1"/>
    <col min="11519" max="11519" width="7.625" style="5" customWidth="1"/>
    <col min="11520" max="11523" width="6.75" style="5" customWidth="1"/>
    <col min="11524" max="11524" width="7.625" style="5" customWidth="1"/>
    <col min="11525" max="11529" width="6.75" style="5" customWidth="1"/>
    <col min="11530" max="11530" width="6.625" style="5" customWidth="1"/>
    <col min="11531" max="11531" width="6.25" style="5" customWidth="1"/>
    <col min="11532" max="11532" width="6.625" style="5" customWidth="1"/>
    <col min="11533" max="11533" width="6.25" style="5" customWidth="1"/>
    <col min="11534" max="11534" width="6.5" style="5" customWidth="1"/>
    <col min="11535" max="11535" width="6.625" style="5" customWidth="1"/>
    <col min="11536" max="11536" width="6.875" style="5" customWidth="1"/>
    <col min="11537" max="11537" width="7" style="5" customWidth="1"/>
    <col min="11538" max="11538" width="8.125" style="5" customWidth="1"/>
    <col min="11539" max="11539" width="7.875" style="5" customWidth="1"/>
    <col min="11540" max="11541" width="6.75" style="5" customWidth="1"/>
    <col min="11542" max="11542" width="6.625" style="5" customWidth="1"/>
    <col min="11543" max="11544" width="6.75" style="5" customWidth="1"/>
    <col min="11545" max="11545" width="6.625" style="5" customWidth="1"/>
    <col min="11546" max="11548" width="0" style="5" hidden="1" customWidth="1"/>
    <col min="11549" max="11730" width="9" style="5"/>
    <col min="11731" max="11731" width="4.25" style="5" customWidth="1"/>
    <col min="11732" max="11732" width="16.25" style="5" customWidth="1"/>
    <col min="11733" max="11740" width="6.75" style="5" customWidth="1"/>
    <col min="11741" max="11742" width="5.875" style="5" customWidth="1"/>
    <col min="11743" max="11743" width="8.5" style="5" customWidth="1"/>
    <col min="11744" max="11744" width="8" style="5" customWidth="1"/>
    <col min="11745" max="11745" width="9.125" style="5" customWidth="1"/>
    <col min="11746" max="11751" width="8" style="5" customWidth="1"/>
    <col min="11752" max="11752" width="11.75" style="5" customWidth="1"/>
    <col min="11753" max="11753" width="6.875" style="5" customWidth="1"/>
    <col min="11754" max="11754" width="8.375" style="5" customWidth="1"/>
    <col min="11755" max="11761" width="6.75" style="5" customWidth="1"/>
    <col min="11762" max="11763" width="5.875" style="5" customWidth="1"/>
    <col min="11764" max="11764" width="8.5" style="5" customWidth="1"/>
    <col min="11765" max="11765" width="8" style="5" customWidth="1"/>
    <col min="11766" max="11766" width="9.125" style="5" customWidth="1"/>
    <col min="11767" max="11772" width="8" style="5" customWidth="1"/>
    <col min="11773" max="11773" width="11.75" style="5" customWidth="1"/>
    <col min="11774" max="11774" width="6.875" style="5" customWidth="1"/>
    <col min="11775" max="11775" width="7.625" style="5" customWidth="1"/>
    <col min="11776" max="11779" width="6.75" style="5" customWidth="1"/>
    <col min="11780" max="11780" width="7.625" style="5" customWidth="1"/>
    <col min="11781" max="11785" width="6.75" style="5" customWidth="1"/>
    <col min="11786" max="11786" width="6.625" style="5" customWidth="1"/>
    <col min="11787" max="11787" width="6.25" style="5" customWidth="1"/>
    <col min="11788" max="11788" width="6.625" style="5" customWidth="1"/>
    <col min="11789" max="11789" width="6.25" style="5" customWidth="1"/>
    <col min="11790" max="11790" width="6.5" style="5" customWidth="1"/>
    <col min="11791" max="11791" width="6.625" style="5" customWidth="1"/>
    <col min="11792" max="11792" width="6.875" style="5" customWidth="1"/>
    <col min="11793" max="11793" width="7" style="5" customWidth="1"/>
    <col min="11794" max="11794" width="8.125" style="5" customWidth="1"/>
    <col min="11795" max="11795" width="7.875" style="5" customWidth="1"/>
    <col min="11796" max="11797" width="6.75" style="5" customWidth="1"/>
    <col min="11798" max="11798" width="6.625" style="5" customWidth="1"/>
    <col min="11799" max="11800" width="6.75" style="5" customWidth="1"/>
    <col min="11801" max="11801" width="6.625" style="5" customWidth="1"/>
    <col min="11802" max="11804" width="0" style="5" hidden="1" customWidth="1"/>
    <col min="11805" max="11986" width="9" style="5"/>
    <col min="11987" max="11987" width="4.25" style="5" customWidth="1"/>
    <col min="11988" max="11988" width="16.25" style="5" customWidth="1"/>
    <col min="11989" max="11996" width="6.75" style="5" customWidth="1"/>
    <col min="11997" max="11998" width="5.875" style="5" customWidth="1"/>
    <col min="11999" max="11999" width="8.5" style="5" customWidth="1"/>
    <col min="12000" max="12000" width="8" style="5" customWidth="1"/>
    <col min="12001" max="12001" width="9.125" style="5" customWidth="1"/>
    <col min="12002" max="12007" width="8" style="5" customWidth="1"/>
    <col min="12008" max="12008" width="11.75" style="5" customWidth="1"/>
    <col min="12009" max="12009" width="6.875" style="5" customWidth="1"/>
    <col min="12010" max="12010" width="8.375" style="5" customWidth="1"/>
    <col min="12011" max="12017" width="6.75" style="5" customWidth="1"/>
    <col min="12018" max="12019" width="5.875" style="5" customWidth="1"/>
    <col min="12020" max="12020" width="8.5" style="5" customWidth="1"/>
    <col min="12021" max="12021" width="8" style="5" customWidth="1"/>
    <col min="12022" max="12022" width="9.125" style="5" customWidth="1"/>
    <col min="12023" max="12028" width="8" style="5" customWidth="1"/>
    <col min="12029" max="12029" width="11.75" style="5" customWidth="1"/>
    <col min="12030" max="12030" width="6.875" style="5" customWidth="1"/>
    <col min="12031" max="12031" width="7.625" style="5" customWidth="1"/>
    <col min="12032" max="12035" width="6.75" style="5" customWidth="1"/>
    <col min="12036" max="12036" width="7.625" style="5" customWidth="1"/>
    <col min="12037" max="12041" width="6.75" style="5" customWidth="1"/>
    <col min="12042" max="12042" width="6.625" style="5" customWidth="1"/>
    <col min="12043" max="12043" width="6.25" style="5" customWidth="1"/>
    <col min="12044" max="12044" width="6.625" style="5" customWidth="1"/>
    <col min="12045" max="12045" width="6.25" style="5" customWidth="1"/>
    <col min="12046" max="12046" width="6.5" style="5" customWidth="1"/>
    <col min="12047" max="12047" width="6.625" style="5" customWidth="1"/>
    <col min="12048" max="12048" width="6.875" style="5" customWidth="1"/>
    <col min="12049" max="12049" width="7" style="5" customWidth="1"/>
    <col min="12050" max="12050" width="8.125" style="5" customWidth="1"/>
    <col min="12051" max="12051" width="7.875" style="5" customWidth="1"/>
    <col min="12052" max="12053" width="6.75" style="5" customWidth="1"/>
    <col min="12054" max="12054" width="6.625" style="5" customWidth="1"/>
    <col min="12055" max="12056" width="6.75" style="5" customWidth="1"/>
    <col min="12057" max="12057" width="6.625" style="5" customWidth="1"/>
    <col min="12058" max="12060" width="0" style="5" hidden="1" customWidth="1"/>
    <col min="12061" max="12242" width="9" style="5"/>
    <col min="12243" max="12243" width="4.25" style="5" customWidth="1"/>
    <col min="12244" max="12244" width="16.25" style="5" customWidth="1"/>
    <col min="12245" max="12252" width="6.75" style="5" customWidth="1"/>
    <col min="12253" max="12254" width="5.875" style="5" customWidth="1"/>
    <col min="12255" max="12255" width="8.5" style="5" customWidth="1"/>
    <col min="12256" max="12256" width="8" style="5" customWidth="1"/>
    <col min="12257" max="12257" width="9.125" style="5" customWidth="1"/>
    <col min="12258" max="12263" width="8" style="5" customWidth="1"/>
    <col min="12264" max="12264" width="11.75" style="5" customWidth="1"/>
    <col min="12265" max="12265" width="6.875" style="5" customWidth="1"/>
    <col min="12266" max="12266" width="8.375" style="5" customWidth="1"/>
    <col min="12267" max="12273" width="6.75" style="5" customWidth="1"/>
    <col min="12274" max="12275" width="5.875" style="5" customWidth="1"/>
    <col min="12276" max="12276" width="8.5" style="5" customWidth="1"/>
    <col min="12277" max="12277" width="8" style="5" customWidth="1"/>
    <col min="12278" max="12278" width="9.125" style="5" customWidth="1"/>
    <col min="12279" max="12284" width="8" style="5" customWidth="1"/>
    <col min="12285" max="12285" width="11.75" style="5" customWidth="1"/>
    <col min="12286" max="12286" width="6.875" style="5" customWidth="1"/>
    <col min="12287" max="12287" width="7.625" style="5" customWidth="1"/>
    <col min="12288" max="12291" width="6.75" style="5" customWidth="1"/>
    <col min="12292" max="12292" width="7.625" style="5" customWidth="1"/>
    <col min="12293" max="12297" width="6.75" style="5" customWidth="1"/>
    <col min="12298" max="12298" width="6.625" style="5" customWidth="1"/>
    <col min="12299" max="12299" width="6.25" style="5" customWidth="1"/>
    <col min="12300" max="12300" width="6.625" style="5" customWidth="1"/>
    <col min="12301" max="12301" width="6.25" style="5" customWidth="1"/>
    <col min="12302" max="12302" width="6.5" style="5" customWidth="1"/>
    <col min="12303" max="12303" width="6.625" style="5" customWidth="1"/>
    <col min="12304" max="12304" width="6.875" style="5" customWidth="1"/>
    <col min="12305" max="12305" width="7" style="5" customWidth="1"/>
    <col min="12306" max="12306" width="8.125" style="5" customWidth="1"/>
    <col min="12307" max="12307" width="7.875" style="5" customWidth="1"/>
    <col min="12308" max="12309" width="6.75" style="5" customWidth="1"/>
    <col min="12310" max="12310" width="6.625" style="5" customWidth="1"/>
    <col min="12311" max="12312" width="6.75" style="5" customWidth="1"/>
    <col min="12313" max="12313" width="6.625" style="5" customWidth="1"/>
    <col min="12314" max="12316" width="0" style="5" hidden="1" customWidth="1"/>
    <col min="12317" max="12498" width="9" style="5"/>
    <col min="12499" max="12499" width="4.25" style="5" customWidth="1"/>
    <col min="12500" max="12500" width="16.25" style="5" customWidth="1"/>
    <col min="12501" max="12508" width="6.75" style="5" customWidth="1"/>
    <col min="12509" max="12510" width="5.875" style="5" customWidth="1"/>
    <col min="12511" max="12511" width="8.5" style="5" customWidth="1"/>
    <col min="12512" max="12512" width="8" style="5" customWidth="1"/>
    <col min="12513" max="12513" width="9.125" style="5" customWidth="1"/>
    <col min="12514" max="12519" width="8" style="5" customWidth="1"/>
    <col min="12520" max="12520" width="11.75" style="5" customWidth="1"/>
    <col min="12521" max="12521" width="6.875" style="5" customWidth="1"/>
    <col min="12522" max="12522" width="8.375" style="5" customWidth="1"/>
    <col min="12523" max="12529" width="6.75" style="5" customWidth="1"/>
    <col min="12530" max="12531" width="5.875" style="5" customWidth="1"/>
    <col min="12532" max="12532" width="8.5" style="5" customWidth="1"/>
    <col min="12533" max="12533" width="8" style="5" customWidth="1"/>
    <col min="12534" max="12534" width="9.125" style="5" customWidth="1"/>
    <col min="12535" max="12540" width="8" style="5" customWidth="1"/>
    <col min="12541" max="12541" width="11.75" style="5" customWidth="1"/>
    <col min="12542" max="12542" width="6.875" style="5" customWidth="1"/>
    <col min="12543" max="12543" width="7.625" style="5" customWidth="1"/>
    <col min="12544" max="12547" width="6.75" style="5" customWidth="1"/>
    <col min="12548" max="12548" width="7.625" style="5" customWidth="1"/>
    <col min="12549" max="12553" width="6.75" style="5" customWidth="1"/>
    <col min="12554" max="12554" width="6.625" style="5" customWidth="1"/>
    <col min="12555" max="12555" width="6.25" style="5" customWidth="1"/>
    <col min="12556" max="12556" width="6.625" style="5" customWidth="1"/>
    <col min="12557" max="12557" width="6.25" style="5" customWidth="1"/>
    <col min="12558" max="12558" width="6.5" style="5" customWidth="1"/>
    <col min="12559" max="12559" width="6.625" style="5" customWidth="1"/>
    <col min="12560" max="12560" width="6.875" style="5" customWidth="1"/>
    <col min="12561" max="12561" width="7" style="5" customWidth="1"/>
    <col min="12562" max="12562" width="8.125" style="5" customWidth="1"/>
    <col min="12563" max="12563" width="7.875" style="5" customWidth="1"/>
    <col min="12564" max="12565" width="6.75" style="5" customWidth="1"/>
    <col min="12566" max="12566" width="6.625" style="5" customWidth="1"/>
    <col min="12567" max="12568" width="6.75" style="5" customWidth="1"/>
    <col min="12569" max="12569" width="6.625" style="5" customWidth="1"/>
    <col min="12570" max="12572" width="0" style="5" hidden="1" customWidth="1"/>
    <col min="12573" max="12754" width="9" style="5"/>
    <col min="12755" max="12755" width="4.25" style="5" customWidth="1"/>
    <col min="12756" max="12756" width="16.25" style="5" customWidth="1"/>
    <col min="12757" max="12764" width="6.75" style="5" customWidth="1"/>
    <col min="12765" max="12766" width="5.875" style="5" customWidth="1"/>
    <col min="12767" max="12767" width="8.5" style="5" customWidth="1"/>
    <col min="12768" max="12768" width="8" style="5" customWidth="1"/>
    <col min="12769" max="12769" width="9.125" style="5" customWidth="1"/>
    <col min="12770" max="12775" width="8" style="5" customWidth="1"/>
    <col min="12776" max="12776" width="11.75" style="5" customWidth="1"/>
    <col min="12777" max="12777" width="6.875" style="5" customWidth="1"/>
    <col min="12778" max="12778" width="8.375" style="5" customWidth="1"/>
    <col min="12779" max="12785" width="6.75" style="5" customWidth="1"/>
    <col min="12786" max="12787" width="5.875" style="5" customWidth="1"/>
    <col min="12788" max="12788" width="8.5" style="5" customWidth="1"/>
    <col min="12789" max="12789" width="8" style="5" customWidth="1"/>
    <col min="12790" max="12790" width="9.125" style="5" customWidth="1"/>
    <col min="12791" max="12796" width="8" style="5" customWidth="1"/>
    <col min="12797" max="12797" width="11.75" style="5" customWidth="1"/>
    <col min="12798" max="12798" width="6.875" style="5" customWidth="1"/>
    <col min="12799" max="12799" width="7.625" style="5" customWidth="1"/>
    <col min="12800" max="12803" width="6.75" style="5" customWidth="1"/>
    <col min="12804" max="12804" width="7.625" style="5" customWidth="1"/>
    <col min="12805" max="12809" width="6.75" style="5" customWidth="1"/>
    <col min="12810" max="12810" width="6.625" style="5" customWidth="1"/>
    <col min="12811" max="12811" width="6.25" style="5" customWidth="1"/>
    <col min="12812" max="12812" width="6.625" style="5" customWidth="1"/>
    <col min="12813" max="12813" width="6.25" style="5" customWidth="1"/>
    <col min="12814" max="12814" width="6.5" style="5" customWidth="1"/>
    <col min="12815" max="12815" width="6.625" style="5" customWidth="1"/>
    <col min="12816" max="12816" width="6.875" style="5" customWidth="1"/>
    <col min="12817" max="12817" width="7" style="5" customWidth="1"/>
    <col min="12818" max="12818" width="8.125" style="5" customWidth="1"/>
    <col min="12819" max="12819" width="7.875" style="5" customWidth="1"/>
    <col min="12820" max="12821" width="6.75" style="5" customWidth="1"/>
    <col min="12822" max="12822" width="6.625" style="5" customWidth="1"/>
    <col min="12823" max="12824" width="6.75" style="5" customWidth="1"/>
    <col min="12825" max="12825" width="6.625" style="5" customWidth="1"/>
    <col min="12826" max="12828" width="0" style="5" hidden="1" customWidth="1"/>
    <col min="12829" max="13010" width="9" style="5"/>
    <col min="13011" max="13011" width="4.25" style="5" customWidth="1"/>
    <col min="13012" max="13012" width="16.25" style="5" customWidth="1"/>
    <col min="13013" max="13020" width="6.75" style="5" customWidth="1"/>
    <col min="13021" max="13022" width="5.875" style="5" customWidth="1"/>
    <col min="13023" max="13023" width="8.5" style="5" customWidth="1"/>
    <col min="13024" max="13024" width="8" style="5" customWidth="1"/>
    <col min="13025" max="13025" width="9.125" style="5" customWidth="1"/>
    <col min="13026" max="13031" width="8" style="5" customWidth="1"/>
    <col min="13032" max="13032" width="11.75" style="5" customWidth="1"/>
    <col min="13033" max="13033" width="6.875" style="5" customWidth="1"/>
    <col min="13034" max="13034" width="8.375" style="5" customWidth="1"/>
    <col min="13035" max="13041" width="6.75" style="5" customWidth="1"/>
    <col min="13042" max="13043" width="5.875" style="5" customWidth="1"/>
    <col min="13044" max="13044" width="8.5" style="5" customWidth="1"/>
    <col min="13045" max="13045" width="8" style="5" customWidth="1"/>
    <col min="13046" max="13046" width="9.125" style="5" customWidth="1"/>
    <col min="13047" max="13052" width="8" style="5" customWidth="1"/>
    <col min="13053" max="13053" width="11.75" style="5" customWidth="1"/>
    <col min="13054" max="13054" width="6.875" style="5" customWidth="1"/>
    <col min="13055" max="13055" width="7.625" style="5" customWidth="1"/>
    <col min="13056" max="13059" width="6.75" style="5" customWidth="1"/>
    <col min="13060" max="13060" width="7.625" style="5" customWidth="1"/>
    <col min="13061" max="13065" width="6.75" style="5" customWidth="1"/>
    <col min="13066" max="13066" width="6.625" style="5" customWidth="1"/>
    <col min="13067" max="13067" width="6.25" style="5" customWidth="1"/>
    <col min="13068" max="13068" width="6.625" style="5" customWidth="1"/>
    <col min="13069" max="13069" width="6.25" style="5" customWidth="1"/>
    <col min="13070" max="13070" width="6.5" style="5" customWidth="1"/>
    <col min="13071" max="13071" width="6.625" style="5" customWidth="1"/>
    <col min="13072" max="13072" width="6.875" style="5" customWidth="1"/>
    <col min="13073" max="13073" width="7" style="5" customWidth="1"/>
    <col min="13074" max="13074" width="8.125" style="5" customWidth="1"/>
    <col min="13075" max="13075" width="7.875" style="5" customWidth="1"/>
    <col min="13076" max="13077" width="6.75" style="5" customWidth="1"/>
    <col min="13078" max="13078" width="6.625" style="5" customWidth="1"/>
    <col min="13079" max="13080" width="6.75" style="5" customWidth="1"/>
    <col min="13081" max="13081" width="6.625" style="5" customWidth="1"/>
    <col min="13082" max="13084" width="0" style="5" hidden="1" customWidth="1"/>
    <col min="13085" max="13266" width="9" style="5"/>
    <col min="13267" max="13267" width="4.25" style="5" customWidth="1"/>
    <col min="13268" max="13268" width="16.25" style="5" customWidth="1"/>
    <col min="13269" max="13276" width="6.75" style="5" customWidth="1"/>
    <col min="13277" max="13278" width="5.875" style="5" customWidth="1"/>
    <col min="13279" max="13279" width="8.5" style="5" customWidth="1"/>
    <col min="13280" max="13280" width="8" style="5" customWidth="1"/>
    <col min="13281" max="13281" width="9.125" style="5" customWidth="1"/>
    <col min="13282" max="13287" width="8" style="5" customWidth="1"/>
    <col min="13288" max="13288" width="11.75" style="5" customWidth="1"/>
    <col min="13289" max="13289" width="6.875" style="5" customWidth="1"/>
    <col min="13290" max="13290" width="8.375" style="5" customWidth="1"/>
    <col min="13291" max="13297" width="6.75" style="5" customWidth="1"/>
    <col min="13298" max="13299" width="5.875" style="5" customWidth="1"/>
    <col min="13300" max="13300" width="8.5" style="5" customWidth="1"/>
    <col min="13301" max="13301" width="8" style="5" customWidth="1"/>
    <col min="13302" max="13302" width="9.125" style="5" customWidth="1"/>
    <col min="13303" max="13308" width="8" style="5" customWidth="1"/>
    <col min="13309" max="13309" width="11.75" style="5" customWidth="1"/>
    <col min="13310" max="13310" width="6.875" style="5" customWidth="1"/>
    <col min="13311" max="13311" width="7.625" style="5" customWidth="1"/>
    <col min="13312" max="13315" width="6.75" style="5" customWidth="1"/>
    <col min="13316" max="13316" width="7.625" style="5" customWidth="1"/>
    <col min="13317" max="13321" width="6.75" style="5" customWidth="1"/>
    <col min="13322" max="13322" width="6.625" style="5" customWidth="1"/>
    <col min="13323" max="13323" width="6.25" style="5" customWidth="1"/>
    <col min="13324" max="13324" width="6.625" style="5" customWidth="1"/>
    <col min="13325" max="13325" width="6.25" style="5" customWidth="1"/>
    <col min="13326" max="13326" width="6.5" style="5" customWidth="1"/>
    <col min="13327" max="13327" width="6.625" style="5" customWidth="1"/>
    <col min="13328" max="13328" width="6.875" style="5" customWidth="1"/>
    <col min="13329" max="13329" width="7" style="5" customWidth="1"/>
    <col min="13330" max="13330" width="8.125" style="5" customWidth="1"/>
    <col min="13331" max="13331" width="7.875" style="5" customWidth="1"/>
    <col min="13332" max="13333" width="6.75" style="5" customWidth="1"/>
    <col min="13334" max="13334" width="6.625" style="5" customWidth="1"/>
    <col min="13335" max="13336" width="6.75" style="5" customWidth="1"/>
    <col min="13337" max="13337" width="6.625" style="5" customWidth="1"/>
    <col min="13338" max="13340" width="0" style="5" hidden="1" customWidth="1"/>
    <col min="13341" max="13522" width="9" style="5"/>
    <col min="13523" max="13523" width="4.25" style="5" customWidth="1"/>
    <col min="13524" max="13524" width="16.25" style="5" customWidth="1"/>
    <col min="13525" max="13532" width="6.75" style="5" customWidth="1"/>
    <col min="13533" max="13534" width="5.875" style="5" customWidth="1"/>
    <col min="13535" max="13535" width="8.5" style="5" customWidth="1"/>
    <col min="13536" max="13536" width="8" style="5" customWidth="1"/>
    <col min="13537" max="13537" width="9.125" style="5" customWidth="1"/>
    <col min="13538" max="13543" width="8" style="5" customWidth="1"/>
    <col min="13544" max="13544" width="11.75" style="5" customWidth="1"/>
    <col min="13545" max="13545" width="6.875" style="5" customWidth="1"/>
    <col min="13546" max="13546" width="8.375" style="5" customWidth="1"/>
    <col min="13547" max="13553" width="6.75" style="5" customWidth="1"/>
    <col min="13554" max="13555" width="5.875" style="5" customWidth="1"/>
    <col min="13556" max="13556" width="8.5" style="5" customWidth="1"/>
    <col min="13557" max="13557" width="8" style="5" customWidth="1"/>
    <col min="13558" max="13558" width="9.125" style="5" customWidth="1"/>
    <col min="13559" max="13564" width="8" style="5" customWidth="1"/>
    <col min="13565" max="13565" width="11.75" style="5" customWidth="1"/>
    <col min="13566" max="13566" width="6.875" style="5" customWidth="1"/>
    <col min="13567" max="13567" width="7.625" style="5" customWidth="1"/>
    <col min="13568" max="13571" width="6.75" style="5" customWidth="1"/>
    <col min="13572" max="13572" width="7.625" style="5" customWidth="1"/>
    <col min="13573" max="13577" width="6.75" style="5" customWidth="1"/>
    <col min="13578" max="13578" width="6.625" style="5" customWidth="1"/>
    <col min="13579" max="13579" width="6.25" style="5" customWidth="1"/>
    <col min="13580" max="13580" width="6.625" style="5" customWidth="1"/>
    <col min="13581" max="13581" width="6.25" style="5" customWidth="1"/>
    <col min="13582" max="13582" width="6.5" style="5" customWidth="1"/>
    <col min="13583" max="13583" width="6.625" style="5" customWidth="1"/>
    <col min="13584" max="13584" width="6.875" style="5" customWidth="1"/>
    <col min="13585" max="13585" width="7" style="5" customWidth="1"/>
    <col min="13586" max="13586" width="8.125" style="5" customWidth="1"/>
    <col min="13587" max="13587" width="7.875" style="5" customWidth="1"/>
    <col min="13588" max="13589" width="6.75" style="5" customWidth="1"/>
    <col min="13590" max="13590" width="6.625" style="5" customWidth="1"/>
    <col min="13591" max="13592" width="6.75" style="5" customWidth="1"/>
    <col min="13593" max="13593" width="6.625" style="5" customWidth="1"/>
    <col min="13594" max="13596" width="0" style="5" hidden="1" customWidth="1"/>
    <col min="13597" max="13778" width="9" style="5"/>
    <col min="13779" max="13779" width="4.25" style="5" customWidth="1"/>
    <col min="13780" max="13780" width="16.25" style="5" customWidth="1"/>
    <col min="13781" max="13788" width="6.75" style="5" customWidth="1"/>
    <col min="13789" max="13790" width="5.875" style="5" customWidth="1"/>
    <col min="13791" max="13791" width="8.5" style="5" customWidth="1"/>
    <col min="13792" max="13792" width="8" style="5" customWidth="1"/>
    <col min="13793" max="13793" width="9.125" style="5" customWidth="1"/>
    <col min="13794" max="13799" width="8" style="5" customWidth="1"/>
    <col min="13800" max="13800" width="11.75" style="5" customWidth="1"/>
    <col min="13801" max="13801" width="6.875" style="5" customWidth="1"/>
    <col min="13802" max="13802" width="8.375" style="5" customWidth="1"/>
    <col min="13803" max="13809" width="6.75" style="5" customWidth="1"/>
    <col min="13810" max="13811" width="5.875" style="5" customWidth="1"/>
    <col min="13812" max="13812" width="8.5" style="5" customWidth="1"/>
    <col min="13813" max="13813" width="8" style="5" customWidth="1"/>
    <col min="13814" max="13814" width="9.125" style="5" customWidth="1"/>
    <col min="13815" max="13820" width="8" style="5" customWidth="1"/>
    <col min="13821" max="13821" width="11.75" style="5" customWidth="1"/>
    <col min="13822" max="13822" width="6.875" style="5" customWidth="1"/>
    <col min="13823" max="13823" width="7.625" style="5" customWidth="1"/>
    <col min="13824" max="13827" width="6.75" style="5" customWidth="1"/>
    <col min="13828" max="13828" width="7.625" style="5" customWidth="1"/>
    <col min="13829" max="13833" width="6.75" style="5" customWidth="1"/>
    <col min="13834" max="13834" width="6.625" style="5" customWidth="1"/>
    <col min="13835" max="13835" width="6.25" style="5" customWidth="1"/>
    <col min="13836" max="13836" width="6.625" style="5" customWidth="1"/>
    <col min="13837" max="13837" width="6.25" style="5" customWidth="1"/>
    <col min="13838" max="13838" width="6.5" style="5" customWidth="1"/>
    <col min="13839" max="13839" width="6.625" style="5" customWidth="1"/>
    <col min="13840" max="13840" width="6.875" style="5" customWidth="1"/>
    <col min="13841" max="13841" width="7" style="5" customWidth="1"/>
    <col min="13842" max="13842" width="8.125" style="5" customWidth="1"/>
    <col min="13843" max="13843" width="7.875" style="5" customWidth="1"/>
    <col min="13844" max="13845" width="6.75" style="5" customWidth="1"/>
    <col min="13846" max="13846" width="6.625" style="5" customWidth="1"/>
    <col min="13847" max="13848" width="6.75" style="5" customWidth="1"/>
    <col min="13849" max="13849" width="6.625" style="5" customWidth="1"/>
    <col min="13850" max="13852" width="0" style="5" hidden="1" customWidth="1"/>
    <col min="13853" max="14034" width="9" style="5"/>
    <col min="14035" max="14035" width="4.25" style="5" customWidth="1"/>
    <col min="14036" max="14036" width="16.25" style="5" customWidth="1"/>
    <col min="14037" max="14044" width="6.75" style="5" customWidth="1"/>
    <col min="14045" max="14046" width="5.875" style="5" customWidth="1"/>
    <col min="14047" max="14047" width="8.5" style="5" customWidth="1"/>
    <col min="14048" max="14048" width="8" style="5" customWidth="1"/>
    <col min="14049" max="14049" width="9.125" style="5" customWidth="1"/>
    <col min="14050" max="14055" width="8" style="5" customWidth="1"/>
    <col min="14056" max="14056" width="11.75" style="5" customWidth="1"/>
    <col min="14057" max="14057" width="6.875" style="5" customWidth="1"/>
    <col min="14058" max="14058" width="8.375" style="5" customWidth="1"/>
    <col min="14059" max="14065" width="6.75" style="5" customWidth="1"/>
    <col min="14066" max="14067" width="5.875" style="5" customWidth="1"/>
    <col min="14068" max="14068" width="8.5" style="5" customWidth="1"/>
    <col min="14069" max="14069" width="8" style="5" customWidth="1"/>
    <col min="14070" max="14070" width="9.125" style="5" customWidth="1"/>
    <col min="14071" max="14076" width="8" style="5" customWidth="1"/>
    <col min="14077" max="14077" width="11.75" style="5" customWidth="1"/>
    <col min="14078" max="14078" width="6.875" style="5" customWidth="1"/>
    <col min="14079" max="14079" width="7.625" style="5" customWidth="1"/>
    <col min="14080" max="14083" width="6.75" style="5" customWidth="1"/>
    <col min="14084" max="14084" width="7.625" style="5" customWidth="1"/>
    <col min="14085" max="14089" width="6.75" style="5" customWidth="1"/>
    <col min="14090" max="14090" width="6.625" style="5" customWidth="1"/>
    <col min="14091" max="14091" width="6.25" style="5" customWidth="1"/>
    <col min="14092" max="14092" width="6.625" style="5" customWidth="1"/>
    <col min="14093" max="14093" width="6.25" style="5" customWidth="1"/>
    <col min="14094" max="14094" width="6.5" style="5" customWidth="1"/>
    <col min="14095" max="14095" width="6.625" style="5" customWidth="1"/>
    <col min="14096" max="14096" width="6.875" style="5" customWidth="1"/>
    <col min="14097" max="14097" width="7" style="5" customWidth="1"/>
    <col min="14098" max="14098" width="8.125" style="5" customWidth="1"/>
    <col min="14099" max="14099" width="7.875" style="5" customWidth="1"/>
    <col min="14100" max="14101" width="6.75" style="5" customWidth="1"/>
    <col min="14102" max="14102" width="6.625" style="5" customWidth="1"/>
    <col min="14103" max="14104" width="6.75" style="5" customWidth="1"/>
    <col min="14105" max="14105" width="6.625" style="5" customWidth="1"/>
    <col min="14106" max="14108" width="0" style="5" hidden="1" customWidth="1"/>
    <col min="14109" max="14290" width="9" style="5"/>
    <col min="14291" max="14291" width="4.25" style="5" customWidth="1"/>
    <col min="14292" max="14292" width="16.25" style="5" customWidth="1"/>
    <col min="14293" max="14300" width="6.75" style="5" customWidth="1"/>
    <col min="14301" max="14302" width="5.875" style="5" customWidth="1"/>
    <col min="14303" max="14303" width="8.5" style="5" customWidth="1"/>
    <col min="14304" max="14304" width="8" style="5" customWidth="1"/>
    <col min="14305" max="14305" width="9.125" style="5" customWidth="1"/>
    <col min="14306" max="14311" width="8" style="5" customWidth="1"/>
    <col min="14312" max="14312" width="11.75" style="5" customWidth="1"/>
    <col min="14313" max="14313" width="6.875" style="5" customWidth="1"/>
    <col min="14314" max="14314" width="8.375" style="5" customWidth="1"/>
    <col min="14315" max="14321" width="6.75" style="5" customWidth="1"/>
    <col min="14322" max="14323" width="5.875" style="5" customWidth="1"/>
    <col min="14324" max="14324" width="8.5" style="5" customWidth="1"/>
    <col min="14325" max="14325" width="8" style="5" customWidth="1"/>
    <col min="14326" max="14326" width="9.125" style="5" customWidth="1"/>
    <col min="14327" max="14332" width="8" style="5" customWidth="1"/>
    <col min="14333" max="14333" width="11.75" style="5" customWidth="1"/>
    <col min="14334" max="14334" width="6.875" style="5" customWidth="1"/>
    <col min="14335" max="14335" width="7.625" style="5" customWidth="1"/>
    <col min="14336" max="14339" width="6.75" style="5" customWidth="1"/>
    <col min="14340" max="14340" width="7.625" style="5" customWidth="1"/>
    <col min="14341" max="14345" width="6.75" style="5" customWidth="1"/>
    <col min="14346" max="14346" width="6.625" style="5" customWidth="1"/>
    <col min="14347" max="14347" width="6.25" style="5" customWidth="1"/>
    <col min="14348" max="14348" width="6.625" style="5" customWidth="1"/>
    <col min="14349" max="14349" width="6.25" style="5" customWidth="1"/>
    <col min="14350" max="14350" width="6.5" style="5" customWidth="1"/>
    <col min="14351" max="14351" width="6.625" style="5" customWidth="1"/>
    <col min="14352" max="14352" width="6.875" style="5" customWidth="1"/>
    <col min="14353" max="14353" width="7" style="5" customWidth="1"/>
    <col min="14354" max="14354" width="8.125" style="5" customWidth="1"/>
    <col min="14355" max="14355" width="7.875" style="5" customWidth="1"/>
    <col min="14356" max="14357" width="6.75" style="5" customWidth="1"/>
    <col min="14358" max="14358" width="6.625" style="5" customWidth="1"/>
    <col min="14359" max="14360" width="6.75" style="5" customWidth="1"/>
    <col min="14361" max="14361" width="6.625" style="5" customWidth="1"/>
    <col min="14362" max="14364" width="0" style="5" hidden="1" customWidth="1"/>
    <col min="14365" max="14546" width="9" style="5"/>
    <col min="14547" max="14547" width="4.25" style="5" customWidth="1"/>
    <col min="14548" max="14548" width="16.25" style="5" customWidth="1"/>
    <col min="14549" max="14556" width="6.75" style="5" customWidth="1"/>
    <col min="14557" max="14558" width="5.875" style="5" customWidth="1"/>
    <col min="14559" max="14559" width="8.5" style="5" customWidth="1"/>
    <col min="14560" max="14560" width="8" style="5" customWidth="1"/>
    <col min="14561" max="14561" width="9.125" style="5" customWidth="1"/>
    <col min="14562" max="14567" width="8" style="5" customWidth="1"/>
    <col min="14568" max="14568" width="11.75" style="5" customWidth="1"/>
    <col min="14569" max="14569" width="6.875" style="5" customWidth="1"/>
    <col min="14570" max="14570" width="8.375" style="5" customWidth="1"/>
    <col min="14571" max="14577" width="6.75" style="5" customWidth="1"/>
    <col min="14578" max="14579" width="5.875" style="5" customWidth="1"/>
    <col min="14580" max="14580" width="8.5" style="5" customWidth="1"/>
    <col min="14581" max="14581" width="8" style="5" customWidth="1"/>
    <col min="14582" max="14582" width="9.125" style="5" customWidth="1"/>
    <col min="14583" max="14588" width="8" style="5" customWidth="1"/>
    <col min="14589" max="14589" width="11.75" style="5" customWidth="1"/>
    <col min="14590" max="14590" width="6.875" style="5" customWidth="1"/>
    <col min="14591" max="14591" width="7.625" style="5" customWidth="1"/>
    <col min="14592" max="14595" width="6.75" style="5" customWidth="1"/>
    <col min="14596" max="14596" width="7.625" style="5" customWidth="1"/>
    <col min="14597" max="14601" width="6.75" style="5" customWidth="1"/>
    <col min="14602" max="14602" width="6.625" style="5" customWidth="1"/>
    <col min="14603" max="14603" width="6.25" style="5" customWidth="1"/>
    <col min="14604" max="14604" width="6.625" style="5" customWidth="1"/>
    <col min="14605" max="14605" width="6.25" style="5" customWidth="1"/>
    <col min="14606" max="14606" width="6.5" style="5" customWidth="1"/>
    <col min="14607" max="14607" width="6.625" style="5" customWidth="1"/>
    <col min="14608" max="14608" width="6.875" style="5" customWidth="1"/>
    <col min="14609" max="14609" width="7" style="5" customWidth="1"/>
    <col min="14610" max="14610" width="8.125" style="5" customWidth="1"/>
    <col min="14611" max="14611" width="7.875" style="5" customWidth="1"/>
    <col min="14612" max="14613" width="6.75" style="5" customWidth="1"/>
    <col min="14614" max="14614" width="6.625" style="5" customWidth="1"/>
    <col min="14615" max="14616" width="6.75" style="5" customWidth="1"/>
    <col min="14617" max="14617" width="6.625" style="5" customWidth="1"/>
    <col min="14618" max="14620" width="0" style="5" hidden="1" customWidth="1"/>
    <col min="14621" max="14802" width="9" style="5"/>
    <col min="14803" max="14803" width="4.25" style="5" customWidth="1"/>
    <col min="14804" max="14804" width="16.25" style="5" customWidth="1"/>
    <col min="14805" max="14812" width="6.75" style="5" customWidth="1"/>
    <col min="14813" max="14814" width="5.875" style="5" customWidth="1"/>
    <col min="14815" max="14815" width="8.5" style="5" customWidth="1"/>
    <col min="14816" max="14816" width="8" style="5" customWidth="1"/>
    <col min="14817" max="14817" width="9.125" style="5" customWidth="1"/>
    <col min="14818" max="14823" width="8" style="5" customWidth="1"/>
    <col min="14824" max="14824" width="11.75" style="5" customWidth="1"/>
    <col min="14825" max="14825" width="6.875" style="5" customWidth="1"/>
    <col min="14826" max="14826" width="8.375" style="5" customWidth="1"/>
    <col min="14827" max="14833" width="6.75" style="5" customWidth="1"/>
    <col min="14834" max="14835" width="5.875" style="5" customWidth="1"/>
    <col min="14836" max="14836" width="8.5" style="5" customWidth="1"/>
    <col min="14837" max="14837" width="8" style="5" customWidth="1"/>
    <col min="14838" max="14838" width="9.125" style="5" customWidth="1"/>
    <col min="14839" max="14844" width="8" style="5" customWidth="1"/>
    <col min="14845" max="14845" width="11.75" style="5" customWidth="1"/>
    <col min="14846" max="14846" width="6.875" style="5" customWidth="1"/>
    <col min="14847" max="14847" width="7.625" style="5" customWidth="1"/>
    <col min="14848" max="14851" width="6.75" style="5" customWidth="1"/>
    <col min="14852" max="14852" width="7.625" style="5" customWidth="1"/>
    <col min="14853" max="14857" width="6.75" style="5" customWidth="1"/>
    <col min="14858" max="14858" width="6.625" style="5" customWidth="1"/>
    <col min="14859" max="14859" width="6.25" style="5" customWidth="1"/>
    <col min="14860" max="14860" width="6.625" style="5" customWidth="1"/>
    <col min="14861" max="14861" width="6.25" style="5" customWidth="1"/>
    <col min="14862" max="14862" width="6.5" style="5" customWidth="1"/>
    <col min="14863" max="14863" width="6.625" style="5" customWidth="1"/>
    <col min="14864" max="14864" width="6.875" style="5" customWidth="1"/>
    <col min="14865" max="14865" width="7" style="5" customWidth="1"/>
    <col min="14866" max="14866" width="8.125" style="5" customWidth="1"/>
    <col min="14867" max="14867" width="7.875" style="5" customWidth="1"/>
    <col min="14868" max="14869" width="6.75" style="5" customWidth="1"/>
    <col min="14870" max="14870" width="6.625" style="5" customWidth="1"/>
    <col min="14871" max="14872" width="6.75" style="5" customWidth="1"/>
    <col min="14873" max="14873" width="6.625" style="5" customWidth="1"/>
    <col min="14874" max="14876" width="0" style="5" hidden="1" customWidth="1"/>
    <col min="14877" max="15058" width="9" style="5"/>
    <col min="15059" max="15059" width="4.25" style="5" customWidth="1"/>
    <col min="15060" max="15060" width="16.25" style="5" customWidth="1"/>
    <col min="15061" max="15068" width="6.75" style="5" customWidth="1"/>
    <col min="15069" max="15070" width="5.875" style="5" customWidth="1"/>
    <col min="15071" max="15071" width="8.5" style="5" customWidth="1"/>
    <col min="15072" max="15072" width="8" style="5" customWidth="1"/>
    <col min="15073" max="15073" width="9.125" style="5" customWidth="1"/>
    <col min="15074" max="15079" width="8" style="5" customWidth="1"/>
    <col min="15080" max="15080" width="11.75" style="5" customWidth="1"/>
    <col min="15081" max="15081" width="6.875" style="5" customWidth="1"/>
    <col min="15082" max="15082" width="8.375" style="5" customWidth="1"/>
    <col min="15083" max="15089" width="6.75" style="5" customWidth="1"/>
    <col min="15090" max="15091" width="5.875" style="5" customWidth="1"/>
    <col min="15092" max="15092" width="8.5" style="5" customWidth="1"/>
    <col min="15093" max="15093" width="8" style="5" customWidth="1"/>
    <col min="15094" max="15094" width="9.125" style="5" customWidth="1"/>
    <col min="15095" max="15100" width="8" style="5" customWidth="1"/>
    <col min="15101" max="15101" width="11.75" style="5" customWidth="1"/>
    <col min="15102" max="15102" width="6.875" style="5" customWidth="1"/>
    <col min="15103" max="15103" width="7.625" style="5" customWidth="1"/>
    <col min="15104" max="15107" width="6.75" style="5" customWidth="1"/>
    <col min="15108" max="15108" width="7.625" style="5" customWidth="1"/>
    <col min="15109" max="15113" width="6.75" style="5" customWidth="1"/>
    <col min="15114" max="15114" width="6.625" style="5" customWidth="1"/>
    <col min="15115" max="15115" width="6.25" style="5" customWidth="1"/>
    <col min="15116" max="15116" width="6.625" style="5" customWidth="1"/>
    <col min="15117" max="15117" width="6.25" style="5" customWidth="1"/>
    <col min="15118" max="15118" width="6.5" style="5" customWidth="1"/>
    <col min="15119" max="15119" width="6.625" style="5" customWidth="1"/>
    <col min="15120" max="15120" width="6.875" style="5" customWidth="1"/>
    <col min="15121" max="15121" width="7" style="5" customWidth="1"/>
    <col min="15122" max="15122" width="8.125" style="5" customWidth="1"/>
    <col min="15123" max="15123" width="7.875" style="5" customWidth="1"/>
    <col min="15124" max="15125" width="6.75" style="5" customWidth="1"/>
    <col min="15126" max="15126" width="6.625" style="5" customWidth="1"/>
    <col min="15127" max="15128" width="6.75" style="5" customWidth="1"/>
    <col min="15129" max="15129" width="6.625" style="5" customWidth="1"/>
    <col min="15130" max="15132" width="0" style="5" hidden="1" customWidth="1"/>
    <col min="15133" max="15314" width="9" style="5"/>
    <col min="15315" max="15315" width="4.25" style="5" customWidth="1"/>
    <col min="15316" max="15316" width="16.25" style="5" customWidth="1"/>
    <col min="15317" max="15324" width="6.75" style="5" customWidth="1"/>
    <col min="15325" max="15326" width="5.875" style="5" customWidth="1"/>
    <col min="15327" max="15327" width="8.5" style="5" customWidth="1"/>
    <col min="15328" max="15328" width="8" style="5" customWidth="1"/>
    <col min="15329" max="15329" width="9.125" style="5" customWidth="1"/>
    <col min="15330" max="15335" width="8" style="5" customWidth="1"/>
    <col min="15336" max="15336" width="11.75" style="5" customWidth="1"/>
    <col min="15337" max="15337" width="6.875" style="5" customWidth="1"/>
    <col min="15338" max="15338" width="8.375" style="5" customWidth="1"/>
    <col min="15339" max="15345" width="6.75" style="5" customWidth="1"/>
    <col min="15346" max="15347" width="5.875" style="5" customWidth="1"/>
    <col min="15348" max="15348" width="8.5" style="5" customWidth="1"/>
    <col min="15349" max="15349" width="8" style="5" customWidth="1"/>
    <col min="15350" max="15350" width="9.125" style="5" customWidth="1"/>
    <col min="15351" max="15356" width="8" style="5" customWidth="1"/>
    <col min="15357" max="15357" width="11.75" style="5" customWidth="1"/>
    <col min="15358" max="15358" width="6.875" style="5" customWidth="1"/>
    <col min="15359" max="15359" width="7.625" style="5" customWidth="1"/>
    <col min="15360" max="15363" width="6.75" style="5" customWidth="1"/>
    <col min="15364" max="15364" width="7.625" style="5" customWidth="1"/>
    <col min="15365" max="15369" width="6.75" style="5" customWidth="1"/>
    <col min="15370" max="15370" width="6.625" style="5" customWidth="1"/>
    <col min="15371" max="15371" width="6.25" style="5" customWidth="1"/>
    <col min="15372" max="15372" width="6.625" style="5" customWidth="1"/>
    <col min="15373" max="15373" width="6.25" style="5" customWidth="1"/>
    <col min="15374" max="15374" width="6.5" style="5" customWidth="1"/>
    <col min="15375" max="15375" width="6.625" style="5" customWidth="1"/>
    <col min="15376" max="15376" width="6.875" style="5" customWidth="1"/>
    <col min="15377" max="15377" width="7" style="5" customWidth="1"/>
    <col min="15378" max="15378" width="8.125" style="5" customWidth="1"/>
    <col min="15379" max="15379" width="7.875" style="5" customWidth="1"/>
    <col min="15380" max="15381" width="6.75" style="5" customWidth="1"/>
    <col min="15382" max="15382" width="6.625" style="5" customWidth="1"/>
    <col min="15383" max="15384" width="6.75" style="5" customWidth="1"/>
    <col min="15385" max="15385" width="6.625" style="5" customWidth="1"/>
    <col min="15386" max="15388" width="0" style="5" hidden="1" customWidth="1"/>
    <col min="15389" max="15570" width="9" style="5"/>
    <col min="15571" max="15571" width="4.25" style="5" customWidth="1"/>
    <col min="15572" max="15572" width="16.25" style="5" customWidth="1"/>
    <col min="15573" max="15580" width="6.75" style="5" customWidth="1"/>
    <col min="15581" max="15582" width="5.875" style="5" customWidth="1"/>
    <col min="15583" max="15583" width="8.5" style="5" customWidth="1"/>
    <col min="15584" max="15584" width="8" style="5" customWidth="1"/>
    <col min="15585" max="15585" width="9.125" style="5" customWidth="1"/>
    <col min="15586" max="15591" width="8" style="5" customWidth="1"/>
    <col min="15592" max="15592" width="11.75" style="5" customWidth="1"/>
    <col min="15593" max="15593" width="6.875" style="5" customWidth="1"/>
    <col min="15594" max="15594" width="8.375" style="5" customWidth="1"/>
    <col min="15595" max="15601" width="6.75" style="5" customWidth="1"/>
    <col min="15602" max="15603" width="5.875" style="5" customWidth="1"/>
    <col min="15604" max="15604" width="8.5" style="5" customWidth="1"/>
    <col min="15605" max="15605" width="8" style="5" customWidth="1"/>
    <col min="15606" max="15606" width="9.125" style="5" customWidth="1"/>
    <col min="15607" max="15612" width="8" style="5" customWidth="1"/>
    <col min="15613" max="15613" width="11.75" style="5" customWidth="1"/>
    <col min="15614" max="15614" width="6.875" style="5" customWidth="1"/>
    <col min="15615" max="15615" width="7.625" style="5" customWidth="1"/>
    <col min="15616" max="15619" width="6.75" style="5" customWidth="1"/>
    <col min="15620" max="15620" width="7.625" style="5" customWidth="1"/>
    <col min="15621" max="15625" width="6.75" style="5" customWidth="1"/>
    <col min="15626" max="15626" width="6.625" style="5" customWidth="1"/>
    <col min="15627" max="15627" width="6.25" style="5" customWidth="1"/>
    <col min="15628" max="15628" width="6.625" style="5" customWidth="1"/>
    <col min="15629" max="15629" width="6.25" style="5" customWidth="1"/>
    <col min="15630" max="15630" width="6.5" style="5" customWidth="1"/>
    <col min="15631" max="15631" width="6.625" style="5" customWidth="1"/>
    <col min="15632" max="15632" width="6.875" style="5" customWidth="1"/>
    <col min="15633" max="15633" width="7" style="5" customWidth="1"/>
    <col min="15634" max="15634" width="8.125" style="5" customWidth="1"/>
    <col min="15635" max="15635" width="7.875" style="5" customWidth="1"/>
    <col min="15636" max="15637" width="6.75" style="5" customWidth="1"/>
    <col min="15638" max="15638" width="6.625" style="5" customWidth="1"/>
    <col min="15639" max="15640" width="6.75" style="5" customWidth="1"/>
    <col min="15641" max="15641" width="6.625" style="5" customWidth="1"/>
    <col min="15642" max="15644" width="0" style="5" hidden="1" customWidth="1"/>
    <col min="15645" max="15826" width="9" style="5"/>
    <col min="15827" max="15827" width="4.25" style="5" customWidth="1"/>
    <col min="15828" max="15828" width="16.25" style="5" customWidth="1"/>
    <col min="15829" max="15836" width="6.75" style="5" customWidth="1"/>
    <col min="15837" max="15838" width="5.875" style="5" customWidth="1"/>
    <col min="15839" max="15839" width="8.5" style="5" customWidth="1"/>
    <col min="15840" max="15840" width="8" style="5" customWidth="1"/>
    <col min="15841" max="15841" width="9.125" style="5" customWidth="1"/>
    <col min="15842" max="15847" width="8" style="5" customWidth="1"/>
    <col min="15848" max="15848" width="11.75" style="5" customWidth="1"/>
    <col min="15849" max="15849" width="6.875" style="5" customWidth="1"/>
    <col min="15850" max="15850" width="8.375" style="5" customWidth="1"/>
    <col min="15851" max="15857" width="6.75" style="5" customWidth="1"/>
    <col min="15858" max="15859" width="5.875" style="5" customWidth="1"/>
    <col min="15860" max="15860" width="8.5" style="5" customWidth="1"/>
    <col min="15861" max="15861" width="8" style="5" customWidth="1"/>
    <col min="15862" max="15862" width="9.125" style="5" customWidth="1"/>
    <col min="15863" max="15868" width="8" style="5" customWidth="1"/>
    <col min="15869" max="15869" width="11.75" style="5" customWidth="1"/>
    <col min="15870" max="15870" width="6.875" style="5" customWidth="1"/>
    <col min="15871" max="15871" width="7.625" style="5" customWidth="1"/>
    <col min="15872" max="15875" width="6.75" style="5" customWidth="1"/>
    <col min="15876" max="15876" width="7.625" style="5" customWidth="1"/>
    <col min="15877" max="15881" width="6.75" style="5" customWidth="1"/>
    <col min="15882" max="15882" width="6.625" style="5" customWidth="1"/>
    <col min="15883" max="15883" width="6.25" style="5" customWidth="1"/>
    <col min="15884" max="15884" width="6.625" style="5" customWidth="1"/>
    <col min="15885" max="15885" width="6.25" style="5" customWidth="1"/>
    <col min="15886" max="15886" width="6.5" style="5" customWidth="1"/>
    <col min="15887" max="15887" width="6.625" style="5" customWidth="1"/>
    <col min="15888" max="15888" width="6.875" style="5" customWidth="1"/>
    <col min="15889" max="15889" width="7" style="5" customWidth="1"/>
    <col min="15890" max="15890" width="8.125" style="5" customWidth="1"/>
    <col min="15891" max="15891" width="7.875" style="5" customWidth="1"/>
    <col min="15892" max="15893" width="6.75" style="5" customWidth="1"/>
    <col min="15894" max="15894" width="6.625" style="5" customWidth="1"/>
    <col min="15895" max="15896" width="6.75" style="5" customWidth="1"/>
    <col min="15897" max="15897" width="6.625" style="5" customWidth="1"/>
    <col min="15898" max="15900" width="0" style="5" hidden="1" customWidth="1"/>
    <col min="15901" max="16082" width="9" style="5"/>
    <col min="16083" max="16083" width="4.25" style="5" customWidth="1"/>
    <col min="16084" max="16084" width="16.25" style="5" customWidth="1"/>
    <col min="16085" max="16092" width="6.75" style="5" customWidth="1"/>
    <col min="16093" max="16094" width="5.875" style="5" customWidth="1"/>
    <col min="16095" max="16095" width="8.5" style="5" customWidth="1"/>
    <col min="16096" max="16096" width="8" style="5" customWidth="1"/>
    <col min="16097" max="16097" width="9.125" style="5" customWidth="1"/>
    <col min="16098" max="16103" width="8" style="5" customWidth="1"/>
    <col min="16104" max="16104" width="11.75" style="5" customWidth="1"/>
    <col min="16105" max="16105" width="6.875" style="5" customWidth="1"/>
    <col min="16106" max="16106" width="8.375" style="5" customWidth="1"/>
    <col min="16107" max="16113" width="6.75" style="5" customWidth="1"/>
    <col min="16114" max="16115" width="5.875" style="5" customWidth="1"/>
    <col min="16116" max="16116" width="8.5" style="5" customWidth="1"/>
    <col min="16117" max="16117" width="8" style="5" customWidth="1"/>
    <col min="16118" max="16118" width="9.125" style="5" customWidth="1"/>
    <col min="16119" max="16124" width="8" style="5" customWidth="1"/>
    <col min="16125" max="16125" width="11.75" style="5" customWidth="1"/>
    <col min="16126" max="16126" width="6.875" style="5" customWidth="1"/>
    <col min="16127" max="16127" width="7.625" style="5" customWidth="1"/>
    <col min="16128" max="16131" width="6.75" style="5" customWidth="1"/>
    <col min="16132" max="16132" width="7.625" style="5" customWidth="1"/>
    <col min="16133" max="16137" width="6.75" style="5" customWidth="1"/>
    <col min="16138" max="16138" width="6.625" style="5" customWidth="1"/>
    <col min="16139" max="16139" width="6.25" style="5" customWidth="1"/>
    <col min="16140" max="16140" width="6.625" style="5" customWidth="1"/>
    <col min="16141" max="16141" width="6.25" style="5" customWidth="1"/>
    <col min="16142" max="16142" width="6.5" style="5" customWidth="1"/>
    <col min="16143" max="16143" width="6.625" style="5" customWidth="1"/>
    <col min="16144" max="16144" width="6.875" style="5" customWidth="1"/>
    <col min="16145" max="16145" width="7" style="5" customWidth="1"/>
    <col min="16146" max="16146" width="8.125" style="5" customWidth="1"/>
    <col min="16147" max="16147" width="7.875" style="5" customWidth="1"/>
    <col min="16148" max="16149" width="6.75" style="5" customWidth="1"/>
    <col min="16150" max="16150" width="6.625" style="5" customWidth="1"/>
    <col min="16151" max="16152" width="6.75" style="5" customWidth="1"/>
    <col min="16153" max="16153" width="6.625" style="5" customWidth="1"/>
    <col min="16154" max="16156" width="0" style="5" hidden="1" customWidth="1"/>
    <col min="16157" max="16384" width="9" style="5"/>
  </cols>
  <sheetData>
    <row r="1" spans="1:72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2"/>
      <c r="X1" s="2"/>
      <c r="Y1" s="2"/>
      <c r="Z1" s="2"/>
      <c r="AA1" s="2"/>
      <c r="AB1" s="72"/>
      <c r="AC1" s="72"/>
      <c r="AD1" s="72"/>
      <c r="AE1" s="72"/>
      <c r="AF1" s="72"/>
      <c r="AG1" s="2"/>
      <c r="AH1" s="2"/>
      <c r="AI1" s="2"/>
      <c r="AJ1" s="2"/>
      <c r="AK1" s="2"/>
      <c r="AL1" s="2"/>
      <c r="AM1" s="2"/>
      <c r="AN1" s="2"/>
      <c r="AO1" s="2"/>
      <c r="AP1" s="278"/>
      <c r="AQ1" s="3"/>
      <c r="AR1" s="3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23"/>
      <c r="BM1" s="223"/>
      <c r="BN1" s="223"/>
      <c r="BO1" s="223"/>
    </row>
    <row r="2" spans="1:72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2"/>
      <c r="X2" s="2"/>
      <c r="Y2" s="2"/>
      <c r="Z2" s="2"/>
      <c r="AA2" s="2"/>
      <c r="AB2" s="72"/>
      <c r="AC2" s="72"/>
      <c r="AD2" s="72"/>
      <c r="AE2" s="72"/>
      <c r="AF2" s="72"/>
      <c r="AG2" s="2"/>
      <c r="AH2" s="2"/>
      <c r="AI2" s="2"/>
      <c r="AJ2" s="2"/>
      <c r="AK2" s="2"/>
      <c r="AL2" s="2"/>
      <c r="AM2" s="2"/>
      <c r="AN2" s="2"/>
      <c r="AO2" s="2"/>
      <c r="AP2" s="278"/>
      <c r="AQ2" s="3"/>
      <c r="AR2" s="3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23"/>
      <c r="BM2" s="223"/>
      <c r="BN2" s="223"/>
      <c r="BO2" s="223"/>
    </row>
    <row r="3" spans="1:72" s="1" customFormat="1" ht="30.75" customHeight="1" x14ac:dyDescent="0.45">
      <c r="A3" s="745" t="s">
        <v>133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519"/>
      <c r="AX3" s="236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23"/>
      <c r="BM3" s="223"/>
      <c r="BN3" s="223"/>
      <c r="BO3" s="223"/>
    </row>
    <row r="4" spans="1:72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520"/>
      <c r="AU4" s="520"/>
      <c r="AV4" s="520"/>
      <c r="AW4" s="520"/>
      <c r="AX4" s="224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23"/>
      <c r="BM4" s="223"/>
      <c r="BN4" s="223"/>
      <c r="BO4" s="223"/>
    </row>
    <row r="5" spans="1:72" ht="30" customHeight="1" x14ac:dyDescent="0.4">
      <c r="A5" s="747" t="s">
        <v>2</v>
      </c>
      <c r="B5" s="748" t="s">
        <v>3</v>
      </c>
      <c r="C5" s="751" t="s">
        <v>4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5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6</v>
      </c>
      <c r="AR5" s="748"/>
      <c r="AS5" s="748"/>
      <c r="AT5" s="748" t="s">
        <v>7</v>
      </c>
      <c r="AU5" s="748"/>
      <c r="AV5" s="748"/>
      <c r="AW5" s="51"/>
      <c r="AX5" s="524"/>
    </row>
    <row r="6" spans="1:72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17</v>
      </c>
      <c r="X6" s="728" t="s">
        <v>11</v>
      </c>
      <c r="Y6" s="728"/>
      <c r="Z6" s="728"/>
      <c r="AA6" s="728"/>
      <c r="AB6" s="755" t="s">
        <v>12</v>
      </c>
      <c r="AC6" s="761" t="s">
        <v>11</v>
      </c>
      <c r="AD6" s="762"/>
      <c r="AE6" s="762"/>
      <c r="AF6" s="763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18</v>
      </c>
      <c r="AQ6" s="758" t="s">
        <v>19</v>
      </c>
      <c r="AR6" s="759" t="s">
        <v>20</v>
      </c>
      <c r="AS6" s="758" t="s">
        <v>21</v>
      </c>
      <c r="AT6" s="758" t="s">
        <v>17</v>
      </c>
      <c r="AU6" s="759" t="s">
        <v>12</v>
      </c>
      <c r="AV6" s="758" t="s">
        <v>13</v>
      </c>
      <c r="AW6" s="425"/>
      <c r="AX6" s="226"/>
    </row>
    <row r="7" spans="1:72" ht="70.5" customHeight="1" x14ac:dyDescent="0.4">
      <c r="A7" s="747"/>
      <c r="B7" s="748"/>
      <c r="C7" s="748"/>
      <c r="D7" s="522" t="s">
        <v>27</v>
      </c>
      <c r="E7" s="522" t="s">
        <v>28</v>
      </c>
      <c r="F7" s="522" t="s">
        <v>29</v>
      </c>
      <c r="G7" s="522" t="s">
        <v>30</v>
      </c>
      <c r="H7" s="748"/>
      <c r="I7" s="522" t="s">
        <v>27</v>
      </c>
      <c r="J7" s="522" t="s">
        <v>28</v>
      </c>
      <c r="K7" s="522" t="s">
        <v>29</v>
      </c>
      <c r="L7" s="522" t="s">
        <v>30</v>
      </c>
      <c r="M7" s="748"/>
      <c r="N7" s="522" t="s">
        <v>31</v>
      </c>
      <c r="O7" s="522" t="s">
        <v>32</v>
      </c>
      <c r="P7" s="522" t="s">
        <v>33</v>
      </c>
      <c r="Q7" s="522" t="s">
        <v>34</v>
      </c>
      <c r="R7" s="522" t="s">
        <v>31</v>
      </c>
      <c r="S7" s="522" t="s">
        <v>32</v>
      </c>
      <c r="T7" s="522" t="s">
        <v>33</v>
      </c>
      <c r="U7" s="522" t="s">
        <v>34</v>
      </c>
      <c r="V7" s="748"/>
      <c r="W7" s="748"/>
      <c r="X7" s="522" t="s">
        <v>27</v>
      </c>
      <c r="Y7" s="522" t="s">
        <v>28</v>
      </c>
      <c r="Z7" s="522" t="s">
        <v>29</v>
      </c>
      <c r="AA7" s="522" t="s">
        <v>30</v>
      </c>
      <c r="AB7" s="755"/>
      <c r="AC7" s="525" t="s">
        <v>27</v>
      </c>
      <c r="AD7" s="525" t="s">
        <v>71</v>
      </c>
      <c r="AE7" s="525" t="s">
        <v>29</v>
      </c>
      <c r="AF7" s="525" t="s">
        <v>68</v>
      </c>
      <c r="AG7" s="748"/>
      <c r="AH7" s="522" t="s">
        <v>31</v>
      </c>
      <c r="AI7" s="522" t="s">
        <v>32</v>
      </c>
      <c r="AJ7" s="522" t="s">
        <v>33</v>
      </c>
      <c r="AK7" s="522" t="s">
        <v>34</v>
      </c>
      <c r="AL7" s="522" t="s">
        <v>31</v>
      </c>
      <c r="AM7" s="522" t="s">
        <v>32</v>
      </c>
      <c r="AN7" s="522" t="s">
        <v>33</v>
      </c>
      <c r="AO7" s="522" t="s">
        <v>34</v>
      </c>
      <c r="AP7" s="748"/>
      <c r="AQ7" s="758"/>
      <c r="AR7" s="760"/>
      <c r="AS7" s="758"/>
      <c r="AT7" s="758"/>
      <c r="AU7" s="760"/>
      <c r="AV7" s="758"/>
      <c r="AW7" s="426"/>
      <c r="AX7" s="753" t="s">
        <v>104</v>
      </c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  <c r="BL7" s="754"/>
    </row>
    <row r="8" spans="1:72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23</v>
      </c>
      <c r="X8" s="296">
        <v>24</v>
      </c>
      <c r="Y8" s="296">
        <v>25</v>
      </c>
      <c r="Z8" s="296">
        <v>26</v>
      </c>
      <c r="AA8" s="296">
        <v>27</v>
      </c>
      <c r="AB8" s="296">
        <v>28</v>
      </c>
      <c r="AC8" s="296">
        <v>29</v>
      </c>
      <c r="AD8" s="296">
        <v>30</v>
      </c>
      <c r="AE8" s="296">
        <v>31</v>
      </c>
      <c r="AF8" s="296">
        <v>32</v>
      </c>
      <c r="AG8" s="296">
        <v>33</v>
      </c>
      <c r="AH8" s="296">
        <v>34</v>
      </c>
      <c r="AI8" s="296">
        <v>35</v>
      </c>
      <c r="AJ8" s="296">
        <v>36</v>
      </c>
      <c r="AK8" s="296">
        <v>37</v>
      </c>
      <c r="AL8" s="296">
        <v>38</v>
      </c>
      <c r="AM8" s="296">
        <v>39</v>
      </c>
      <c r="AN8" s="296">
        <v>40</v>
      </c>
      <c r="AO8" s="296">
        <v>41</v>
      </c>
      <c r="AP8" s="296">
        <v>42</v>
      </c>
      <c r="AQ8" s="296">
        <v>43</v>
      </c>
      <c r="AR8" s="296">
        <v>44</v>
      </c>
      <c r="AS8" s="296">
        <v>45</v>
      </c>
      <c r="AT8" s="296">
        <v>69</v>
      </c>
      <c r="AU8" s="296">
        <v>70</v>
      </c>
      <c r="AV8" s="296">
        <v>71</v>
      </c>
      <c r="AW8" s="427"/>
      <c r="AX8" s="297"/>
      <c r="AY8" s="298" t="s">
        <v>94</v>
      </c>
      <c r="AZ8" s="298" t="s">
        <v>85</v>
      </c>
      <c r="BA8" s="298" t="s">
        <v>86</v>
      </c>
      <c r="BB8" s="298" t="s">
        <v>87</v>
      </c>
      <c r="BC8" s="298" t="s">
        <v>88</v>
      </c>
      <c r="BD8" s="298" t="s">
        <v>89</v>
      </c>
      <c r="BE8" s="298" t="s">
        <v>90</v>
      </c>
      <c r="BF8" s="298" t="s">
        <v>91</v>
      </c>
      <c r="BG8" s="298" t="s">
        <v>92</v>
      </c>
      <c r="BH8" s="298" t="s">
        <v>93</v>
      </c>
      <c r="BI8" s="298" t="s">
        <v>96</v>
      </c>
      <c r="BJ8" s="298" t="s">
        <v>102</v>
      </c>
      <c r="BK8" s="298" t="s">
        <v>103</v>
      </c>
      <c r="BL8" s="299" t="s">
        <v>106</v>
      </c>
      <c r="BM8" s="299" t="s">
        <v>108</v>
      </c>
      <c r="BN8" s="299" t="s">
        <v>110</v>
      </c>
      <c r="BO8" s="299" t="s">
        <v>112</v>
      </c>
      <c r="BP8" s="299" t="s">
        <v>114</v>
      </c>
      <c r="BQ8" s="299" t="s">
        <v>116</v>
      </c>
      <c r="BR8" s="299" t="s">
        <v>117</v>
      </c>
      <c r="BS8" s="299" t="s">
        <v>122</v>
      </c>
      <c r="BT8" s="299" t="s">
        <v>123</v>
      </c>
    </row>
    <row r="9" spans="1:72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60"/>
      <c r="W9" s="11"/>
      <c r="X9" s="11"/>
      <c r="Y9" s="11"/>
      <c r="Z9" s="11"/>
      <c r="AA9" s="11"/>
      <c r="AB9" s="74"/>
      <c r="AC9" s="74"/>
      <c r="AD9" s="74"/>
      <c r="AE9" s="74"/>
      <c r="AF9" s="138">
        <f t="shared" ref="AF9" si="0">(AC9*5+AD9*3.5)*1000</f>
        <v>0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53"/>
      <c r="AX9" s="227"/>
      <c r="AY9" s="238"/>
      <c r="AZ9" s="238"/>
      <c r="BA9" s="238"/>
      <c r="BB9" s="238"/>
      <c r="BC9" s="238"/>
      <c r="BD9" s="238"/>
      <c r="BE9" s="238"/>
      <c r="BF9" s="238"/>
      <c r="BG9" s="238"/>
      <c r="BH9" s="238"/>
      <c r="BI9" s="238"/>
      <c r="BP9" s="228"/>
      <c r="BQ9" s="228"/>
      <c r="BR9" s="228"/>
      <c r="BS9" s="228"/>
      <c r="BT9" s="228"/>
    </row>
    <row r="10" spans="1:72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53">
        <v>1</v>
      </c>
      <c r="O10" s="153">
        <v>5.38</v>
      </c>
      <c r="P10" s="153">
        <v>2.48</v>
      </c>
      <c r="Q10" s="153">
        <v>3.28</v>
      </c>
      <c r="R10" s="153">
        <v>0.54</v>
      </c>
      <c r="S10" s="153">
        <v>23.22</v>
      </c>
      <c r="T10" s="153">
        <v>2.36</v>
      </c>
      <c r="U10" s="153">
        <v>19.11</v>
      </c>
      <c r="V10" s="189">
        <v>10271</v>
      </c>
      <c r="W10" s="292">
        <f t="shared" ref="W10:W23" si="1">SUM(X10:AA10)</f>
        <v>55.518999999999998</v>
      </c>
      <c r="X10" s="127">
        <v>0.18099999999999999</v>
      </c>
      <c r="Y10" s="127">
        <v>8.1159999999999997</v>
      </c>
      <c r="Z10" s="127">
        <v>39.770000000000003</v>
      </c>
      <c r="AA10" s="127">
        <v>7.4519999999999991</v>
      </c>
      <c r="AB10" s="424">
        <f>SUM(AC10:AE10)</f>
        <v>4.6159999999999997</v>
      </c>
      <c r="AC10" s="277">
        <v>0.254</v>
      </c>
      <c r="AD10" s="277">
        <v>3.762</v>
      </c>
      <c r="AE10" s="277">
        <v>0.6</v>
      </c>
      <c r="AF10" s="139">
        <v>0</v>
      </c>
      <c r="AG10" s="293">
        <f>+SUM(AH10:AO10)</f>
        <v>43.956000000000003</v>
      </c>
      <c r="AH10" s="127">
        <v>0.623</v>
      </c>
      <c r="AI10" s="127">
        <v>0.375</v>
      </c>
      <c r="AJ10" s="127">
        <v>1.1850000000000001</v>
      </c>
      <c r="AK10" s="127">
        <v>2.2170000000000001</v>
      </c>
      <c r="AL10" s="127">
        <v>0.2</v>
      </c>
      <c r="AM10" s="127">
        <v>22.479000000000003</v>
      </c>
      <c r="AN10" s="127">
        <v>2.35</v>
      </c>
      <c r="AO10" s="127">
        <v>14.527000000000001</v>
      </c>
      <c r="AP10" s="294">
        <v>8475</v>
      </c>
      <c r="AQ10" s="128">
        <f>$W10/C10</f>
        <v>0.95050505050505041</v>
      </c>
      <c r="AR10" s="129">
        <f>IF(H10=0,"-",AB10/H10)</f>
        <v>0.74451612903225795</v>
      </c>
      <c r="AS10" s="129">
        <f>AG10/M10</f>
        <v>0.76618441694265305</v>
      </c>
      <c r="AT10" s="153">
        <f>W10-'11.11'!W10</f>
        <v>2.4769999999999968</v>
      </c>
      <c r="AU10" s="153">
        <f>AB10-'11.11'!AB10</f>
        <v>0</v>
      </c>
      <c r="AV10" s="153">
        <f>AG10-'11.11'!AG10</f>
        <v>1.3400000000000034</v>
      </c>
      <c r="AW10" s="130"/>
      <c r="AX10" s="239"/>
      <c r="AY10" s="249">
        <f>+SUM(AZ10:CL10)</f>
        <v>11</v>
      </c>
      <c r="AZ10" s="248">
        <v>1</v>
      </c>
      <c r="BA10" s="248">
        <v>1</v>
      </c>
      <c r="BB10" s="248"/>
      <c r="BC10" s="248"/>
      <c r="BD10" s="248"/>
      <c r="BE10" s="248"/>
      <c r="BF10" s="248">
        <v>1</v>
      </c>
      <c r="BG10" s="248">
        <v>1</v>
      </c>
      <c r="BH10" s="248"/>
      <c r="BI10" s="248"/>
      <c r="BJ10" s="248">
        <v>1</v>
      </c>
      <c r="BK10" s="248">
        <v>1</v>
      </c>
      <c r="BL10" s="248"/>
      <c r="BM10" s="271"/>
      <c r="BN10" s="271">
        <v>1</v>
      </c>
      <c r="BO10" s="271">
        <v>1</v>
      </c>
      <c r="BP10" s="271"/>
      <c r="BQ10" s="271">
        <v>1</v>
      </c>
      <c r="BR10" s="271">
        <v>1</v>
      </c>
      <c r="BS10" s="271">
        <v>1</v>
      </c>
      <c r="BT10" s="271"/>
    </row>
    <row r="11" spans="1:72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282">
        <v>0.6</v>
      </c>
      <c r="O11" s="282">
        <v>0.5</v>
      </c>
      <c r="P11" s="282">
        <v>0.12</v>
      </c>
      <c r="Q11" s="282">
        <v>0.1</v>
      </c>
      <c r="R11" s="282">
        <v>1.6</v>
      </c>
      <c r="S11" s="282">
        <v>3.92</v>
      </c>
      <c r="T11" s="282">
        <v>1.71</v>
      </c>
      <c r="U11" s="282">
        <v>5.39</v>
      </c>
      <c r="V11" s="63">
        <v>4122</v>
      </c>
      <c r="W11" s="279">
        <f t="shared" si="1"/>
        <v>28.7</v>
      </c>
      <c r="X11" s="166">
        <v>0.7</v>
      </c>
      <c r="Y11" s="166">
        <v>3.75</v>
      </c>
      <c r="Z11" s="166">
        <v>22.45</v>
      </c>
      <c r="AA11" s="166">
        <v>1.8</v>
      </c>
      <c r="AB11" s="279">
        <f>SUM(AC11:AE11)</f>
        <v>5.5</v>
      </c>
      <c r="AC11" s="71">
        <v>5.5</v>
      </c>
      <c r="AD11" s="71"/>
      <c r="AE11" s="71"/>
      <c r="AF11" s="138">
        <f>(AC11*5+AD11*3.5+AE11*3)*1000</f>
        <v>27500</v>
      </c>
      <c r="AG11" s="280">
        <f t="shared" ref="AG11:AG23" si="3">+SUM(AH11:AO11)</f>
        <v>14.54</v>
      </c>
      <c r="AH11" s="22">
        <v>14.54</v>
      </c>
      <c r="AI11" s="22"/>
      <c r="AJ11" s="22"/>
      <c r="AK11" s="22"/>
      <c r="AL11" s="22"/>
      <c r="AM11" s="22"/>
      <c r="AN11" s="22"/>
      <c r="AO11" s="22"/>
      <c r="AP11" s="281">
        <v>4628</v>
      </c>
      <c r="AQ11" s="18">
        <f>$W11/C11</f>
        <v>1</v>
      </c>
      <c r="AR11" s="19">
        <f>IF(H11=0,"-",AB11/H11)</f>
        <v>1</v>
      </c>
      <c r="AS11" s="19">
        <f>AG11/M11</f>
        <v>1.043041606886657</v>
      </c>
      <c r="AT11" s="17">
        <f>W11-'11.11'!W11</f>
        <v>0</v>
      </c>
      <c r="AU11" s="17">
        <f>AB11-'11.11'!AB11</f>
        <v>0</v>
      </c>
      <c r="AV11" s="17">
        <f>AG11-'11.11'!AG11</f>
        <v>0</v>
      </c>
      <c r="AW11" s="54"/>
      <c r="AX11" s="226"/>
      <c r="AY11" s="246">
        <f>+SUM(AZ11:CL11)</f>
        <v>11</v>
      </c>
      <c r="AZ11" s="247"/>
      <c r="BA11" s="247">
        <v>1</v>
      </c>
      <c r="BB11" s="247"/>
      <c r="BC11" s="247"/>
      <c r="BD11" s="247"/>
      <c r="BE11" s="247">
        <v>1</v>
      </c>
      <c r="BF11" s="247"/>
      <c r="BG11" s="247">
        <v>1</v>
      </c>
      <c r="BH11" s="247"/>
      <c r="BI11" s="247"/>
      <c r="BJ11" s="247">
        <v>1</v>
      </c>
      <c r="BK11" s="247">
        <v>1</v>
      </c>
      <c r="BL11" s="247"/>
      <c r="BM11" s="270"/>
      <c r="BN11" s="270">
        <v>1</v>
      </c>
      <c r="BO11" s="270"/>
      <c r="BP11" s="270">
        <v>1</v>
      </c>
      <c r="BQ11" s="270">
        <v>1</v>
      </c>
      <c r="BR11" s="270">
        <v>1</v>
      </c>
      <c r="BS11" s="270">
        <v>1</v>
      </c>
      <c r="BT11" s="270">
        <v>1</v>
      </c>
    </row>
    <row r="12" spans="1:72" s="134" customFormat="1" ht="13.15" x14ac:dyDescent="0.4">
      <c r="A12" s="119">
        <v>3</v>
      </c>
      <c r="B12" s="120" t="s">
        <v>53</v>
      </c>
      <c r="C12" s="121">
        <f t="shared" ref="C12:C23" si="4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5">SUM(N12:U12)</f>
        <v>17.11</v>
      </c>
      <c r="N12" s="295">
        <v>0.79</v>
      </c>
      <c r="O12" s="295">
        <v>1.83</v>
      </c>
      <c r="P12" s="295">
        <v>2.15</v>
      </c>
      <c r="Q12" s="295">
        <v>0.35</v>
      </c>
      <c r="R12" s="295">
        <v>0.52</v>
      </c>
      <c r="S12" s="295">
        <v>11.22</v>
      </c>
      <c r="T12" s="295">
        <v>0</v>
      </c>
      <c r="U12" s="295">
        <v>0.25</v>
      </c>
      <c r="V12" s="144">
        <v>10689</v>
      </c>
      <c r="W12" s="292">
        <f t="shared" si="1"/>
        <v>70.873999999999995</v>
      </c>
      <c r="X12" s="167">
        <v>2.1659999999999999</v>
      </c>
      <c r="Y12" s="167">
        <v>7.1</v>
      </c>
      <c r="Z12" s="167">
        <v>54.529000000000003</v>
      </c>
      <c r="AA12" s="167">
        <v>7.0790000000000006</v>
      </c>
      <c r="AB12" s="292">
        <f>SUM(AC12:AE12)</f>
        <v>0</v>
      </c>
      <c r="AC12" s="146"/>
      <c r="AD12" s="146"/>
      <c r="AE12" s="146"/>
      <c r="AF12" s="139">
        <f t="shared" ref="AF12:AF22" si="6">(AC12*5+AD12*3.5+AE12*3)*1000</f>
        <v>0</v>
      </c>
      <c r="AG12" s="293">
        <f t="shared" si="3"/>
        <v>13.797999999999998</v>
      </c>
      <c r="AH12" s="127">
        <v>0</v>
      </c>
      <c r="AI12" s="127">
        <v>1.2269999999999999</v>
      </c>
      <c r="AJ12" s="127">
        <v>8.5000000000000006E-2</v>
      </c>
      <c r="AK12" s="127">
        <v>0</v>
      </c>
      <c r="AL12" s="127">
        <v>0.1</v>
      </c>
      <c r="AM12" s="127">
        <v>10.001999999999999</v>
      </c>
      <c r="AN12" s="127">
        <v>0</v>
      </c>
      <c r="AO12" s="127">
        <v>2.3839999999999999</v>
      </c>
      <c r="AP12" s="294">
        <v>9360</v>
      </c>
      <c r="AQ12" s="128">
        <f>$W12/C12</f>
        <v>0.84666109186477112</v>
      </c>
      <c r="AR12" s="129">
        <f>IF(H12=0,"-",AB12/H12)</f>
        <v>0</v>
      </c>
      <c r="AS12" s="129">
        <f>AG12/M12</f>
        <v>0.80642898889538273</v>
      </c>
      <c r="AT12" s="153">
        <f>W12-'11.11'!W12</f>
        <v>2.1820000000000022</v>
      </c>
      <c r="AU12" s="153">
        <f>AB12-'11.11'!AB12</f>
        <v>0</v>
      </c>
      <c r="AV12" s="153">
        <f>AG12-'11.11'!AG12</f>
        <v>0.23199999999999932</v>
      </c>
      <c r="AW12" s="130"/>
      <c r="AX12" s="239"/>
      <c r="AY12" s="249">
        <f>+SUM(AZ12:CL12)</f>
        <v>18</v>
      </c>
      <c r="AZ12" s="248"/>
      <c r="BA12" s="248"/>
      <c r="BB12" s="248">
        <v>1</v>
      </c>
      <c r="BC12" s="248">
        <v>1</v>
      </c>
      <c r="BD12" s="248"/>
      <c r="BE12" s="248">
        <v>1</v>
      </c>
      <c r="BF12" s="248">
        <v>1</v>
      </c>
      <c r="BG12" s="248">
        <v>1</v>
      </c>
      <c r="BH12" s="248">
        <v>1</v>
      </c>
      <c r="BI12" s="248">
        <v>1</v>
      </c>
      <c r="BJ12" s="248">
        <v>1</v>
      </c>
      <c r="BK12" s="248">
        <v>1</v>
      </c>
      <c r="BL12" s="248">
        <v>1</v>
      </c>
      <c r="BM12" s="271">
        <v>1</v>
      </c>
      <c r="BN12" s="271">
        <v>1</v>
      </c>
      <c r="BO12" s="271">
        <v>1</v>
      </c>
      <c r="BP12" s="271">
        <v>1</v>
      </c>
      <c r="BQ12" s="271">
        <v>1</v>
      </c>
      <c r="BR12" s="271">
        <v>1</v>
      </c>
      <c r="BS12" s="271">
        <v>1</v>
      </c>
      <c r="BT12" s="271">
        <v>1</v>
      </c>
    </row>
    <row r="13" spans="1:72" s="134" customFormat="1" ht="13.15" x14ac:dyDescent="0.4">
      <c r="A13" s="119">
        <v>4</v>
      </c>
      <c r="B13" s="120" t="s">
        <v>54</v>
      </c>
      <c r="C13" s="121">
        <f t="shared" si="4"/>
        <v>13.77</v>
      </c>
      <c r="D13" s="122">
        <v>0.72</v>
      </c>
      <c r="E13" s="122">
        <v>1.69</v>
      </c>
      <c r="F13" s="122">
        <v>8.34</v>
      </c>
      <c r="G13" s="122">
        <v>3.02</v>
      </c>
      <c r="H13" s="121">
        <f t="shared" si="2"/>
        <v>0.9</v>
      </c>
      <c r="I13" s="122" t="s">
        <v>64</v>
      </c>
      <c r="J13" s="122">
        <v>0.9</v>
      </c>
      <c r="K13" s="122" t="s">
        <v>64</v>
      </c>
      <c r="L13" s="122"/>
      <c r="M13" s="121">
        <f t="shared" si="5"/>
        <v>1.18</v>
      </c>
      <c r="N13" s="291">
        <v>0</v>
      </c>
      <c r="O13" s="291">
        <v>0</v>
      </c>
      <c r="P13" s="291">
        <v>0</v>
      </c>
      <c r="Q13" s="291">
        <v>0</v>
      </c>
      <c r="R13" s="291">
        <v>0.32</v>
      </c>
      <c r="S13" s="291">
        <v>0.86</v>
      </c>
      <c r="T13" s="291">
        <v>0</v>
      </c>
      <c r="U13" s="291">
        <v>0</v>
      </c>
      <c r="V13" s="122">
        <v>1727</v>
      </c>
      <c r="W13" s="292">
        <f t="shared" si="1"/>
        <v>10.491</v>
      </c>
      <c r="X13" s="168">
        <v>0.72</v>
      </c>
      <c r="Y13" s="168">
        <v>0.82000000000000006</v>
      </c>
      <c r="Z13" s="168">
        <v>7.3259999999999996</v>
      </c>
      <c r="AA13" s="168">
        <v>1.625</v>
      </c>
      <c r="AB13" s="292">
        <f>SUM(AC13:AE13)</f>
        <v>0.33</v>
      </c>
      <c r="AC13" s="146"/>
      <c r="AD13" s="146">
        <v>0.33</v>
      </c>
      <c r="AE13" s="146"/>
      <c r="AF13" s="139"/>
      <c r="AG13" s="293">
        <f t="shared" si="3"/>
        <v>1.18</v>
      </c>
      <c r="AH13" s="127">
        <v>1.18</v>
      </c>
      <c r="AI13" s="127"/>
      <c r="AJ13" s="127"/>
      <c r="AK13" s="127"/>
      <c r="AL13" s="127"/>
      <c r="AM13" s="127"/>
      <c r="AN13" s="127"/>
      <c r="AO13" s="127"/>
      <c r="AP13" s="294">
        <v>1375</v>
      </c>
      <c r="AQ13" s="128">
        <f>$W13/C13</f>
        <v>0.76187363834422661</v>
      </c>
      <c r="AR13" s="129">
        <f>IF(H13=0,"-",AB13/H13)</f>
        <v>0.3666666666666667</v>
      </c>
      <c r="AS13" s="129">
        <f>AG13/M13</f>
        <v>1</v>
      </c>
      <c r="AT13" s="153">
        <f>W13-'11.11'!W13</f>
        <v>1.3500000000000014</v>
      </c>
      <c r="AU13" s="153">
        <f>AB13-'11.11'!AB13</f>
        <v>0</v>
      </c>
      <c r="AV13" s="153">
        <f>AG13-'11.11'!AG13</f>
        <v>0.49999999999999989</v>
      </c>
      <c r="AW13" s="130"/>
      <c r="AX13" s="239"/>
      <c r="AY13" s="249">
        <f>+SUM(AZ13:CL13)</f>
        <v>11</v>
      </c>
      <c r="AZ13" s="248">
        <v>1</v>
      </c>
      <c r="BA13" s="248">
        <v>1</v>
      </c>
      <c r="BB13" s="248"/>
      <c r="BC13" s="248">
        <v>1</v>
      </c>
      <c r="BD13" s="248"/>
      <c r="BE13" s="248"/>
      <c r="BF13" s="248"/>
      <c r="BG13" s="248">
        <v>1</v>
      </c>
      <c r="BH13" s="248"/>
      <c r="BI13" s="248"/>
      <c r="BJ13" s="248">
        <v>1</v>
      </c>
      <c r="BK13" s="248">
        <v>1</v>
      </c>
      <c r="BL13" s="248">
        <v>1</v>
      </c>
      <c r="BM13" s="271"/>
      <c r="BN13" s="271">
        <v>1</v>
      </c>
      <c r="BO13" s="271"/>
      <c r="BP13" s="271">
        <v>1</v>
      </c>
      <c r="BQ13" s="271"/>
      <c r="BR13" s="271">
        <v>1</v>
      </c>
      <c r="BS13" s="271">
        <v>1</v>
      </c>
      <c r="BT13" s="271"/>
    </row>
    <row r="14" spans="1:72" s="43" customFormat="1" ht="13.15" x14ac:dyDescent="0.35">
      <c r="A14" s="521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283"/>
      <c r="O14" s="283"/>
      <c r="P14" s="283"/>
      <c r="Q14" s="283"/>
      <c r="R14" s="283"/>
      <c r="S14" s="283"/>
      <c r="T14" s="283"/>
      <c r="U14" s="283"/>
      <c r="V14" s="67"/>
      <c r="W14" s="279"/>
      <c r="X14" s="169"/>
      <c r="Y14" s="169"/>
      <c r="Z14" s="169"/>
      <c r="AA14" s="169"/>
      <c r="AB14" s="279"/>
      <c r="AC14" s="76"/>
      <c r="AD14" s="76"/>
      <c r="AE14" s="76"/>
      <c r="AF14" s="138">
        <f t="shared" si="6"/>
        <v>0</v>
      </c>
      <c r="AG14" s="280"/>
      <c r="AH14" s="28"/>
      <c r="AI14" s="28"/>
      <c r="AJ14" s="28"/>
      <c r="AK14" s="28"/>
      <c r="AL14" s="28"/>
      <c r="AM14" s="28"/>
      <c r="AN14" s="28"/>
      <c r="AO14" s="28"/>
      <c r="AP14" s="281"/>
      <c r="AQ14" s="41"/>
      <c r="AR14" s="42"/>
      <c r="AS14" s="42"/>
      <c r="AT14" s="17">
        <f>W14-'11.11'!W14</f>
        <v>0</v>
      </c>
      <c r="AU14" s="17">
        <f>AB14-'11.11'!AB14</f>
        <v>0</v>
      </c>
      <c r="AV14" s="17">
        <f>AG14-'11.11'!AG14</f>
        <v>0</v>
      </c>
      <c r="AW14" s="54"/>
      <c r="AX14" s="22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72"/>
      <c r="BN14" s="272"/>
      <c r="BO14" s="272"/>
      <c r="BP14" s="272"/>
      <c r="BQ14" s="272"/>
      <c r="BR14" s="272"/>
      <c r="BS14" s="272"/>
      <c r="BT14" s="272"/>
    </row>
    <row r="15" spans="1:72" ht="13.15" x14ac:dyDescent="0.4">
      <c r="A15" s="14">
        <v>1</v>
      </c>
      <c r="B15" s="15" t="s">
        <v>52</v>
      </c>
      <c r="C15" s="61">
        <f t="shared" si="4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5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63">
        <v>2541</v>
      </c>
      <c r="W15" s="279">
        <f t="shared" si="1"/>
        <v>14.824</v>
      </c>
      <c r="X15" s="22">
        <v>0.26</v>
      </c>
      <c r="Y15" s="22">
        <v>6.9870000000000001</v>
      </c>
      <c r="Z15" s="22">
        <v>7.577</v>
      </c>
      <c r="AA15" s="22">
        <v>0</v>
      </c>
      <c r="AB15" s="279">
        <f t="shared" ref="AB15:AB20" si="7">SUM(AC15:AE15)</f>
        <v>0</v>
      </c>
      <c r="AC15" s="75"/>
      <c r="AD15" s="75"/>
      <c r="AE15" s="75"/>
      <c r="AF15" s="138">
        <f t="shared" si="6"/>
        <v>0</v>
      </c>
      <c r="AG15" s="280">
        <f t="shared" si="3"/>
        <v>8.6069999999999993</v>
      </c>
      <c r="AH15" s="22"/>
      <c r="AI15" s="22"/>
      <c r="AJ15" s="22"/>
      <c r="AK15" s="22"/>
      <c r="AL15" s="22">
        <v>0.68</v>
      </c>
      <c r="AM15" s="22">
        <v>6.6470000000000002</v>
      </c>
      <c r="AN15" s="22">
        <v>1.28</v>
      </c>
      <c r="AO15" s="22">
        <v>0</v>
      </c>
      <c r="AP15" s="281">
        <v>2529</v>
      </c>
      <c r="AQ15" s="18">
        <f t="shared" ref="AQ15:AQ24" si="8">$W15/C15</f>
        <v>0.92017380509000624</v>
      </c>
      <c r="AR15" s="19">
        <f>IF(H15=0,"-",AB15/H15)</f>
        <v>0</v>
      </c>
      <c r="AS15" s="19">
        <f t="shared" ref="AS15:AS24" si="9">AG15/M15</f>
        <v>0.97034949267192783</v>
      </c>
      <c r="AT15" s="17">
        <f>W15-'11.11'!W15</f>
        <v>0</v>
      </c>
      <c r="AU15" s="17">
        <f>AB15-'11.11'!AB15</f>
        <v>0</v>
      </c>
      <c r="AV15" s="17">
        <f>AG15-'11.11'!AG15</f>
        <v>0</v>
      </c>
      <c r="AW15" s="54"/>
      <c r="AX15" s="226"/>
      <c r="AY15" s="246">
        <f t="shared" ref="AY15:AY23" si="10">+SUM(AZ15:CL15)</f>
        <v>8</v>
      </c>
      <c r="AZ15" s="247"/>
      <c r="BA15" s="247"/>
      <c r="BB15" s="247"/>
      <c r="BC15" s="247"/>
      <c r="BD15" s="247">
        <v>1</v>
      </c>
      <c r="BE15" s="247">
        <v>1</v>
      </c>
      <c r="BF15" s="247"/>
      <c r="BG15" s="247"/>
      <c r="BH15" s="247"/>
      <c r="BI15" s="247">
        <v>1</v>
      </c>
      <c r="BJ15" s="247">
        <v>1</v>
      </c>
      <c r="BK15" s="247"/>
      <c r="BL15" s="247"/>
      <c r="BM15" s="270"/>
      <c r="BN15" s="270">
        <v>1</v>
      </c>
      <c r="BO15" s="270">
        <v>1</v>
      </c>
      <c r="BP15" s="270"/>
      <c r="BQ15" s="270"/>
      <c r="BR15" s="270"/>
      <c r="BS15" s="270">
        <v>1</v>
      </c>
      <c r="BT15" s="270">
        <v>1</v>
      </c>
    </row>
    <row r="16" spans="1:72" ht="13.15" x14ac:dyDescent="0.4">
      <c r="A16" s="14">
        <v>2</v>
      </c>
      <c r="B16" s="15" t="s">
        <v>42</v>
      </c>
      <c r="C16" s="61">
        <f t="shared" si="4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5"/>
        <v>7.5499999999999989</v>
      </c>
      <c r="N16" s="282">
        <v>2.1</v>
      </c>
      <c r="O16" s="282">
        <v>2.5</v>
      </c>
      <c r="P16" s="282">
        <v>0</v>
      </c>
      <c r="Q16" s="282">
        <v>0</v>
      </c>
      <c r="R16" s="282">
        <v>0.89</v>
      </c>
      <c r="S16" s="282">
        <v>0.75</v>
      </c>
      <c r="T16" s="282">
        <v>0.3</v>
      </c>
      <c r="U16" s="282">
        <v>1.01</v>
      </c>
      <c r="V16" s="63">
        <v>10671</v>
      </c>
      <c r="W16" s="279">
        <f t="shared" si="1"/>
        <v>71.864000000000004</v>
      </c>
      <c r="X16" s="27">
        <v>1.4300000000000002</v>
      </c>
      <c r="Y16" s="27">
        <v>13.356999999999999</v>
      </c>
      <c r="Z16" s="27">
        <v>43.637</v>
      </c>
      <c r="AA16" s="27">
        <v>13.44</v>
      </c>
      <c r="AB16" s="279">
        <f t="shared" si="7"/>
        <v>6.6</v>
      </c>
      <c r="AC16" s="75">
        <v>6.6</v>
      </c>
      <c r="AD16" s="75"/>
      <c r="AE16" s="75"/>
      <c r="AF16" s="138">
        <f t="shared" si="6"/>
        <v>33000</v>
      </c>
      <c r="AG16" s="280">
        <f t="shared" si="3"/>
        <v>6.620000000000001</v>
      </c>
      <c r="AH16" s="22">
        <v>2.1</v>
      </c>
      <c r="AI16" s="22">
        <v>0</v>
      </c>
      <c r="AJ16" s="22">
        <v>0</v>
      </c>
      <c r="AK16" s="22">
        <v>0</v>
      </c>
      <c r="AL16" s="22">
        <v>1.97</v>
      </c>
      <c r="AM16" s="22">
        <v>2.15</v>
      </c>
      <c r="AN16" s="22">
        <v>0</v>
      </c>
      <c r="AO16" s="22">
        <v>0.4</v>
      </c>
      <c r="AP16" s="281">
        <v>8988</v>
      </c>
      <c r="AQ16" s="18">
        <f t="shared" si="8"/>
        <v>0.89818772653418322</v>
      </c>
      <c r="AR16" s="19">
        <f>IF(H16=0,"-",AB16/H16)</f>
        <v>0.532258064516129</v>
      </c>
      <c r="AS16" s="19">
        <f t="shared" si="9"/>
        <v>0.87682119205298037</v>
      </c>
      <c r="AT16" s="17">
        <f>W16-'11.11'!W16</f>
        <v>0</v>
      </c>
      <c r="AU16" s="17">
        <f>AB16-'11.11'!AB16</f>
        <v>0</v>
      </c>
      <c r="AV16" s="17">
        <f>AG16-'11.11'!AG16</f>
        <v>0</v>
      </c>
      <c r="AW16" s="54"/>
      <c r="AX16" s="226"/>
      <c r="AY16" s="246">
        <f t="shared" si="10"/>
        <v>10</v>
      </c>
      <c r="AZ16" s="247">
        <v>1</v>
      </c>
      <c r="BA16" s="247"/>
      <c r="BB16" s="247"/>
      <c r="BC16" s="247"/>
      <c r="BD16" s="247">
        <v>1</v>
      </c>
      <c r="BE16" s="247"/>
      <c r="BF16" s="247"/>
      <c r="BG16" s="247"/>
      <c r="BH16" s="247"/>
      <c r="BI16" s="247">
        <v>1</v>
      </c>
      <c r="BJ16" s="247">
        <v>1</v>
      </c>
      <c r="BK16" s="247"/>
      <c r="BL16" s="247"/>
      <c r="BM16" s="270">
        <v>1</v>
      </c>
      <c r="BN16" s="270">
        <v>1</v>
      </c>
      <c r="BO16" s="270"/>
      <c r="BP16" s="270">
        <v>1</v>
      </c>
      <c r="BQ16" s="270"/>
      <c r="BR16" s="270">
        <v>1</v>
      </c>
      <c r="BS16" s="270">
        <v>1</v>
      </c>
      <c r="BT16" s="270">
        <v>1</v>
      </c>
    </row>
    <row r="17" spans="1:72" s="134" customFormat="1" ht="13.15" x14ac:dyDescent="0.4">
      <c r="A17" s="119">
        <v>3</v>
      </c>
      <c r="B17" s="120" t="s">
        <v>56</v>
      </c>
      <c r="C17" s="121">
        <f t="shared" si="4"/>
        <v>15.29</v>
      </c>
      <c r="D17" s="122" t="s">
        <v>63</v>
      </c>
      <c r="E17" s="122">
        <v>4.18</v>
      </c>
      <c r="F17" s="122">
        <v>8.7799999999999994</v>
      </c>
      <c r="G17" s="122">
        <v>2.33</v>
      </c>
      <c r="H17" s="121">
        <f t="shared" si="2"/>
        <v>12.7</v>
      </c>
      <c r="I17" s="122" t="s">
        <v>64</v>
      </c>
      <c r="J17" s="122">
        <v>8.5</v>
      </c>
      <c r="K17" s="122">
        <v>4.2</v>
      </c>
      <c r="L17" s="122"/>
      <c r="M17" s="121">
        <f t="shared" si="5"/>
        <v>6.95</v>
      </c>
      <c r="N17" s="291">
        <v>6.32</v>
      </c>
      <c r="O17" s="291">
        <v>0</v>
      </c>
      <c r="P17" s="291">
        <v>0</v>
      </c>
      <c r="Q17" s="291">
        <v>0</v>
      </c>
      <c r="R17" s="291">
        <v>0.63</v>
      </c>
      <c r="S17" s="291">
        <v>0</v>
      </c>
      <c r="T17" s="291">
        <v>0</v>
      </c>
      <c r="U17" s="291">
        <v>0</v>
      </c>
      <c r="V17" s="122">
        <v>2394</v>
      </c>
      <c r="W17" s="292">
        <f t="shared" si="1"/>
        <v>16.78</v>
      </c>
      <c r="X17" s="124"/>
      <c r="Y17" s="175">
        <v>6.11</v>
      </c>
      <c r="Z17" s="175">
        <v>8.92</v>
      </c>
      <c r="AA17" s="175">
        <v>1.75</v>
      </c>
      <c r="AB17" s="292">
        <f t="shared" si="7"/>
        <v>18.5</v>
      </c>
      <c r="AC17" s="125"/>
      <c r="AD17" s="125">
        <v>18.5</v>
      </c>
      <c r="AE17" s="125"/>
      <c r="AF17" s="139">
        <f t="shared" si="6"/>
        <v>64750</v>
      </c>
      <c r="AG17" s="293">
        <f t="shared" si="3"/>
        <v>6.77</v>
      </c>
      <c r="AH17" s="127">
        <v>0</v>
      </c>
      <c r="AI17" s="127"/>
      <c r="AJ17" s="127"/>
      <c r="AK17" s="127"/>
      <c r="AL17" s="127">
        <v>6.77</v>
      </c>
      <c r="AM17" s="127"/>
      <c r="AN17" s="127"/>
      <c r="AO17" s="127"/>
      <c r="AP17" s="294">
        <v>3571</v>
      </c>
      <c r="AQ17" s="128">
        <f t="shared" si="8"/>
        <v>1.0974493132766516</v>
      </c>
      <c r="AR17" s="129">
        <f>IF(H17=0,"-",AB17/H17)</f>
        <v>1.4566929133858268</v>
      </c>
      <c r="AS17" s="129">
        <f t="shared" si="9"/>
        <v>0.9741007194244603</v>
      </c>
      <c r="AT17" s="153">
        <f>W17-'11.11'!W17</f>
        <v>1.0899999999999999</v>
      </c>
      <c r="AU17" s="153">
        <f>AB17-'11.11'!AB17</f>
        <v>0.60999999999999943</v>
      </c>
      <c r="AV17" s="153">
        <f>AG17-'11.11'!AG17</f>
        <v>0</v>
      </c>
      <c r="AW17" s="130"/>
      <c r="AX17" s="239"/>
      <c r="AY17" s="249">
        <f t="shared" si="10"/>
        <v>15</v>
      </c>
      <c r="AZ17" s="248">
        <v>1</v>
      </c>
      <c r="BA17" s="248">
        <v>1</v>
      </c>
      <c r="BB17" s="248">
        <v>1</v>
      </c>
      <c r="BC17" s="248"/>
      <c r="BD17" s="248">
        <v>1</v>
      </c>
      <c r="BE17" s="248">
        <v>1</v>
      </c>
      <c r="BF17" s="248"/>
      <c r="BG17" s="248"/>
      <c r="BH17" s="248"/>
      <c r="BI17" s="248"/>
      <c r="BJ17" s="248">
        <v>1</v>
      </c>
      <c r="BK17" s="248">
        <v>1</v>
      </c>
      <c r="BL17" s="248">
        <v>1</v>
      </c>
      <c r="BM17" s="271">
        <v>1</v>
      </c>
      <c r="BN17" s="271">
        <v>1</v>
      </c>
      <c r="BO17" s="271">
        <v>1</v>
      </c>
      <c r="BP17" s="271"/>
      <c r="BQ17" s="271">
        <v>1</v>
      </c>
      <c r="BR17" s="271">
        <v>1</v>
      </c>
      <c r="BS17" s="271">
        <v>1</v>
      </c>
      <c r="BT17" s="271">
        <v>1</v>
      </c>
    </row>
    <row r="18" spans="1:72" s="134" customFormat="1" ht="13.15" x14ac:dyDescent="0.4">
      <c r="A18" s="119">
        <v>4</v>
      </c>
      <c r="B18" s="120" t="s">
        <v>45</v>
      </c>
      <c r="C18" s="121">
        <f t="shared" si="4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5"/>
        <v>7.4499999999999993</v>
      </c>
      <c r="N18" s="291">
        <v>0.9</v>
      </c>
      <c r="O18" s="291">
        <v>0.42</v>
      </c>
      <c r="P18" s="291">
        <v>0</v>
      </c>
      <c r="Q18" s="291">
        <v>0.35</v>
      </c>
      <c r="R18" s="291">
        <v>1.88</v>
      </c>
      <c r="S18" s="291">
        <v>3.4</v>
      </c>
      <c r="T18" s="291">
        <v>0.1</v>
      </c>
      <c r="U18" s="291">
        <v>0.4</v>
      </c>
      <c r="V18" s="122">
        <v>12442</v>
      </c>
      <c r="W18" s="292">
        <f t="shared" si="1"/>
        <v>81.918000000000006</v>
      </c>
      <c r="X18" s="124">
        <v>7.3330000000000002</v>
      </c>
      <c r="Y18" s="124">
        <v>6.7210000000000001</v>
      </c>
      <c r="Z18" s="124">
        <v>44.849000000000004</v>
      </c>
      <c r="AA18" s="124">
        <v>23.015000000000001</v>
      </c>
      <c r="AB18" s="292">
        <f>SUM(AC18:AE18)</f>
        <v>29.462</v>
      </c>
      <c r="AC18" s="125">
        <v>8.2970000000000006</v>
      </c>
      <c r="AD18" s="125">
        <v>13.173999999999999</v>
      </c>
      <c r="AE18" s="125">
        <v>7.9909999999999997</v>
      </c>
      <c r="AF18" s="139">
        <v>0</v>
      </c>
      <c r="AG18" s="293">
        <f t="shared" si="3"/>
        <v>4.330000000000001</v>
      </c>
      <c r="AH18" s="127">
        <v>0</v>
      </c>
      <c r="AI18" s="127">
        <v>0.19</v>
      </c>
      <c r="AJ18" s="127">
        <v>0</v>
      </c>
      <c r="AK18" s="127">
        <v>0</v>
      </c>
      <c r="AL18" s="127">
        <v>1.04</v>
      </c>
      <c r="AM18" s="127">
        <v>2.5500000000000003</v>
      </c>
      <c r="AN18" s="127">
        <v>0.32</v>
      </c>
      <c r="AO18" s="127">
        <v>0.23</v>
      </c>
      <c r="AP18" s="294">
        <v>11726</v>
      </c>
      <c r="AQ18" s="128">
        <f t="shared" si="8"/>
        <v>0.83940977559176144</v>
      </c>
      <c r="AR18" s="129">
        <f>IF(H18=0,"-",AB18/H18)</f>
        <v>0.97266424562561893</v>
      </c>
      <c r="AS18" s="129">
        <f t="shared" si="9"/>
        <v>0.58120805369127537</v>
      </c>
      <c r="AT18" s="153">
        <f>W18-'11.11'!W18</f>
        <v>4.2729999999999961</v>
      </c>
      <c r="AU18" s="153">
        <f>AB18-'11.11'!AB18</f>
        <v>0</v>
      </c>
      <c r="AV18" s="153">
        <f>AG18-'11.11'!AG18</f>
        <v>0</v>
      </c>
      <c r="AW18" s="130"/>
      <c r="AX18" s="239"/>
      <c r="AY18" s="249">
        <f t="shared" si="10"/>
        <v>20</v>
      </c>
      <c r="AZ18" s="248">
        <v>1</v>
      </c>
      <c r="BA18" s="248">
        <v>1</v>
      </c>
      <c r="BB18" s="248">
        <v>1</v>
      </c>
      <c r="BC18" s="248">
        <v>1</v>
      </c>
      <c r="BD18" s="248">
        <v>1</v>
      </c>
      <c r="BE18" s="248">
        <v>1</v>
      </c>
      <c r="BF18" s="248">
        <v>1</v>
      </c>
      <c r="BG18" s="248">
        <v>1</v>
      </c>
      <c r="BH18" s="248">
        <v>1</v>
      </c>
      <c r="BI18" s="248">
        <v>1</v>
      </c>
      <c r="BJ18" s="248">
        <v>1</v>
      </c>
      <c r="BK18" s="248">
        <v>1</v>
      </c>
      <c r="BL18" s="248">
        <v>1</v>
      </c>
      <c r="BM18" s="271">
        <v>1</v>
      </c>
      <c r="BN18" s="271">
        <v>1</v>
      </c>
      <c r="BO18" s="271">
        <v>1</v>
      </c>
      <c r="BP18" s="271"/>
      <c r="BQ18" s="271">
        <v>1</v>
      </c>
      <c r="BR18" s="271">
        <v>1</v>
      </c>
      <c r="BS18" s="271">
        <v>1</v>
      </c>
      <c r="BT18" s="271">
        <v>1</v>
      </c>
    </row>
    <row r="19" spans="1:72" s="134" customFormat="1" ht="13.15" x14ac:dyDescent="0.4">
      <c r="A19" s="119">
        <v>5</v>
      </c>
      <c r="B19" s="120" t="s">
        <v>47</v>
      </c>
      <c r="C19" s="121">
        <f t="shared" si="4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5"/>
        <v>28.57</v>
      </c>
      <c r="N19" s="291">
        <v>0.81</v>
      </c>
      <c r="O19" s="291">
        <v>0</v>
      </c>
      <c r="P19" s="291">
        <v>1.53</v>
      </c>
      <c r="Q19" s="291">
        <v>0</v>
      </c>
      <c r="R19" s="291">
        <v>8.3800000000000008</v>
      </c>
      <c r="S19" s="291">
        <v>0</v>
      </c>
      <c r="T19" s="291">
        <v>17.850000000000001</v>
      </c>
      <c r="U19" s="291">
        <v>0</v>
      </c>
      <c r="V19" s="122">
        <v>12033</v>
      </c>
      <c r="W19" s="292">
        <f t="shared" si="1"/>
        <v>81.540999999999997</v>
      </c>
      <c r="X19" s="124">
        <v>0.38800000000000001</v>
      </c>
      <c r="Y19" s="124">
        <v>14.951000000000001</v>
      </c>
      <c r="Z19" s="124">
        <v>63.16</v>
      </c>
      <c r="AA19" s="124">
        <v>3.0419999999999998</v>
      </c>
      <c r="AB19" s="292">
        <f>SUM(AC19:AE19)</f>
        <v>29.110000000000003</v>
      </c>
      <c r="AC19" s="125">
        <v>16.342000000000002</v>
      </c>
      <c r="AD19" s="125">
        <v>12.324</v>
      </c>
      <c r="AE19" s="125">
        <v>0.44400000000000001</v>
      </c>
      <c r="AF19" s="139">
        <f t="shared" si="6"/>
        <v>126176</v>
      </c>
      <c r="AG19" s="293">
        <f t="shared" si="3"/>
        <v>28.190000000000005</v>
      </c>
      <c r="AH19" s="127">
        <v>0</v>
      </c>
      <c r="AI19" s="127">
        <v>0</v>
      </c>
      <c r="AJ19" s="127">
        <v>0.40100000000000002</v>
      </c>
      <c r="AK19" s="127">
        <v>0</v>
      </c>
      <c r="AL19" s="127">
        <v>3.7170000000000001</v>
      </c>
      <c r="AM19" s="127">
        <v>0</v>
      </c>
      <c r="AN19" s="127">
        <v>23.472000000000005</v>
      </c>
      <c r="AO19" s="127">
        <v>0.6</v>
      </c>
      <c r="AP19" s="294">
        <v>11593</v>
      </c>
      <c r="AQ19" s="128">
        <f t="shared" si="8"/>
        <v>0.94147327098487466</v>
      </c>
      <c r="AR19" s="129">
        <f t="shared" ref="AR19:AR24" si="11">IF(H19=0,"-",AB19/H19)</f>
        <v>1.0079639889196677</v>
      </c>
      <c r="AS19" s="129">
        <f t="shared" si="9"/>
        <v>0.98669933496674844</v>
      </c>
      <c r="AT19" s="153">
        <f>W19-'11.11'!W19</f>
        <v>3.2700000000000102</v>
      </c>
      <c r="AU19" s="153">
        <f>AB19-'11.11'!AB19</f>
        <v>1.2989999999999995</v>
      </c>
      <c r="AV19" s="153">
        <f>AG19-'11.11'!AG19</f>
        <v>0.20000000000000284</v>
      </c>
      <c r="AW19" s="130"/>
      <c r="AX19" s="239"/>
      <c r="AY19" s="249">
        <f t="shared" si="10"/>
        <v>19</v>
      </c>
      <c r="AZ19" s="248">
        <v>1</v>
      </c>
      <c r="BA19" s="248">
        <v>1</v>
      </c>
      <c r="BB19" s="248">
        <v>1</v>
      </c>
      <c r="BC19" s="248">
        <v>1</v>
      </c>
      <c r="BD19" s="248">
        <v>1</v>
      </c>
      <c r="BE19" s="248">
        <v>1</v>
      </c>
      <c r="BF19" s="248">
        <v>1</v>
      </c>
      <c r="BG19" s="248">
        <v>1</v>
      </c>
      <c r="BH19" s="248">
        <v>1</v>
      </c>
      <c r="BI19" s="248"/>
      <c r="BJ19" s="248">
        <v>1</v>
      </c>
      <c r="BK19" s="248">
        <v>1</v>
      </c>
      <c r="BL19" s="248"/>
      <c r="BM19" s="271">
        <v>1</v>
      </c>
      <c r="BN19" s="271">
        <v>1</v>
      </c>
      <c r="BO19" s="271">
        <v>1</v>
      </c>
      <c r="BP19" s="271">
        <v>1</v>
      </c>
      <c r="BQ19" s="271">
        <v>1</v>
      </c>
      <c r="BR19" s="271">
        <v>1</v>
      </c>
      <c r="BS19" s="271">
        <v>1</v>
      </c>
      <c r="BT19" s="271">
        <v>1</v>
      </c>
    </row>
    <row r="20" spans="1:72" s="134" customFormat="1" ht="13.15" x14ac:dyDescent="0.4">
      <c r="A20" s="119">
        <v>6</v>
      </c>
      <c r="B20" s="120" t="s">
        <v>49</v>
      </c>
      <c r="C20" s="121">
        <f t="shared" si="4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5"/>
        <v>3.1</v>
      </c>
      <c r="N20" s="291">
        <v>0</v>
      </c>
      <c r="O20" s="291">
        <v>0</v>
      </c>
      <c r="P20" s="291">
        <v>0</v>
      </c>
      <c r="Q20" s="291">
        <v>0</v>
      </c>
      <c r="R20" s="291">
        <v>3.1</v>
      </c>
      <c r="S20" s="291">
        <v>0</v>
      </c>
      <c r="T20" s="291">
        <v>0</v>
      </c>
      <c r="U20" s="291">
        <v>0</v>
      </c>
      <c r="V20" s="122">
        <v>3330</v>
      </c>
      <c r="W20" s="292">
        <f t="shared" si="1"/>
        <v>24.010000000000005</v>
      </c>
      <c r="X20" s="171">
        <v>0.76</v>
      </c>
      <c r="Y20" s="171">
        <v>0</v>
      </c>
      <c r="Z20" s="171">
        <v>22.720000000000002</v>
      </c>
      <c r="AA20" s="171">
        <v>0.53</v>
      </c>
      <c r="AB20" s="292">
        <f t="shared" si="7"/>
        <v>9.9</v>
      </c>
      <c r="AC20" s="125">
        <v>3.46</v>
      </c>
      <c r="AD20" s="125">
        <v>5.38</v>
      </c>
      <c r="AE20" s="125">
        <v>1.06</v>
      </c>
      <c r="AF20" s="139">
        <f t="shared" si="6"/>
        <v>39309.999999999993</v>
      </c>
      <c r="AG20" s="293">
        <f t="shared" si="3"/>
        <v>0.2</v>
      </c>
      <c r="AH20" s="172">
        <v>0.2</v>
      </c>
      <c r="AI20" s="127"/>
      <c r="AJ20" s="127"/>
      <c r="AK20" s="127"/>
      <c r="AL20" s="172"/>
      <c r="AM20" s="172"/>
      <c r="AN20" s="172"/>
      <c r="AO20" s="172"/>
      <c r="AP20" s="294">
        <v>2558</v>
      </c>
      <c r="AQ20" s="128">
        <f t="shared" si="8"/>
        <v>0.84542253521126787</v>
      </c>
      <c r="AR20" s="129">
        <f t="shared" si="11"/>
        <v>0.98214285714285721</v>
      </c>
      <c r="AS20" s="129">
        <f t="shared" si="9"/>
        <v>6.4516129032258063E-2</v>
      </c>
      <c r="AT20" s="153">
        <f>W20-'11.11'!W20</f>
        <v>1.3000000000000007</v>
      </c>
      <c r="AU20" s="153">
        <f>AB20-'11.11'!AB20</f>
        <v>0</v>
      </c>
      <c r="AV20" s="153">
        <f>AG20-'11.11'!AG20</f>
        <v>0</v>
      </c>
      <c r="AW20" s="130"/>
      <c r="AX20" s="239"/>
      <c r="AY20" s="249">
        <f t="shared" si="10"/>
        <v>7</v>
      </c>
      <c r="AZ20" s="248">
        <v>1</v>
      </c>
      <c r="BA20" s="248"/>
      <c r="BB20" s="248"/>
      <c r="BC20" s="248">
        <v>1</v>
      </c>
      <c r="BD20" s="248">
        <v>1</v>
      </c>
      <c r="BE20" s="248"/>
      <c r="BF20" s="248"/>
      <c r="BG20" s="248"/>
      <c r="BH20" s="248"/>
      <c r="BI20" s="248"/>
      <c r="BJ20" s="248"/>
      <c r="BK20" s="248">
        <v>1</v>
      </c>
      <c r="BL20" s="248"/>
      <c r="BM20" s="271"/>
      <c r="BN20" s="271">
        <v>1</v>
      </c>
      <c r="BO20" s="271"/>
      <c r="BP20" s="271"/>
      <c r="BQ20" s="271"/>
      <c r="BR20" s="271">
        <v>1</v>
      </c>
      <c r="BS20" s="271">
        <v>1</v>
      </c>
      <c r="BT20" s="271"/>
    </row>
    <row r="21" spans="1:72" s="134" customFormat="1" ht="13.15" x14ac:dyDescent="0.4">
      <c r="A21" s="119">
        <v>7</v>
      </c>
      <c r="B21" s="120" t="s">
        <v>48</v>
      </c>
      <c r="C21" s="121">
        <f t="shared" si="4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5"/>
        <v>5.28</v>
      </c>
      <c r="N21" s="291">
        <v>0</v>
      </c>
      <c r="O21" s="291">
        <v>0</v>
      </c>
      <c r="P21" s="291">
        <v>0.85</v>
      </c>
      <c r="Q21" s="291">
        <v>0</v>
      </c>
      <c r="R21" s="291">
        <v>0</v>
      </c>
      <c r="S21" s="291">
        <v>1.55</v>
      </c>
      <c r="T21" s="291">
        <v>2</v>
      </c>
      <c r="U21" s="291">
        <v>0.88</v>
      </c>
      <c r="V21" s="122">
        <v>2421</v>
      </c>
      <c r="W21" s="292">
        <f t="shared" si="1"/>
        <v>16.427880000000002</v>
      </c>
      <c r="X21" s="127">
        <v>0.40500000000000003</v>
      </c>
      <c r="Y21" s="127">
        <v>2.2139999999999995</v>
      </c>
      <c r="Z21" s="127">
        <v>6.7833800000000002</v>
      </c>
      <c r="AA21" s="127">
        <v>7.0254999999999992</v>
      </c>
      <c r="AB21" s="292">
        <f>SUM(AC21:AE21)</f>
        <v>2.0730599999999999</v>
      </c>
      <c r="AC21" s="146">
        <v>0.80577999999999994</v>
      </c>
      <c r="AD21" s="146">
        <v>1.26728</v>
      </c>
      <c r="AE21" s="146">
        <v>0</v>
      </c>
      <c r="AF21" s="139">
        <f t="shared" si="6"/>
        <v>8464.380000000001</v>
      </c>
      <c r="AG21" s="293">
        <f t="shared" si="3"/>
        <v>4.3470000000000004</v>
      </c>
      <c r="AH21" s="127">
        <v>0.315</v>
      </c>
      <c r="AI21" s="127">
        <v>0</v>
      </c>
      <c r="AJ21" s="127">
        <v>0</v>
      </c>
      <c r="AK21" s="127">
        <v>0</v>
      </c>
      <c r="AL21" s="127">
        <v>0.28000000000000003</v>
      </c>
      <c r="AM21" s="127">
        <v>1.55</v>
      </c>
      <c r="AN21" s="127">
        <v>1.377</v>
      </c>
      <c r="AO21" s="127">
        <v>0.82499999999999996</v>
      </c>
      <c r="AP21" s="294">
        <v>2204</v>
      </c>
      <c r="AQ21" s="128">
        <f t="shared" si="8"/>
        <v>0.96634588235294128</v>
      </c>
      <c r="AR21" s="129">
        <f t="shared" si="11"/>
        <v>0.68417821782178212</v>
      </c>
      <c r="AS21" s="129">
        <f t="shared" si="9"/>
        <v>0.82329545454545461</v>
      </c>
      <c r="AT21" s="153">
        <f>W21-'11.11'!W21</f>
        <v>0.33300000000000551</v>
      </c>
      <c r="AU21" s="153">
        <f>AB21-'11.11'!AB21</f>
        <v>0</v>
      </c>
      <c r="AV21" s="153">
        <f>AG21-'11.11'!AG21</f>
        <v>0.31500000000000039</v>
      </c>
      <c r="AW21" s="130"/>
      <c r="AX21" s="239"/>
      <c r="AY21" s="249">
        <f t="shared" si="10"/>
        <v>14</v>
      </c>
      <c r="AZ21" s="248">
        <v>1</v>
      </c>
      <c r="BA21" s="248">
        <v>1</v>
      </c>
      <c r="BB21" s="248"/>
      <c r="BC21" s="248">
        <v>1</v>
      </c>
      <c r="BD21" s="248">
        <v>1</v>
      </c>
      <c r="BE21" s="248"/>
      <c r="BF21" s="248">
        <v>1</v>
      </c>
      <c r="BG21" s="248"/>
      <c r="BH21" s="248"/>
      <c r="BI21" s="248"/>
      <c r="BJ21" s="248">
        <v>1</v>
      </c>
      <c r="BK21" s="248">
        <v>1</v>
      </c>
      <c r="BL21" s="248">
        <v>1</v>
      </c>
      <c r="BM21" s="271"/>
      <c r="BN21" s="271">
        <v>1</v>
      </c>
      <c r="BO21" s="271">
        <v>1</v>
      </c>
      <c r="BP21" s="271"/>
      <c r="BQ21" s="271">
        <v>1</v>
      </c>
      <c r="BR21" s="271">
        <v>1</v>
      </c>
      <c r="BS21" s="271">
        <v>1</v>
      </c>
      <c r="BT21" s="271">
        <v>1</v>
      </c>
    </row>
    <row r="22" spans="1:72" s="134" customFormat="1" ht="13.15" x14ac:dyDescent="0.4">
      <c r="A22" s="119">
        <v>8</v>
      </c>
      <c r="B22" s="120" t="s">
        <v>62</v>
      </c>
      <c r="C22" s="121">
        <f t="shared" si="4"/>
        <v>9.42</v>
      </c>
      <c r="D22" s="122" t="s">
        <v>63</v>
      </c>
      <c r="E22" s="122">
        <v>8.58</v>
      </c>
      <c r="F22" s="122">
        <v>0.34</v>
      </c>
      <c r="G22" s="122">
        <v>0.5</v>
      </c>
      <c r="H22" s="121">
        <f t="shared" si="2"/>
        <v>6</v>
      </c>
      <c r="I22" s="122">
        <v>0.7</v>
      </c>
      <c r="J22" s="122">
        <v>5.3</v>
      </c>
      <c r="K22" s="122" t="s">
        <v>64</v>
      </c>
      <c r="L22" s="122"/>
      <c r="M22" s="121">
        <f t="shared" si="5"/>
        <v>16.369999999999997</v>
      </c>
      <c r="N22" s="291">
        <v>0</v>
      </c>
      <c r="O22" s="291">
        <v>0</v>
      </c>
      <c r="P22" s="291">
        <v>0</v>
      </c>
      <c r="Q22" s="291">
        <v>0</v>
      </c>
      <c r="R22" s="291">
        <v>7.93</v>
      </c>
      <c r="S22" s="291">
        <v>0</v>
      </c>
      <c r="T22" s="291">
        <v>8.44</v>
      </c>
      <c r="U22" s="291">
        <v>0</v>
      </c>
      <c r="V22" s="122">
        <v>2622</v>
      </c>
      <c r="W22" s="292">
        <f t="shared" si="1"/>
        <v>8.9699999999999989</v>
      </c>
      <c r="X22" s="127">
        <v>0</v>
      </c>
      <c r="Y22" s="127">
        <v>8.129999999999999</v>
      </c>
      <c r="Z22" s="127">
        <v>0.33999999999999997</v>
      </c>
      <c r="AA22" s="127">
        <v>0.5</v>
      </c>
      <c r="AB22" s="292">
        <v>6</v>
      </c>
      <c r="AC22" s="125"/>
      <c r="AD22" s="125">
        <v>6</v>
      </c>
      <c r="AE22" s="125"/>
      <c r="AF22" s="139">
        <f t="shared" si="6"/>
        <v>21000</v>
      </c>
      <c r="AG22" s="293">
        <f t="shared" si="3"/>
        <v>12.766000000000002</v>
      </c>
      <c r="AH22" s="127">
        <v>0</v>
      </c>
      <c r="AI22" s="127">
        <v>0</v>
      </c>
      <c r="AJ22" s="127">
        <v>0</v>
      </c>
      <c r="AK22" s="127">
        <v>0</v>
      </c>
      <c r="AL22" s="127">
        <v>6.48</v>
      </c>
      <c r="AM22" s="127">
        <v>0</v>
      </c>
      <c r="AN22" s="127">
        <v>6.2860000000000005</v>
      </c>
      <c r="AO22" s="127">
        <v>0</v>
      </c>
      <c r="AP22" s="294">
        <v>1606</v>
      </c>
      <c r="AQ22" s="128">
        <f t="shared" si="8"/>
        <v>0.95222929936305722</v>
      </c>
      <c r="AR22" s="129">
        <f t="shared" si="11"/>
        <v>1</v>
      </c>
      <c r="AS22" s="129">
        <f t="shared" si="9"/>
        <v>0.77984117287721466</v>
      </c>
      <c r="AT22" s="153">
        <f>W22-'11.11'!W22</f>
        <v>0.31999999999999851</v>
      </c>
      <c r="AU22" s="153">
        <f>AB22-'11.11'!AB22</f>
        <v>0</v>
      </c>
      <c r="AV22" s="153">
        <f>AG22-'11.11'!AG22</f>
        <v>-0.7829999999999977</v>
      </c>
      <c r="AW22" s="130"/>
      <c r="AX22" s="239"/>
      <c r="AY22" s="249">
        <f t="shared" si="10"/>
        <v>8</v>
      </c>
      <c r="AZ22" s="248">
        <v>1</v>
      </c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48"/>
      <c r="BM22" s="271">
        <v>1</v>
      </c>
      <c r="BN22" s="271">
        <v>1</v>
      </c>
      <c r="BO22" s="271">
        <v>1</v>
      </c>
      <c r="BP22" s="271">
        <v>1</v>
      </c>
      <c r="BQ22" s="271">
        <v>1</v>
      </c>
      <c r="BR22" s="271">
        <v>1</v>
      </c>
      <c r="BS22" s="271">
        <v>1</v>
      </c>
      <c r="BT22" s="271"/>
    </row>
    <row r="23" spans="1:72" s="134" customFormat="1" ht="13.15" x14ac:dyDescent="0.4">
      <c r="A23" s="119">
        <v>9</v>
      </c>
      <c r="B23" s="120" t="s">
        <v>51</v>
      </c>
      <c r="C23" s="121">
        <f t="shared" si="4"/>
        <v>25.509999999999998</v>
      </c>
      <c r="D23" s="122" t="s">
        <v>63</v>
      </c>
      <c r="E23" s="122">
        <v>1.93</v>
      </c>
      <c r="F23" s="122">
        <v>14.39</v>
      </c>
      <c r="G23" s="122">
        <v>9.19</v>
      </c>
      <c r="H23" s="121">
        <f t="shared" si="2"/>
        <v>32.099999999999994</v>
      </c>
      <c r="I23" s="122">
        <v>1.9</v>
      </c>
      <c r="J23" s="122">
        <v>23.7</v>
      </c>
      <c r="K23" s="122">
        <v>6.5</v>
      </c>
      <c r="L23" s="122"/>
      <c r="M23" s="121">
        <f t="shared" si="5"/>
        <v>9.32</v>
      </c>
      <c r="N23" s="291">
        <v>0.37</v>
      </c>
      <c r="O23" s="291">
        <v>0</v>
      </c>
      <c r="P23" s="291">
        <v>0</v>
      </c>
      <c r="Q23" s="291">
        <v>0</v>
      </c>
      <c r="R23" s="291">
        <v>6.25</v>
      </c>
      <c r="S23" s="291">
        <v>0</v>
      </c>
      <c r="T23" s="291">
        <v>2.7</v>
      </c>
      <c r="U23" s="291">
        <v>0</v>
      </c>
      <c r="V23" s="122">
        <v>3432</v>
      </c>
      <c r="W23" s="292">
        <f t="shared" si="1"/>
        <v>17.871000000000002</v>
      </c>
      <c r="X23" s="127">
        <v>0</v>
      </c>
      <c r="Y23" s="127">
        <v>2.141</v>
      </c>
      <c r="Z23" s="127">
        <v>10.205</v>
      </c>
      <c r="AA23" s="127">
        <v>5.5250000000000004</v>
      </c>
      <c r="AB23" s="292">
        <f>SUM(AC23:AE23)</f>
        <v>18.025000000000002</v>
      </c>
      <c r="AC23" s="125">
        <v>1.9119999999999999</v>
      </c>
      <c r="AD23" s="125">
        <v>14.072000000000003</v>
      </c>
      <c r="AE23" s="125">
        <v>2.0409999999999999</v>
      </c>
      <c r="AF23" s="139">
        <v>0</v>
      </c>
      <c r="AG23" s="293">
        <f t="shared" si="3"/>
        <v>7.6989999999999998</v>
      </c>
      <c r="AH23" s="127">
        <v>0.49</v>
      </c>
      <c r="AI23" s="127">
        <v>0</v>
      </c>
      <c r="AJ23" s="127">
        <v>0</v>
      </c>
      <c r="AK23" s="127">
        <v>0</v>
      </c>
      <c r="AL23" s="127">
        <v>6.274</v>
      </c>
      <c r="AM23" s="127">
        <v>8.5000000000000006E-2</v>
      </c>
      <c r="AN23" s="127">
        <v>0.85000000000000009</v>
      </c>
      <c r="AO23" s="127">
        <v>0</v>
      </c>
      <c r="AP23" s="294">
        <v>2365</v>
      </c>
      <c r="AQ23" s="128">
        <f t="shared" si="8"/>
        <v>0.70054880439043532</v>
      </c>
      <c r="AR23" s="129">
        <f t="shared" si="11"/>
        <v>0.56152647975077896</v>
      </c>
      <c r="AS23" s="129">
        <f t="shared" si="9"/>
        <v>0.82607296137339048</v>
      </c>
      <c r="AT23" s="153">
        <f>W23-'11.11'!W23</f>
        <v>3.3300000000000018</v>
      </c>
      <c r="AU23" s="153">
        <f>AB23-'11.11'!AB23</f>
        <v>3.480000000000004</v>
      </c>
      <c r="AV23" s="153">
        <f>AG23-'11.11'!AG23</f>
        <v>0</v>
      </c>
      <c r="AW23" s="130"/>
      <c r="AX23" s="239"/>
      <c r="AY23" s="249">
        <f t="shared" si="10"/>
        <v>9</v>
      </c>
      <c r="AZ23" s="248">
        <v>1</v>
      </c>
      <c r="BA23" s="248">
        <v>1</v>
      </c>
      <c r="BB23" s="248"/>
      <c r="BC23" s="248"/>
      <c r="BD23" s="248">
        <v>1</v>
      </c>
      <c r="BE23" s="248"/>
      <c r="BF23" s="248">
        <v>1</v>
      </c>
      <c r="BG23" s="248"/>
      <c r="BH23" s="248"/>
      <c r="BI23" s="248"/>
      <c r="BJ23" s="248"/>
      <c r="BK23" s="248">
        <v>1</v>
      </c>
      <c r="BL23" s="248"/>
      <c r="BM23" s="271"/>
      <c r="BN23" s="271"/>
      <c r="BO23" s="271"/>
      <c r="BP23" s="271">
        <v>1</v>
      </c>
      <c r="BQ23" s="271">
        <v>1</v>
      </c>
      <c r="BR23" s="271">
        <v>1</v>
      </c>
      <c r="BS23" s="271">
        <v>1</v>
      </c>
      <c r="BT23" s="271"/>
    </row>
    <row r="24" spans="1:72" s="34" customFormat="1" ht="16.149999999999999" x14ac:dyDescent="0.35">
      <c r="A24" s="526"/>
      <c r="B24" s="526" t="s">
        <v>55</v>
      </c>
      <c r="C24" s="156">
        <f t="shared" ref="C24:AP24" si="12">SUM(C10:C23)</f>
        <v>560.53</v>
      </c>
      <c r="D24" s="157">
        <f t="shared" si="12"/>
        <v>14.819999999999999</v>
      </c>
      <c r="E24" s="157">
        <f t="shared" si="12"/>
        <v>101.57000000000001</v>
      </c>
      <c r="F24" s="157">
        <f t="shared" si="12"/>
        <v>322.25</v>
      </c>
      <c r="G24" s="157">
        <f t="shared" si="12"/>
        <v>121.89</v>
      </c>
      <c r="H24" s="156">
        <f t="shared" si="12"/>
        <v>150</v>
      </c>
      <c r="I24" s="157">
        <f t="shared" si="12"/>
        <v>33.4</v>
      </c>
      <c r="J24" s="157">
        <f t="shared" si="12"/>
        <v>95.399999999999991</v>
      </c>
      <c r="K24" s="157">
        <f t="shared" si="12"/>
        <v>21.2</v>
      </c>
      <c r="L24" s="157">
        <f t="shared" si="12"/>
        <v>0</v>
      </c>
      <c r="M24" s="156">
        <f t="shared" si="12"/>
        <v>183.06</v>
      </c>
      <c r="N24" s="284">
        <f t="shared" si="12"/>
        <v>12.89</v>
      </c>
      <c r="O24" s="284">
        <f t="shared" si="12"/>
        <v>10.63</v>
      </c>
      <c r="P24" s="284">
        <f t="shared" si="12"/>
        <v>7.13</v>
      </c>
      <c r="Q24" s="284">
        <f t="shared" si="12"/>
        <v>4.08</v>
      </c>
      <c r="R24" s="284">
        <f t="shared" si="12"/>
        <v>33.6</v>
      </c>
      <c r="S24" s="284">
        <f t="shared" si="12"/>
        <v>50.779999999999994</v>
      </c>
      <c r="T24" s="284">
        <f t="shared" si="12"/>
        <v>36.910000000000004</v>
      </c>
      <c r="U24" s="284">
        <f t="shared" si="12"/>
        <v>27.04</v>
      </c>
      <c r="V24" s="158">
        <f t="shared" si="12"/>
        <v>78695</v>
      </c>
      <c r="W24" s="285">
        <f>SUM(W10:W23)</f>
        <v>499.78988000000004</v>
      </c>
      <c r="X24" s="32">
        <f>SUM(X10:X23)</f>
        <v>14.342999999999998</v>
      </c>
      <c r="Y24" s="32">
        <f>SUM(Y10:Y23)</f>
        <v>80.397000000000006</v>
      </c>
      <c r="Z24" s="32">
        <f>SUM(Z10:Z23)</f>
        <v>332.26637999999997</v>
      </c>
      <c r="AA24" s="32">
        <f t="shared" si="12"/>
        <v>72.783500000000004</v>
      </c>
      <c r="AB24" s="286">
        <f>SUM(AB10:AB23)</f>
        <v>130.11606</v>
      </c>
      <c r="AC24" s="77">
        <f>SUM(AC10:AC23)</f>
        <v>43.170780000000001</v>
      </c>
      <c r="AD24" s="77">
        <f t="shared" si="12"/>
        <v>74.809280000000001</v>
      </c>
      <c r="AE24" s="77">
        <f t="shared" si="12"/>
        <v>12.136000000000001</v>
      </c>
      <c r="AF24" s="140">
        <f t="shared" si="12"/>
        <v>320200.38</v>
      </c>
      <c r="AG24" s="285">
        <f>SUM(AG10:AG23)</f>
        <v>153.00300000000001</v>
      </c>
      <c r="AH24" s="32">
        <f t="shared" si="12"/>
        <v>19.448</v>
      </c>
      <c r="AI24" s="32">
        <f t="shared" si="12"/>
        <v>1.7919999999999998</v>
      </c>
      <c r="AJ24" s="32">
        <f t="shared" si="12"/>
        <v>1.671</v>
      </c>
      <c r="AK24" s="32">
        <f t="shared" si="12"/>
        <v>2.2170000000000001</v>
      </c>
      <c r="AL24" s="32">
        <f t="shared" si="12"/>
        <v>27.510999999999999</v>
      </c>
      <c r="AM24" s="32">
        <f t="shared" si="12"/>
        <v>45.462999999999994</v>
      </c>
      <c r="AN24" s="32">
        <f t="shared" si="12"/>
        <v>35.935000000000002</v>
      </c>
      <c r="AO24" s="32">
        <f t="shared" si="12"/>
        <v>18.966000000000001</v>
      </c>
      <c r="AP24" s="287">
        <f t="shared" si="12"/>
        <v>70978</v>
      </c>
      <c r="AQ24" s="160">
        <f t="shared" si="8"/>
        <v>0.89163805683906316</v>
      </c>
      <c r="AR24" s="160">
        <f t="shared" si="11"/>
        <v>0.8674404</v>
      </c>
      <c r="AS24" s="160">
        <f t="shared" si="9"/>
        <v>0.83580793182563096</v>
      </c>
      <c r="AT24" s="161">
        <f t="shared" ref="AT24:AV24" si="13">SUM(AT10:AT23)</f>
        <v>19.925000000000015</v>
      </c>
      <c r="AU24" s="161">
        <f t="shared" si="13"/>
        <v>5.3890000000000029</v>
      </c>
      <c r="AV24" s="161">
        <f t="shared" si="13"/>
        <v>1.8040000000000083</v>
      </c>
      <c r="AW24" s="428"/>
      <c r="AX24" s="241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45"/>
      <c r="BL24" s="233"/>
      <c r="BM24" s="233"/>
      <c r="BN24" s="233"/>
      <c r="BO24" s="233"/>
    </row>
    <row r="25" spans="1:72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523"/>
      <c r="AX25" s="224"/>
      <c r="AY25" s="227"/>
      <c r="AZ25" s="227"/>
      <c r="BA25" s="227"/>
      <c r="BB25" s="227"/>
      <c r="BC25" s="227"/>
      <c r="BD25" s="227"/>
      <c r="BE25" s="227"/>
      <c r="BF25" s="227"/>
      <c r="BG25" s="227"/>
      <c r="BH25" s="227"/>
      <c r="BI25" s="227"/>
      <c r="BJ25" s="227"/>
      <c r="BK25" s="227"/>
      <c r="BL25" s="234"/>
      <c r="BM25" s="234"/>
      <c r="BN25" s="234"/>
      <c r="BO25" s="234"/>
    </row>
    <row r="26" spans="1:72" ht="15" customHeight="1" x14ac:dyDescent="0.4">
      <c r="AB26" s="5" t="s">
        <v>70</v>
      </c>
      <c r="AP26" s="288">
        <f>+AP24/V24</f>
        <v>0.90193786136349197</v>
      </c>
    </row>
    <row r="27" spans="1:72" ht="15" customHeight="1" x14ac:dyDescent="0.4">
      <c r="N27" s="5">
        <f t="shared" ref="N27:U27" si="14">+N24*0.8</f>
        <v>10.312000000000001</v>
      </c>
      <c r="O27" s="5">
        <f t="shared" si="14"/>
        <v>8.5040000000000013</v>
      </c>
      <c r="P27" s="5">
        <f t="shared" si="14"/>
        <v>5.7040000000000006</v>
      </c>
      <c r="Q27" s="5">
        <f t="shared" si="14"/>
        <v>3.2640000000000002</v>
      </c>
      <c r="R27" s="5">
        <f t="shared" si="14"/>
        <v>26.880000000000003</v>
      </c>
      <c r="S27" s="5">
        <f t="shared" si="14"/>
        <v>40.623999999999995</v>
      </c>
      <c r="T27" s="5">
        <f t="shared" si="14"/>
        <v>29.528000000000006</v>
      </c>
      <c r="U27" s="5">
        <f t="shared" si="14"/>
        <v>21.632000000000001</v>
      </c>
      <c r="W27" s="289"/>
      <c r="AG27" s="289"/>
    </row>
    <row r="30" spans="1:72" ht="15" customHeight="1" x14ac:dyDescent="0.4">
      <c r="AR30" s="37"/>
      <c r="AS30" s="37"/>
    </row>
  </sheetData>
  <mergeCells count="34">
    <mergeCell ref="A25:AV25"/>
    <mergeCell ref="AG6:AG7"/>
    <mergeCell ref="AH6:AK6"/>
    <mergeCell ref="AL6:AO6"/>
    <mergeCell ref="AP6:AP7"/>
    <mergeCell ref="AQ6:AQ7"/>
    <mergeCell ref="AR6:AR7"/>
    <mergeCell ref="R6:U6"/>
    <mergeCell ref="V6:V7"/>
    <mergeCell ref="W6:W7"/>
    <mergeCell ref="X6:AA6"/>
    <mergeCell ref="AB6:AB7"/>
    <mergeCell ref="AC6:AF6"/>
    <mergeCell ref="AU6:AU7"/>
    <mergeCell ref="D6:G6"/>
    <mergeCell ref="N6:Q6"/>
    <mergeCell ref="AX7:BL7"/>
    <mergeCell ref="H6:H7"/>
    <mergeCell ref="I6:L6"/>
    <mergeCell ref="C6:C7"/>
    <mergeCell ref="M6:M7"/>
    <mergeCell ref="B1:V1"/>
    <mergeCell ref="B2:V2"/>
    <mergeCell ref="A3:AV3"/>
    <mergeCell ref="A4:AS4"/>
    <mergeCell ref="A5:A7"/>
    <mergeCell ref="B5:B7"/>
    <mergeCell ref="C5:V5"/>
    <mergeCell ref="W5:AP5"/>
    <mergeCell ref="AQ5:AS5"/>
    <mergeCell ref="AT5:AV5"/>
    <mergeCell ref="AS6:AS7"/>
    <mergeCell ref="AT6:AT7"/>
    <mergeCell ref="AV6:AV7"/>
  </mergeCells>
  <printOptions horizontalCentered="1"/>
  <pageMargins left="0" right="0" top="0.35433070866141703" bottom="0.15748031496063" header="0.31496062992126" footer="0.118110236220472"/>
  <pageSetup paperSize="9" orientation="landscape" r:id="rId1"/>
  <ignoredErrors>
    <ignoredError sqref="AG10:AG23" formulaRange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0"/>
  <sheetViews>
    <sheetView topLeftCell="A3" zoomScale="85" zoomScaleNormal="85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BK24" sqref="BK24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8.625" style="70" customWidth="1"/>
    <col min="4" max="7" width="9.25" style="70" hidden="1" customWidth="1"/>
    <col min="8" max="8" width="9" style="70" customWidth="1"/>
    <col min="9" max="12" width="9.25" style="70" hidden="1" customWidth="1"/>
    <col min="13" max="13" width="8.625" style="70" customWidth="1"/>
    <col min="14" max="21" width="9.25" style="70" hidden="1" customWidth="1"/>
    <col min="22" max="22" width="8" style="70" hidden="1" customWidth="1"/>
    <col min="23" max="23" width="8.875" style="98" customWidth="1"/>
    <col min="24" max="27" width="9.25" style="98" hidden="1" customWidth="1"/>
    <col min="28" max="28" width="9.75" style="98" customWidth="1"/>
    <col min="29" max="32" width="9.25" style="98" hidden="1" customWidth="1"/>
    <col min="33" max="33" width="8.5" style="98" customWidth="1"/>
    <col min="34" max="41" width="9.25" style="98" hidden="1" customWidth="1"/>
    <col min="42" max="42" width="9.75" style="98" hidden="1" customWidth="1"/>
    <col min="43" max="43" width="7.875" style="5" customWidth="1"/>
    <col min="44" max="47" width="7.125" style="5" hidden="1" customWidth="1"/>
    <col min="48" max="48" width="8.375" style="78" customWidth="1"/>
    <col min="49" max="51" width="7.5" style="78" hidden="1" customWidth="1"/>
    <col min="52" max="52" width="8.25" style="78" hidden="1" customWidth="1"/>
    <col min="53" max="53" width="8.25" style="5" customWidth="1"/>
    <col min="54" max="54" width="6.875" style="5" hidden="1" customWidth="1"/>
    <col min="55" max="57" width="6.125" style="5" hidden="1" customWidth="1"/>
    <col min="58" max="61" width="6.75" style="5" hidden="1" customWidth="1"/>
    <col min="62" max="62" width="6.875" style="290" hidden="1" customWidth="1"/>
    <col min="63" max="68" width="8" style="5" customWidth="1"/>
    <col min="69" max="70" width="6.5" style="5" hidden="1" customWidth="1"/>
    <col min="71" max="71" width="6.25" style="5" hidden="1" customWidth="1"/>
    <col min="72" max="72" width="6.25" style="5" customWidth="1"/>
    <col min="73" max="73" width="5.75" style="237" customWidth="1"/>
    <col min="74" max="74" width="4.625" style="237" hidden="1" customWidth="1"/>
    <col min="75" max="77" width="4.125" style="237" hidden="1" customWidth="1"/>
    <col min="78" max="78" width="3.25" style="237" hidden="1" customWidth="1"/>
    <col min="79" max="81" width="4.125" style="237" hidden="1" customWidth="1"/>
    <col min="82" max="82" width="3.25" style="237" hidden="1" customWidth="1"/>
    <col min="83" max="83" width="4.125" style="237" hidden="1" customWidth="1"/>
    <col min="84" max="84" width="4.625" style="237" hidden="1" customWidth="1"/>
    <col min="85" max="85" width="4.125" style="237" hidden="1" customWidth="1"/>
    <col min="86" max="86" width="3.25" style="237" hidden="1" customWidth="1"/>
    <col min="87" max="87" width="3.25" style="228" hidden="1" customWidth="1"/>
    <col min="88" max="89" width="3.625" style="228" hidden="1" customWidth="1"/>
    <col min="90" max="90" width="4.625" style="228" hidden="1" customWidth="1"/>
    <col min="91" max="93" width="4.625" style="5" hidden="1" customWidth="1"/>
    <col min="94" max="95" width="4.5" style="5" hidden="1" customWidth="1"/>
    <col min="96" max="233" width="9" style="5"/>
    <col min="234" max="234" width="4.25" style="5" customWidth="1"/>
    <col min="235" max="235" width="16.25" style="5" customWidth="1"/>
    <col min="236" max="243" width="6.75" style="5" customWidth="1"/>
    <col min="244" max="245" width="5.875" style="5" customWidth="1"/>
    <col min="246" max="246" width="8.5" style="5" customWidth="1"/>
    <col min="247" max="247" width="8" style="5" customWidth="1"/>
    <col min="248" max="248" width="9.125" style="5" customWidth="1"/>
    <col min="249" max="254" width="8" style="5" customWidth="1"/>
    <col min="255" max="255" width="11.75" style="5" customWidth="1"/>
    <col min="256" max="256" width="6.875" style="5" customWidth="1"/>
    <col min="257" max="257" width="8.375" style="5" customWidth="1"/>
    <col min="258" max="264" width="6.75" style="5" customWidth="1"/>
    <col min="265" max="266" width="5.875" style="5" customWidth="1"/>
    <col min="267" max="267" width="8.5" style="5" customWidth="1"/>
    <col min="268" max="268" width="8" style="5" customWidth="1"/>
    <col min="269" max="269" width="9.125" style="5" customWidth="1"/>
    <col min="270" max="275" width="8" style="5" customWidth="1"/>
    <col min="276" max="276" width="11.75" style="5" customWidth="1"/>
    <col min="277" max="277" width="6.875" style="5" customWidth="1"/>
    <col min="278" max="278" width="7.625" style="5" customWidth="1"/>
    <col min="279" max="282" width="6.75" style="5" customWidth="1"/>
    <col min="283" max="283" width="7.625" style="5" customWidth="1"/>
    <col min="284" max="288" width="6.75" style="5" customWidth="1"/>
    <col min="289" max="289" width="6.625" style="5" customWidth="1"/>
    <col min="290" max="290" width="6.25" style="5" customWidth="1"/>
    <col min="291" max="291" width="6.625" style="5" customWidth="1"/>
    <col min="292" max="292" width="6.25" style="5" customWidth="1"/>
    <col min="293" max="293" width="6.5" style="5" customWidth="1"/>
    <col min="294" max="294" width="6.625" style="5" customWidth="1"/>
    <col min="295" max="295" width="6.875" style="5" customWidth="1"/>
    <col min="296" max="296" width="7" style="5" customWidth="1"/>
    <col min="297" max="297" width="8.125" style="5" customWidth="1"/>
    <col min="298" max="298" width="7.875" style="5" customWidth="1"/>
    <col min="299" max="300" width="6.75" style="5" customWidth="1"/>
    <col min="301" max="301" width="6.625" style="5" customWidth="1"/>
    <col min="302" max="303" width="6.75" style="5" customWidth="1"/>
    <col min="304" max="304" width="6.625" style="5" customWidth="1"/>
    <col min="305" max="307" width="0" style="5" hidden="1" customWidth="1"/>
    <col min="308" max="489" width="9" style="5"/>
    <col min="490" max="490" width="4.25" style="5" customWidth="1"/>
    <col min="491" max="491" width="16.25" style="5" customWidth="1"/>
    <col min="492" max="499" width="6.75" style="5" customWidth="1"/>
    <col min="500" max="501" width="5.875" style="5" customWidth="1"/>
    <col min="502" max="502" width="8.5" style="5" customWidth="1"/>
    <col min="503" max="503" width="8" style="5" customWidth="1"/>
    <col min="504" max="504" width="9.125" style="5" customWidth="1"/>
    <col min="505" max="510" width="8" style="5" customWidth="1"/>
    <col min="511" max="511" width="11.75" style="5" customWidth="1"/>
    <col min="512" max="512" width="6.875" style="5" customWidth="1"/>
    <col min="513" max="513" width="8.375" style="5" customWidth="1"/>
    <col min="514" max="520" width="6.75" style="5" customWidth="1"/>
    <col min="521" max="522" width="5.875" style="5" customWidth="1"/>
    <col min="523" max="523" width="8.5" style="5" customWidth="1"/>
    <col min="524" max="524" width="8" style="5" customWidth="1"/>
    <col min="525" max="525" width="9.125" style="5" customWidth="1"/>
    <col min="526" max="531" width="8" style="5" customWidth="1"/>
    <col min="532" max="532" width="11.75" style="5" customWidth="1"/>
    <col min="533" max="533" width="6.875" style="5" customWidth="1"/>
    <col min="534" max="534" width="7.625" style="5" customWidth="1"/>
    <col min="535" max="538" width="6.75" style="5" customWidth="1"/>
    <col min="539" max="539" width="7.625" style="5" customWidth="1"/>
    <col min="540" max="544" width="6.75" style="5" customWidth="1"/>
    <col min="545" max="545" width="6.625" style="5" customWidth="1"/>
    <col min="546" max="546" width="6.25" style="5" customWidth="1"/>
    <col min="547" max="547" width="6.625" style="5" customWidth="1"/>
    <col min="548" max="548" width="6.25" style="5" customWidth="1"/>
    <col min="549" max="549" width="6.5" style="5" customWidth="1"/>
    <col min="550" max="550" width="6.625" style="5" customWidth="1"/>
    <col min="551" max="551" width="6.875" style="5" customWidth="1"/>
    <col min="552" max="552" width="7" style="5" customWidth="1"/>
    <col min="553" max="553" width="8.125" style="5" customWidth="1"/>
    <col min="554" max="554" width="7.875" style="5" customWidth="1"/>
    <col min="555" max="556" width="6.75" style="5" customWidth="1"/>
    <col min="557" max="557" width="6.625" style="5" customWidth="1"/>
    <col min="558" max="559" width="6.75" style="5" customWidth="1"/>
    <col min="560" max="560" width="6.625" style="5" customWidth="1"/>
    <col min="561" max="563" width="0" style="5" hidden="1" customWidth="1"/>
    <col min="564" max="745" width="9" style="5"/>
    <col min="746" max="746" width="4.25" style="5" customWidth="1"/>
    <col min="747" max="747" width="16.25" style="5" customWidth="1"/>
    <col min="748" max="755" width="6.75" style="5" customWidth="1"/>
    <col min="756" max="757" width="5.875" style="5" customWidth="1"/>
    <col min="758" max="758" width="8.5" style="5" customWidth="1"/>
    <col min="759" max="759" width="8" style="5" customWidth="1"/>
    <col min="760" max="760" width="9.125" style="5" customWidth="1"/>
    <col min="761" max="766" width="8" style="5" customWidth="1"/>
    <col min="767" max="767" width="11.75" style="5" customWidth="1"/>
    <col min="768" max="768" width="6.875" style="5" customWidth="1"/>
    <col min="769" max="769" width="8.375" style="5" customWidth="1"/>
    <col min="770" max="776" width="6.75" style="5" customWidth="1"/>
    <col min="777" max="778" width="5.875" style="5" customWidth="1"/>
    <col min="779" max="779" width="8.5" style="5" customWidth="1"/>
    <col min="780" max="780" width="8" style="5" customWidth="1"/>
    <col min="781" max="781" width="9.125" style="5" customWidth="1"/>
    <col min="782" max="787" width="8" style="5" customWidth="1"/>
    <col min="788" max="788" width="11.75" style="5" customWidth="1"/>
    <col min="789" max="789" width="6.875" style="5" customWidth="1"/>
    <col min="790" max="790" width="7.625" style="5" customWidth="1"/>
    <col min="791" max="794" width="6.75" style="5" customWidth="1"/>
    <col min="795" max="795" width="7.625" style="5" customWidth="1"/>
    <col min="796" max="800" width="6.75" style="5" customWidth="1"/>
    <col min="801" max="801" width="6.625" style="5" customWidth="1"/>
    <col min="802" max="802" width="6.25" style="5" customWidth="1"/>
    <col min="803" max="803" width="6.625" style="5" customWidth="1"/>
    <col min="804" max="804" width="6.25" style="5" customWidth="1"/>
    <col min="805" max="805" width="6.5" style="5" customWidth="1"/>
    <col min="806" max="806" width="6.625" style="5" customWidth="1"/>
    <col min="807" max="807" width="6.875" style="5" customWidth="1"/>
    <col min="808" max="808" width="7" style="5" customWidth="1"/>
    <col min="809" max="809" width="8.125" style="5" customWidth="1"/>
    <col min="810" max="810" width="7.875" style="5" customWidth="1"/>
    <col min="811" max="812" width="6.75" style="5" customWidth="1"/>
    <col min="813" max="813" width="6.625" style="5" customWidth="1"/>
    <col min="814" max="815" width="6.75" style="5" customWidth="1"/>
    <col min="816" max="816" width="6.625" style="5" customWidth="1"/>
    <col min="817" max="819" width="0" style="5" hidden="1" customWidth="1"/>
    <col min="820" max="1001" width="9" style="5"/>
    <col min="1002" max="1002" width="4.25" style="5" customWidth="1"/>
    <col min="1003" max="1003" width="16.25" style="5" customWidth="1"/>
    <col min="1004" max="1011" width="6.75" style="5" customWidth="1"/>
    <col min="1012" max="1013" width="5.875" style="5" customWidth="1"/>
    <col min="1014" max="1014" width="8.5" style="5" customWidth="1"/>
    <col min="1015" max="1015" width="8" style="5" customWidth="1"/>
    <col min="1016" max="1016" width="9.125" style="5" customWidth="1"/>
    <col min="1017" max="1022" width="8" style="5" customWidth="1"/>
    <col min="1023" max="1023" width="11.75" style="5" customWidth="1"/>
    <col min="1024" max="1024" width="6.875" style="5" customWidth="1"/>
    <col min="1025" max="1025" width="8.375" style="5" customWidth="1"/>
    <col min="1026" max="1032" width="6.75" style="5" customWidth="1"/>
    <col min="1033" max="1034" width="5.875" style="5" customWidth="1"/>
    <col min="1035" max="1035" width="8.5" style="5" customWidth="1"/>
    <col min="1036" max="1036" width="8" style="5" customWidth="1"/>
    <col min="1037" max="1037" width="9.125" style="5" customWidth="1"/>
    <col min="1038" max="1043" width="8" style="5" customWidth="1"/>
    <col min="1044" max="1044" width="11.75" style="5" customWidth="1"/>
    <col min="1045" max="1045" width="6.875" style="5" customWidth="1"/>
    <col min="1046" max="1046" width="7.625" style="5" customWidth="1"/>
    <col min="1047" max="1050" width="6.75" style="5" customWidth="1"/>
    <col min="1051" max="1051" width="7.625" style="5" customWidth="1"/>
    <col min="1052" max="1056" width="6.75" style="5" customWidth="1"/>
    <col min="1057" max="1057" width="6.625" style="5" customWidth="1"/>
    <col min="1058" max="1058" width="6.25" style="5" customWidth="1"/>
    <col min="1059" max="1059" width="6.625" style="5" customWidth="1"/>
    <col min="1060" max="1060" width="6.25" style="5" customWidth="1"/>
    <col min="1061" max="1061" width="6.5" style="5" customWidth="1"/>
    <col min="1062" max="1062" width="6.625" style="5" customWidth="1"/>
    <col min="1063" max="1063" width="6.875" style="5" customWidth="1"/>
    <col min="1064" max="1064" width="7" style="5" customWidth="1"/>
    <col min="1065" max="1065" width="8.125" style="5" customWidth="1"/>
    <col min="1066" max="1066" width="7.875" style="5" customWidth="1"/>
    <col min="1067" max="1068" width="6.75" style="5" customWidth="1"/>
    <col min="1069" max="1069" width="6.625" style="5" customWidth="1"/>
    <col min="1070" max="1071" width="6.75" style="5" customWidth="1"/>
    <col min="1072" max="1072" width="6.625" style="5" customWidth="1"/>
    <col min="1073" max="1075" width="0" style="5" hidden="1" customWidth="1"/>
    <col min="1076" max="1257" width="9" style="5"/>
    <col min="1258" max="1258" width="4.25" style="5" customWidth="1"/>
    <col min="1259" max="1259" width="16.25" style="5" customWidth="1"/>
    <col min="1260" max="1267" width="6.75" style="5" customWidth="1"/>
    <col min="1268" max="1269" width="5.875" style="5" customWidth="1"/>
    <col min="1270" max="1270" width="8.5" style="5" customWidth="1"/>
    <col min="1271" max="1271" width="8" style="5" customWidth="1"/>
    <col min="1272" max="1272" width="9.125" style="5" customWidth="1"/>
    <col min="1273" max="1278" width="8" style="5" customWidth="1"/>
    <col min="1279" max="1279" width="11.75" style="5" customWidth="1"/>
    <col min="1280" max="1280" width="6.875" style="5" customWidth="1"/>
    <col min="1281" max="1281" width="8.375" style="5" customWidth="1"/>
    <col min="1282" max="1288" width="6.75" style="5" customWidth="1"/>
    <col min="1289" max="1290" width="5.875" style="5" customWidth="1"/>
    <col min="1291" max="1291" width="8.5" style="5" customWidth="1"/>
    <col min="1292" max="1292" width="8" style="5" customWidth="1"/>
    <col min="1293" max="1293" width="9.125" style="5" customWidth="1"/>
    <col min="1294" max="1299" width="8" style="5" customWidth="1"/>
    <col min="1300" max="1300" width="11.75" style="5" customWidth="1"/>
    <col min="1301" max="1301" width="6.875" style="5" customWidth="1"/>
    <col min="1302" max="1302" width="7.625" style="5" customWidth="1"/>
    <col min="1303" max="1306" width="6.75" style="5" customWidth="1"/>
    <col min="1307" max="1307" width="7.625" style="5" customWidth="1"/>
    <col min="1308" max="1312" width="6.75" style="5" customWidth="1"/>
    <col min="1313" max="1313" width="6.625" style="5" customWidth="1"/>
    <col min="1314" max="1314" width="6.25" style="5" customWidth="1"/>
    <col min="1315" max="1315" width="6.625" style="5" customWidth="1"/>
    <col min="1316" max="1316" width="6.25" style="5" customWidth="1"/>
    <col min="1317" max="1317" width="6.5" style="5" customWidth="1"/>
    <col min="1318" max="1318" width="6.625" style="5" customWidth="1"/>
    <col min="1319" max="1319" width="6.875" style="5" customWidth="1"/>
    <col min="1320" max="1320" width="7" style="5" customWidth="1"/>
    <col min="1321" max="1321" width="8.125" style="5" customWidth="1"/>
    <col min="1322" max="1322" width="7.875" style="5" customWidth="1"/>
    <col min="1323" max="1324" width="6.75" style="5" customWidth="1"/>
    <col min="1325" max="1325" width="6.625" style="5" customWidth="1"/>
    <col min="1326" max="1327" width="6.75" style="5" customWidth="1"/>
    <col min="1328" max="1328" width="6.625" style="5" customWidth="1"/>
    <col min="1329" max="1331" width="0" style="5" hidden="1" customWidth="1"/>
    <col min="1332" max="1513" width="9" style="5"/>
    <col min="1514" max="1514" width="4.25" style="5" customWidth="1"/>
    <col min="1515" max="1515" width="16.25" style="5" customWidth="1"/>
    <col min="1516" max="1523" width="6.75" style="5" customWidth="1"/>
    <col min="1524" max="1525" width="5.875" style="5" customWidth="1"/>
    <col min="1526" max="1526" width="8.5" style="5" customWidth="1"/>
    <col min="1527" max="1527" width="8" style="5" customWidth="1"/>
    <col min="1528" max="1528" width="9.125" style="5" customWidth="1"/>
    <col min="1529" max="1534" width="8" style="5" customWidth="1"/>
    <col min="1535" max="1535" width="11.75" style="5" customWidth="1"/>
    <col min="1536" max="1536" width="6.875" style="5" customWidth="1"/>
    <col min="1537" max="1537" width="8.375" style="5" customWidth="1"/>
    <col min="1538" max="1544" width="6.75" style="5" customWidth="1"/>
    <col min="1545" max="1546" width="5.875" style="5" customWidth="1"/>
    <col min="1547" max="1547" width="8.5" style="5" customWidth="1"/>
    <col min="1548" max="1548" width="8" style="5" customWidth="1"/>
    <col min="1549" max="1549" width="9.125" style="5" customWidth="1"/>
    <col min="1550" max="1555" width="8" style="5" customWidth="1"/>
    <col min="1556" max="1556" width="11.75" style="5" customWidth="1"/>
    <col min="1557" max="1557" width="6.875" style="5" customWidth="1"/>
    <col min="1558" max="1558" width="7.625" style="5" customWidth="1"/>
    <col min="1559" max="1562" width="6.75" style="5" customWidth="1"/>
    <col min="1563" max="1563" width="7.625" style="5" customWidth="1"/>
    <col min="1564" max="1568" width="6.75" style="5" customWidth="1"/>
    <col min="1569" max="1569" width="6.625" style="5" customWidth="1"/>
    <col min="1570" max="1570" width="6.25" style="5" customWidth="1"/>
    <col min="1571" max="1571" width="6.625" style="5" customWidth="1"/>
    <col min="1572" max="1572" width="6.25" style="5" customWidth="1"/>
    <col min="1573" max="1573" width="6.5" style="5" customWidth="1"/>
    <col min="1574" max="1574" width="6.625" style="5" customWidth="1"/>
    <col min="1575" max="1575" width="6.875" style="5" customWidth="1"/>
    <col min="1576" max="1576" width="7" style="5" customWidth="1"/>
    <col min="1577" max="1577" width="8.125" style="5" customWidth="1"/>
    <col min="1578" max="1578" width="7.875" style="5" customWidth="1"/>
    <col min="1579" max="1580" width="6.75" style="5" customWidth="1"/>
    <col min="1581" max="1581" width="6.625" style="5" customWidth="1"/>
    <col min="1582" max="1583" width="6.75" style="5" customWidth="1"/>
    <col min="1584" max="1584" width="6.625" style="5" customWidth="1"/>
    <col min="1585" max="1587" width="0" style="5" hidden="1" customWidth="1"/>
    <col min="1588" max="1769" width="9" style="5"/>
    <col min="1770" max="1770" width="4.25" style="5" customWidth="1"/>
    <col min="1771" max="1771" width="16.25" style="5" customWidth="1"/>
    <col min="1772" max="1779" width="6.75" style="5" customWidth="1"/>
    <col min="1780" max="1781" width="5.875" style="5" customWidth="1"/>
    <col min="1782" max="1782" width="8.5" style="5" customWidth="1"/>
    <col min="1783" max="1783" width="8" style="5" customWidth="1"/>
    <col min="1784" max="1784" width="9.125" style="5" customWidth="1"/>
    <col min="1785" max="1790" width="8" style="5" customWidth="1"/>
    <col min="1791" max="1791" width="11.75" style="5" customWidth="1"/>
    <col min="1792" max="1792" width="6.875" style="5" customWidth="1"/>
    <col min="1793" max="1793" width="8.375" style="5" customWidth="1"/>
    <col min="1794" max="1800" width="6.75" style="5" customWidth="1"/>
    <col min="1801" max="1802" width="5.875" style="5" customWidth="1"/>
    <col min="1803" max="1803" width="8.5" style="5" customWidth="1"/>
    <col min="1804" max="1804" width="8" style="5" customWidth="1"/>
    <col min="1805" max="1805" width="9.125" style="5" customWidth="1"/>
    <col min="1806" max="1811" width="8" style="5" customWidth="1"/>
    <col min="1812" max="1812" width="11.75" style="5" customWidth="1"/>
    <col min="1813" max="1813" width="6.875" style="5" customWidth="1"/>
    <col min="1814" max="1814" width="7.625" style="5" customWidth="1"/>
    <col min="1815" max="1818" width="6.75" style="5" customWidth="1"/>
    <col min="1819" max="1819" width="7.625" style="5" customWidth="1"/>
    <col min="1820" max="1824" width="6.75" style="5" customWidth="1"/>
    <col min="1825" max="1825" width="6.625" style="5" customWidth="1"/>
    <col min="1826" max="1826" width="6.25" style="5" customWidth="1"/>
    <col min="1827" max="1827" width="6.625" style="5" customWidth="1"/>
    <col min="1828" max="1828" width="6.25" style="5" customWidth="1"/>
    <col min="1829" max="1829" width="6.5" style="5" customWidth="1"/>
    <col min="1830" max="1830" width="6.625" style="5" customWidth="1"/>
    <col min="1831" max="1831" width="6.875" style="5" customWidth="1"/>
    <col min="1832" max="1832" width="7" style="5" customWidth="1"/>
    <col min="1833" max="1833" width="8.125" style="5" customWidth="1"/>
    <col min="1834" max="1834" width="7.875" style="5" customWidth="1"/>
    <col min="1835" max="1836" width="6.75" style="5" customWidth="1"/>
    <col min="1837" max="1837" width="6.625" style="5" customWidth="1"/>
    <col min="1838" max="1839" width="6.75" style="5" customWidth="1"/>
    <col min="1840" max="1840" width="6.625" style="5" customWidth="1"/>
    <col min="1841" max="1843" width="0" style="5" hidden="1" customWidth="1"/>
    <col min="1844" max="2025" width="9" style="5"/>
    <col min="2026" max="2026" width="4.25" style="5" customWidth="1"/>
    <col min="2027" max="2027" width="16.25" style="5" customWidth="1"/>
    <col min="2028" max="2035" width="6.75" style="5" customWidth="1"/>
    <col min="2036" max="2037" width="5.875" style="5" customWidth="1"/>
    <col min="2038" max="2038" width="8.5" style="5" customWidth="1"/>
    <col min="2039" max="2039" width="8" style="5" customWidth="1"/>
    <col min="2040" max="2040" width="9.125" style="5" customWidth="1"/>
    <col min="2041" max="2046" width="8" style="5" customWidth="1"/>
    <col min="2047" max="2047" width="11.75" style="5" customWidth="1"/>
    <col min="2048" max="2048" width="6.875" style="5" customWidth="1"/>
    <col min="2049" max="2049" width="8.375" style="5" customWidth="1"/>
    <col min="2050" max="2056" width="6.75" style="5" customWidth="1"/>
    <col min="2057" max="2058" width="5.875" style="5" customWidth="1"/>
    <col min="2059" max="2059" width="8.5" style="5" customWidth="1"/>
    <col min="2060" max="2060" width="8" style="5" customWidth="1"/>
    <col min="2061" max="2061" width="9.125" style="5" customWidth="1"/>
    <col min="2062" max="2067" width="8" style="5" customWidth="1"/>
    <col min="2068" max="2068" width="11.75" style="5" customWidth="1"/>
    <col min="2069" max="2069" width="6.875" style="5" customWidth="1"/>
    <col min="2070" max="2070" width="7.625" style="5" customWidth="1"/>
    <col min="2071" max="2074" width="6.75" style="5" customWidth="1"/>
    <col min="2075" max="2075" width="7.625" style="5" customWidth="1"/>
    <col min="2076" max="2080" width="6.75" style="5" customWidth="1"/>
    <col min="2081" max="2081" width="6.625" style="5" customWidth="1"/>
    <col min="2082" max="2082" width="6.25" style="5" customWidth="1"/>
    <col min="2083" max="2083" width="6.625" style="5" customWidth="1"/>
    <col min="2084" max="2084" width="6.25" style="5" customWidth="1"/>
    <col min="2085" max="2085" width="6.5" style="5" customWidth="1"/>
    <col min="2086" max="2086" width="6.625" style="5" customWidth="1"/>
    <col min="2087" max="2087" width="6.875" style="5" customWidth="1"/>
    <col min="2088" max="2088" width="7" style="5" customWidth="1"/>
    <col min="2089" max="2089" width="8.125" style="5" customWidth="1"/>
    <col min="2090" max="2090" width="7.875" style="5" customWidth="1"/>
    <col min="2091" max="2092" width="6.75" style="5" customWidth="1"/>
    <col min="2093" max="2093" width="6.625" style="5" customWidth="1"/>
    <col min="2094" max="2095" width="6.75" style="5" customWidth="1"/>
    <col min="2096" max="2096" width="6.625" style="5" customWidth="1"/>
    <col min="2097" max="2099" width="0" style="5" hidden="1" customWidth="1"/>
    <col min="2100" max="2281" width="9" style="5"/>
    <col min="2282" max="2282" width="4.25" style="5" customWidth="1"/>
    <col min="2283" max="2283" width="16.25" style="5" customWidth="1"/>
    <col min="2284" max="2291" width="6.75" style="5" customWidth="1"/>
    <col min="2292" max="2293" width="5.875" style="5" customWidth="1"/>
    <col min="2294" max="2294" width="8.5" style="5" customWidth="1"/>
    <col min="2295" max="2295" width="8" style="5" customWidth="1"/>
    <col min="2296" max="2296" width="9.125" style="5" customWidth="1"/>
    <col min="2297" max="2302" width="8" style="5" customWidth="1"/>
    <col min="2303" max="2303" width="11.75" style="5" customWidth="1"/>
    <col min="2304" max="2304" width="6.875" style="5" customWidth="1"/>
    <col min="2305" max="2305" width="8.375" style="5" customWidth="1"/>
    <col min="2306" max="2312" width="6.75" style="5" customWidth="1"/>
    <col min="2313" max="2314" width="5.875" style="5" customWidth="1"/>
    <col min="2315" max="2315" width="8.5" style="5" customWidth="1"/>
    <col min="2316" max="2316" width="8" style="5" customWidth="1"/>
    <col min="2317" max="2317" width="9.125" style="5" customWidth="1"/>
    <col min="2318" max="2323" width="8" style="5" customWidth="1"/>
    <col min="2324" max="2324" width="11.75" style="5" customWidth="1"/>
    <col min="2325" max="2325" width="6.875" style="5" customWidth="1"/>
    <col min="2326" max="2326" width="7.625" style="5" customWidth="1"/>
    <col min="2327" max="2330" width="6.75" style="5" customWidth="1"/>
    <col min="2331" max="2331" width="7.625" style="5" customWidth="1"/>
    <col min="2332" max="2336" width="6.75" style="5" customWidth="1"/>
    <col min="2337" max="2337" width="6.625" style="5" customWidth="1"/>
    <col min="2338" max="2338" width="6.25" style="5" customWidth="1"/>
    <col min="2339" max="2339" width="6.625" style="5" customWidth="1"/>
    <col min="2340" max="2340" width="6.25" style="5" customWidth="1"/>
    <col min="2341" max="2341" width="6.5" style="5" customWidth="1"/>
    <col min="2342" max="2342" width="6.625" style="5" customWidth="1"/>
    <col min="2343" max="2343" width="6.875" style="5" customWidth="1"/>
    <col min="2344" max="2344" width="7" style="5" customWidth="1"/>
    <col min="2345" max="2345" width="8.125" style="5" customWidth="1"/>
    <col min="2346" max="2346" width="7.875" style="5" customWidth="1"/>
    <col min="2347" max="2348" width="6.75" style="5" customWidth="1"/>
    <col min="2349" max="2349" width="6.625" style="5" customWidth="1"/>
    <col min="2350" max="2351" width="6.75" style="5" customWidth="1"/>
    <col min="2352" max="2352" width="6.625" style="5" customWidth="1"/>
    <col min="2353" max="2355" width="0" style="5" hidden="1" customWidth="1"/>
    <col min="2356" max="2537" width="9" style="5"/>
    <col min="2538" max="2538" width="4.25" style="5" customWidth="1"/>
    <col min="2539" max="2539" width="16.25" style="5" customWidth="1"/>
    <col min="2540" max="2547" width="6.75" style="5" customWidth="1"/>
    <col min="2548" max="2549" width="5.875" style="5" customWidth="1"/>
    <col min="2550" max="2550" width="8.5" style="5" customWidth="1"/>
    <col min="2551" max="2551" width="8" style="5" customWidth="1"/>
    <col min="2552" max="2552" width="9.125" style="5" customWidth="1"/>
    <col min="2553" max="2558" width="8" style="5" customWidth="1"/>
    <col min="2559" max="2559" width="11.75" style="5" customWidth="1"/>
    <col min="2560" max="2560" width="6.875" style="5" customWidth="1"/>
    <col min="2561" max="2561" width="8.375" style="5" customWidth="1"/>
    <col min="2562" max="2568" width="6.75" style="5" customWidth="1"/>
    <col min="2569" max="2570" width="5.875" style="5" customWidth="1"/>
    <col min="2571" max="2571" width="8.5" style="5" customWidth="1"/>
    <col min="2572" max="2572" width="8" style="5" customWidth="1"/>
    <col min="2573" max="2573" width="9.125" style="5" customWidth="1"/>
    <col min="2574" max="2579" width="8" style="5" customWidth="1"/>
    <col min="2580" max="2580" width="11.75" style="5" customWidth="1"/>
    <col min="2581" max="2581" width="6.875" style="5" customWidth="1"/>
    <col min="2582" max="2582" width="7.625" style="5" customWidth="1"/>
    <col min="2583" max="2586" width="6.75" style="5" customWidth="1"/>
    <col min="2587" max="2587" width="7.625" style="5" customWidth="1"/>
    <col min="2588" max="2592" width="6.75" style="5" customWidth="1"/>
    <col min="2593" max="2593" width="6.625" style="5" customWidth="1"/>
    <col min="2594" max="2594" width="6.25" style="5" customWidth="1"/>
    <col min="2595" max="2595" width="6.625" style="5" customWidth="1"/>
    <col min="2596" max="2596" width="6.25" style="5" customWidth="1"/>
    <col min="2597" max="2597" width="6.5" style="5" customWidth="1"/>
    <col min="2598" max="2598" width="6.625" style="5" customWidth="1"/>
    <col min="2599" max="2599" width="6.875" style="5" customWidth="1"/>
    <col min="2600" max="2600" width="7" style="5" customWidth="1"/>
    <col min="2601" max="2601" width="8.125" style="5" customWidth="1"/>
    <col min="2602" max="2602" width="7.875" style="5" customWidth="1"/>
    <col min="2603" max="2604" width="6.75" style="5" customWidth="1"/>
    <col min="2605" max="2605" width="6.625" style="5" customWidth="1"/>
    <col min="2606" max="2607" width="6.75" style="5" customWidth="1"/>
    <col min="2608" max="2608" width="6.625" style="5" customWidth="1"/>
    <col min="2609" max="2611" width="0" style="5" hidden="1" customWidth="1"/>
    <col min="2612" max="2793" width="9" style="5"/>
    <col min="2794" max="2794" width="4.25" style="5" customWidth="1"/>
    <col min="2795" max="2795" width="16.25" style="5" customWidth="1"/>
    <col min="2796" max="2803" width="6.75" style="5" customWidth="1"/>
    <col min="2804" max="2805" width="5.875" style="5" customWidth="1"/>
    <col min="2806" max="2806" width="8.5" style="5" customWidth="1"/>
    <col min="2807" max="2807" width="8" style="5" customWidth="1"/>
    <col min="2808" max="2808" width="9.125" style="5" customWidth="1"/>
    <col min="2809" max="2814" width="8" style="5" customWidth="1"/>
    <col min="2815" max="2815" width="11.75" style="5" customWidth="1"/>
    <col min="2816" max="2816" width="6.875" style="5" customWidth="1"/>
    <col min="2817" max="2817" width="8.375" style="5" customWidth="1"/>
    <col min="2818" max="2824" width="6.75" style="5" customWidth="1"/>
    <col min="2825" max="2826" width="5.875" style="5" customWidth="1"/>
    <col min="2827" max="2827" width="8.5" style="5" customWidth="1"/>
    <col min="2828" max="2828" width="8" style="5" customWidth="1"/>
    <col min="2829" max="2829" width="9.125" style="5" customWidth="1"/>
    <col min="2830" max="2835" width="8" style="5" customWidth="1"/>
    <col min="2836" max="2836" width="11.75" style="5" customWidth="1"/>
    <col min="2837" max="2837" width="6.875" style="5" customWidth="1"/>
    <col min="2838" max="2838" width="7.625" style="5" customWidth="1"/>
    <col min="2839" max="2842" width="6.75" style="5" customWidth="1"/>
    <col min="2843" max="2843" width="7.625" style="5" customWidth="1"/>
    <col min="2844" max="2848" width="6.75" style="5" customWidth="1"/>
    <col min="2849" max="2849" width="6.625" style="5" customWidth="1"/>
    <col min="2850" max="2850" width="6.25" style="5" customWidth="1"/>
    <col min="2851" max="2851" width="6.625" style="5" customWidth="1"/>
    <col min="2852" max="2852" width="6.25" style="5" customWidth="1"/>
    <col min="2853" max="2853" width="6.5" style="5" customWidth="1"/>
    <col min="2854" max="2854" width="6.625" style="5" customWidth="1"/>
    <col min="2855" max="2855" width="6.875" style="5" customWidth="1"/>
    <col min="2856" max="2856" width="7" style="5" customWidth="1"/>
    <col min="2857" max="2857" width="8.125" style="5" customWidth="1"/>
    <col min="2858" max="2858" width="7.875" style="5" customWidth="1"/>
    <col min="2859" max="2860" width="6.75" style="5" customWidth="1"/>
    <col min="2861" max="2861" width="6.625" style="5" customWidth="1"/>
    <col min="2862" max="2863" width="6.75" style="5" customWidth="1"/>
    <col min="2864" max="2864" width="6.625" style="5" customWidth="1"/>
    <col min="2865" max="2867" width="0" style="5" hidden="1" customWidth="1"/>
    <col min="2868" max="3049" width="9" style="5"/>
    <col min="3050" max="3050" width="4.25" style="5" customWidth="1"/>
    <col min="3051" max="3051" width="16.25" style="5" customWidth="1"/>
    <col min="3052" max="3059" width="6.75" style="5" customWidth="1"/>
    <col min="3060" max="3061" width="5.875" style="5" customWidth="1"/>
    <col min="3062" max="3062" width="8.5" style="5" customWidth="1"/>
    <col min="3063" max="3063" width="8" style="5" customWidth="1"/>
    <col min="3064" max="3064" width="9.125" style="5" customWidth="1"/>
    <col min="3065" max="3070" width="8" style="5" customWidth="1"/>
    <col min="3071" max="3071" width="11.75" style="5" customWidth="1"/>
    <col min="3072" max="3072" width="6.875" style="5" customWidth="1"/>
    <col min="3073" max="3073" width="8.375" style="5" customWidth="1"/>
    <col min="3074" max="3080" width="6.75" style="5" customWidth="1"/>
    <col min="3081" max="3082" width="5.875" style="5" customWidth="1"/>
    <col min="3083" max="3083" width="8.5" style="5" customWidth="1"/>
    <col min="3084" max="3084" width="8" style="5" customWidth="1"/>
    <col min="3085" max="3085" width="9.125" style="5" customWidth="1"/>
    <col min="3086" max="3091" width="8" style="5" customWidth="1"/>
    <col min="3092" max="3092" width="11.75" style="5" customWidth="1"/>
    <col min="3093" max="3093" width="6.875" style="5" customWidth="1"/>
    <col min="3094" max="3094" width="7.625" style="5" customWidth="1"/>
    <col min="3095" max="3098" width="6.75" style="5" customWidth="1"/>
    <col min="3099" max="3099" width="7.625" style="5" customWidth="1"/>
    <col min="3100" max="3104" width="6.75" style="5" customWidth="1"/>
    <col min="3105" max="3105" width="6.625" style="5" customWidth="1"/>
    <col min="3106" max="3106" width="6.25" style="5" customWidth="1"/>
    <col min="3107" max="3107" width="6.625" style="5" customWidth="1"/>
    <col min="3108" max="3108" width="6.25" style="5" customWidth="1"/>
    <col min="3109" max="3109" width="6.5" style="5" customWidth="1"/>
    <col min="3110" max="3110" width="6.625" style="5" customWidth="1"/>
    <col min="3111" max="3111" width="6.875" style="5" customWidth="1"/>
    <col min="3112" max="3112" width="7" style="5" customWidth="1"/>
    <col min="3113" max="3113" width="8.125" style="5" customWidth="1"/>
    <col min="3114" max="3114" width="7.875" style="5" customWidth="1"/>
    <col min="3115" max="3116" width="6.75" style="5" customWidth="1"/>
    <col min="3117" max="3117" width="6.625" style="5" customWidth="1"/>
    <col min="3118" max="3119" width="6.75" style="5" customWidth="1"/>
    <col min="3120" max="3120" width="6.625" style="5" customWidth="1"/>
    <col min="3121" max="3123" width="0" style="5" hidden="1" customWidth="1"/>
    <col min="3124" max="3305" width="9" style="5"/>
    <col min="3306" max="3306" width="4.25" style="5" customWidth="1"/>
    <col min="3307" max="3307" width="16.25" style="5" customWidth="1"/>
    <col min="3308" max="3315" width="6.75" style="5" customWidth="1"/>
    <col min="3316" max="3317" width="5.875" style="5" customWidth="1"/>
    <col min="3318" max="3318" width="8.5" style="5" customWidth="1"/>
    <col min="3319" max="3319" width="8" style="5" customWidth="1"/>
    <col min="3320" max="3320" width="9.125" style="5" customWidth="1"/>
    <col min="3321" max="3326" width="8" style="5" customWidth="1"/>
    <col min="3327" max="3327" width="11.75" style="5" customWidth="1"/>
    <col min="3328" max="3328" width="6.875" style="5" customWidth="1"/>
    <col min="3329" max="3329" width="8.375" style="5" customWidth="1"/>
    <col min="3330" max="3336" width="6.75" style="5" customWidth="1"/>
    <col min="3337" max="3338" width="5.875" style="5" customWidth="1"/>
    <col min="3339" max="3339" width="8.5" style="5" customWidth="1"/>
    <col min="3340" max="3340" width="8" style="5" customWidth="1"/>
    <col min="3341" max="3341" width="9.125" style="5" customWidth="1"/>
    <col min="3342" max="3347" width="8" style="5" customWidth="1"/>
    <col min="3348" max="3348" width="11.75" style="5" customWidth="1"/>
    <col min="3349" max="3349" width="6.875" style="5" customWidth="1"/>
    <col min="3350" max="3350" width="7.625" style="5" customWidth="1"/>
    <col min="3351" max="3354" width="6.75" style="5" customWidth="1"/>
    <col min="3355" max="3355" width="7.625" style="5" customWidth="1"/>
    <col min="3356" max="3360" width="6.75" style="5" customWidth="1"/>
    <col min="3361" max="3361" width="6.625" style="5" customWidth="1"/>
    <col min="3362" max="3362" width="6.25" style="5" customWidth="1"/>
    <col min="3363" max="3363" width="6.625" style="5" customWidth="1"/>
    <col min="3364" max="3364" width="6.25" style="5" customWidth="1"/>
    <col min="3365" max="3365" width="6.5" style="5" customWidth="1"/>
    <col min="3366" max="3366" width="6.625" style="5" customWidth="1"/>
    <col min="3367" max="3367" width="6.875" style="5" customWidth="1"/>
    <col min="3368" max="3368" width="7" style="5" customWidth="1"/>
    <col min="3369" max="3369" width="8.125" style="5" customWidth="1"/>
    <col min="3370" max="3370" width="7.875" style="5" customWidth="1"/>
    <col min="3371" max="3372" width="6.75" style="5" customWidth="1"/>
    <col min="3373" max="3373" width="6.625" style="5" customWidth="1"/>
    <col min="3374" max="3375" width="6.75" style="5" customWidth="1"/>
    <col min="3376" max="3376" width="6.625" style="5" customWidth="1"/>
    <col min="3377" max="3379" width="0" style="5" hidden="1" customWidth="1"/>
    <col min="3380" max="3561" width="9" style="5"/>
    <col min="3562" max="3562" width="4.25" style="5" customWidth="1"/>
    <col min="3563" max="3563" width="16.25" style="5" customWidth="1"/>
    <col min="3564" max="3571" width="6.75" style="5" customWidth="1"/>
    <col min="3572" max="3573" width="5.875" style="5" customWidth="1"/>
    <col min="3574" max="3574" width="8.5" style="5" customWidth="1"/>
    <col min="3575" max="3575" width="8" style="5" customWidth="1"/>
    <col min="3576" max="3576" width="9.125" style="5" customWidth="1"/>
    <col min="3577" max="3582" width="8" style="5" customWidth="1"/>
    <col min="3583" max="3583" width="11.75" style="5" customWidth="1"/>
    <col min="3584" max="3584" width="6.875" style="5" customWidth="1"/>
    <col min="3585" max="3585" width="8.375" style="5" customWidth="1"/>
    <col min="3586" max="3592" width="6.75" style="5" customWidth="1"/>
    <col min="3593" max="3594" width="5.875" style="5" customWidth="1"/>
    <col min="3595" max="3595" width="8.5" style="5" customWidth="1"/>
    <col min="3596" max="3596" width="8" style="5" customWidth="1"/>
    <col min="3597" max="3597" width="9.125" style="5" customWidth="1"/>
    <col min="3598" max="3603" width="8" style="5" customWidth="1"/>
    <col min="3604" max="3604" width="11.75" style="5" customWidth="1"/>
    <col min="3605" max="3605" width="6.875" style="5" customWidth="1"/>
    <col min="3606" max="3606" width="7.625" style="5" customWidth="1"/>
    <col min="3607" max="3610" width="6.75" style="5" customWidth="1"/>
    <col min="3611" max="3611" width="7.625" style="5" customWidth="1"/>
    <col min="3612" max="3616" width="6.75" style="5" customWidth="1"/>
    <col min="3617" max="3617" width="6.625" style="5" customWidth="1"/>
    <col min="3618" max="3618" width="6.25" style="5" customWidth="1"/>
    <col min="3619" max="3619" width="6.625" style="5" customWidth="1"/>
    <col min="3620" max="3620" width="6.25" style="5" customWidth="1"/>
    <col min="3621" max="3621" width="6.5" style="5" customWidth="1"/>
    <col min="3622" max="3622" width="6.625" style="5" customWidth="1"/>
    <col min="3623" max="3623" width="6.875" style="5" customWidth="1"/>
    <col min="3624" max="3624" width="7" style="5" customWidth="1"/>
    <col min="3625" max="3625" width="8.125" style="5" customWidth="1"/>
    <col min="3626" max="3626" width="7.875" style="5" customWidth="1"/>
    <col min="3627" max="3628" width="6.75" style="5" customWidth="1"/>
    <col min="3629" max="3629" width="6.625" style="5" customWidth="1"/>
    <col min="3630" max="3631" width="6.75" style="5" customWidth="1"/>
    <col min="3632" max="3632" width="6.625" style="5" customWidth="1"/>
    <col min="3633" max="3635" width="0" style="5" hidden="1" customWidth="1"/>
    <col min="3636" max="3817" width="9" style="5"/>
    <col min="3818" max="3818" width="4.25" style="5" customWidth="1"/>
    <col min="3819" max="3819" width="16.25" style="5" customWidth="1"/>
    <col min="3820" max="3827" width="6.75" style="5" customWidth="1"/>
    <col min="3828" max="3829" width="5.875" style="5" customWidth="1"/>
    <col min="3830" max="3830" width="8.5" style="5" customWidth="1"/>
    <col min="3831" max="3831" width="8" style="5" customWidth="1"/>
    <col min="3832" max="3832" width="9.125" style="5" customWidth="1"/>
    <col min="3833" max="3838" width="8" style="5" customWidth="1"/>
    <col min="3839" max="3839" width="11.75" style="5" customWidth="1"/>
    <col min="3840" max="3840" width="6.875" style="5" customWidth="1"/>
    <col min="3841" max="3841" width="8.375" style="5" customWidth="1"/>
    <col min="3842" max="3848" width="6.75" style="5" customWidth="1"/>
    <col min="3849" max="3850" width="5.875" style="5" customWidth="1"/>
    <col min="3851" max="3851" width="8.5" style="5" customWidth="1"/>
    <col min="3852" max="3852" width="8" style="5" customWidth="1"/>
    <col min="3853" max="3853" width="9.125" style="5" customWidth="1"/>
    <col min="3854" max="3859" width="8" style="5" customWidth="1"/>
    <col min="3860" max="3860" width="11.75" style="5" customWidth="1"/>
    <col min="3861" max="3861" width="6.875" style="5" customWidth="1"/>
    <col min="3862" max="3862" width="7.625" style="5" customWidth="1"/>
    <col min="3863" max="3866" width="6.75" style="5" customWidth="1"/>
    <col min="3867" max="3867" width="7.625" style="5" customWidth="1"/>
    <col min="3868" max="3872" width="6.75" style="5" customWidth="1"/>
    <col min="3873" max="3873" width="6.625" style="5" customWidth="1"/>
    <col min="3874" max="3874" width="6.25" style="5" customWidth="1"/>
    <col min="3875" max="3875" width="6.625" style="5" customWidth="1"/>
    <col min="3876" max="3876" width="6.25" style="5" customWidth="1"/>
    <col min="3877" max="3877" width="6.5" style="5" customWidth="1"/>
    <col min="3878" max="3878" width="6.625" style="5" customWidth="1"/>
    <col min="3879" max="3879" width="6.875" style="5" customWidth="1"/>
    <col min="3880" max="3880" width="7" style="5" customWidth="1"/>
    <col min="3881" max="3881" width="8.125" style="5" customWidth="1"/>
    <col min="3882" max="3882" width="7.875" style="5" customWidth="1"/>
    <col min="3883" max="3884" width="6.75" style="5" customWidth="1"/>
    <col min="3885" max="3885" width="6.625" style="5" customWidth="1"/>
    <col min="3886" max="3887" width="6.75" style="5" customWidth="1"/>
    <col min="3888" max="3888" width="6.625" style="5" customWidth="1"/>
    <col min="3889" max="3891" width="0" style="5" hidden="1" customWidth="1"/>
    <col min="3892" max="4073" width="9" style="5"/>
    <col min="4074" max="4074" width="4.25" style="5" customWidth="1"/>
    <col min="4075" max="4075" width="16.25" style="5" customWidth="1"/>
    <col min="4076" max="4083" width="6.75" style="5" customWidth="1"/>
    <col min="4084" max="4085" width="5.875" style="5" customWidth="1"/>
    <col min="4086" max="4086" width="8.5" style="5" customWidth="1"/>
    <col min="4087" max="4087" width="8" style="5" customWidth="1"/>
    <col min="4088" max="4088" width="9.125" style="5" customWidth="1"/>
    <col min="4089" max="4094" width="8" style="5" customWidth="1"/>
    <col min="4095" max="4095" width="11.75" style="5" customWidth="1"/>
    <col min="4096" max="4096" width="6.875" style="5" customWidth="1"/>
    <col min="4097" max="4097" width="8.375" style="5" customWidth="1"/>
    <col min="4098" max="4104" width="6.75" style="5" customWidth="1"/>
    <col min="4105" max="4106" width="5.875" style="5" customWidth="1"/>
    <col min="4107" max="4107" width="8.5" style="5" customWidth="1"/>
    <col min="4108" max="4108" width="8" style="5" customWidth="1"/>
    <col min="4109" max="4109" width="9.125" style="5" customWidth="1"/>
    <col min="4110" max="4115" width="8" style="5" customWidth="1"/>
    <col min="4116" max="4116" width="11.75" style="5" customWidth="1"/>
    <col min="4117" max="4117" width="6.875" style="5" customWidth="1"/>
    <col min="4118" max="4118" width="7.625" style="5" customWidth="1"/>
    <col min="4119" max="4122" width="6.75" style="5" customWidth="1"/>
    <col min="4123" max="4123" width="7.625" style="5" customWidth="1"/>
    <col min="4124" max="4128" width="6.75" style="5" customWidth="1"/>
    <col min="4129" max="4129" width="6.625" style="5" customWidth="1"/>
    <col min="4130" max="4130" width="6.25" style="5" customWidth="1"/>
    <col min="4131" max="4131" width="6.625" style="5" customWidth="1"/>
    <col min="4132" max="4132" width="6.25" style="5" customWidth="1"/>
    <col min="4133" max="4133" width="6.5" style="5" customWidth="1"/>
    <col min="4134" max="4134" width="6.625" style="5" customWidth="1"/>
    <col min="4135" max="4135" width="6.875" style="5" customWidth="1"/>
    <col min="4136" max="4136" width="7" style="5" customWidth="1"/>
    <col min="4137" max="4137" width="8.125" style="5" customWidth="1"/>
    <col min="4138" max="4138" width="7.875" style="5" customWidth="1"/>
    <col min="4139" max="4140" width="6.75" style="5" customWidth="1"/>
    <col min="4141" max="4141" width="6.625" style="5" customWidth="1"/>
    <col min="4142" max="4143" width="6.75" style="5" customWidth="1"/>
    <col min="4144" max="4144" width="6.625" style="5" customWidth="1"/>
    <col min="4145" max="4147" width="0" style="5" hidden="1" customWidth="1"/>
    <col min="4148" max="4329" width="9" style="5"/>
    <col min="4330" max="4330" width="4.25" style="5" customWidth="1"/>
    <col min="4331" max="4331" width="16.25" style="5" customWidth="1"/>
    <col min="4332" max="4339" width="6.75" style="5" customWidth="1"/>
    <col min="4340" max="4341" width="5.875" style="5" customWidth="1"/>
    <col min="4342" max="4342" width="8.5" style="5" customWidth="1"/>
    <col min="4343" max="4343" width="8" style="5" customWidth="1"/>
    <col min="4344" max="4344" width="9.125" style="5" customWidth="1"/>
    <col min="4345" max="4350" width="8" style="5" customWidth="1"/>
    <col min="4351" max="4351" width="11.75" style="5" customWidth="1"/>
    <col min="4352" max="4352" width="6.875" style="5" customWidth="1"/>
    <col min="4353" max="4353" width="8.375" style="5" customWidth="1"/>
    <col min="4354" max="4360" width="6.75" style="5" customWidth="1"/>
    <col min="4361" max="4362" width="5.875" style="5" customWidth="1"/>
    <col min="4363" max="4363" width="8.5" style="5" customWidth="1"/>
    <col min="4364" max="4364" width="8" style="5" customWidth="1"/>
    <col min="4365" max="4365" width="9.125" style="5" customWidth="1"/>
    <col min="4366" max="4371" width="8" style="5" customWidth="1"/>
    <col min="4372" max="4372" width="11.75" style="5" customWidth="1"/>
    <col min="4373" max="4373" width="6.875" style="5" customWidth="1"/>
    <col min="4374" max="4374" width="7.625" style="5" customWidth="1"/>
    <col min="4375" max="4378" width="6.75" style="5" customWidth="1"/>
    <col min="4379" max="4379" width="7.625" style="5" customWidth="1"/>
    <col min="4380" max="4384" width="6.75" style="5" customWidth="1"/>
    <col min="4385" max="4385" width="6.625" style="5" customWidth="1"/>
    <col min="4386" max="4386" width="6.25" style="5" customWidth="1"/>
    <col min="4387" max="4387" width="6.625" style="5" customWidth="1"/>
    <col min="4388" max="4388" width="6.25" style="5" customWidth="1"/>
    <col min="4389" max="4389" width="6.5" style="5" customWidth="1"/>
    <col min="4390" max="4390" width="6.625" style="5" customWidth="1"/>
    <col min="4391" max="4391" width="6.875" style="5" customWidth="1"/>
    <col min="4392" max="4392" width="7" style="5" customWidth="1"/>
    <col min="4393" max="4393" width="8.125" style="5" customWidth="1"/>
    <col min="4394" max="4394" width="7.875" style="5" customWidth="1"/>
    <col min="4395" max="4396" width="6.75" style="5" customWidth="1"/>
    <col min="4397" max="4397" width="6.625" style="5" customWidth="1"/>
    <col min="4398" max="4399" width="6.75" style="5" customWidth="1"/>
    <col min="4400" max="4400" width="6.625" style="5" customWidth="1"/>
    <col min="4401" max="4403" width="0" style="5" hidden="1" customWidth="1"/>
    <col min="4404" max="4585" width="9" style="5"/>
    <col min="4586" max="4586" width="4.25" style="5" customWidth="1"/>
    <col min="4587" max="4587" width="16.25" style="5" customWidth="1"/>
    <col min="4588" max="4595" width="6.75" style="5" customWidth="1"/>
    <col min="4596" max="4597" width="5.875" style="5" customWidth="1"/>
    <col min="4598" max="4598" width="8.5" style="5" customWidth="1"/>
    <col min="4599" max="4599" width="8" style="5" customWidth="1"/>
    <col min="4600" max="4600" width="9.125" style="5" customWidth="1"/>
    <col min="4601" max="4606" width="8" style="5" customWidth="1"/>
    <col min="4607" max="4607" width="11.75" style="5" customWidth="1"/>
    <col min="4608" max="4608" width="6.875" style="5" customWidth="1"/>
    <col min="4609" max="4609" width="8.375" style="5" customWidth="1"/>
    <col min="4610" max="4616" width="6.75" style="5" customWidth="1"/>
    <col min="4617" max="4618" width="5.875" style="5" customWidth="1"/>
    <col min="4619" max="4619" width="8.5" style="5" customWidth="1"/>
    <col min="4620" max="4620" width="8" style="5" customWidth="1"/>
    <col min="4621" max="4621" width="9.125" style="5" customWidth="1"/>
    <col min="4622" max="4627" width="8" style="5" customWidth="1"/>
    <col min="4628" max="4628" width="11.75" style="5" customWidth="1"/>
    <col min="4629" max="4629" width="6.875" style="5" customWidth="1"/>
    <col min="4630" max="4630" width="7.625" style="5" customWidth="1"/>
    <col min="4631" max="4634" width="6.75" style="5" customWidth="1"/>
    <col min="4635" max="4635" width="7.625" style="5" customWidth="1"/>
    <col min="4636" max="4640" width="6.75" style="5" customWidth="1"/>
    <col min="4641" max="4641" width="6.625" style="5" customWidth="1"/>
    <col min="4642" max="4642" width="6.25" style="5" customWidth="1"/>
    <col min="4643" max="4643" width="6.625" style="5" customWidth="1"/>
    <col min="4644" max="4644" width="6.25" style="5" customWidth="1"/>
    <col min="4645" max="4645" width="6.5" style="5" customWidth="1"/>
    <col min="4646" max="4646" width="6.625" style="5" customWidth="1"/>
    <col min="4647" max="4647" width="6.875" style="5" customWidth="1"/>
    <col min="4648" max="4648" width="7" style="5" customWidth="1"/>
    <col min="4649" max="4649" width="8.125" style="5" customWidth="1"/>
    <col min="4650" max="4650" width="7.875" style="5" customWidth="1"/>
    <col min="4651" max="4652" width="6.75" style="5" customWidth="1"/>
    <col min="4653" max="4653" width="6.625" style="5" customWidth="1"/>
    <col min="4654" max="4655" width="6.75" style="5" customWidth="1"/>
    <col min="4656" max="4656" width="6.625" style="5" customWidth="1"/>
    <col min="4657" max="4659" width="0" style="5" hidden="1" customWidth="1"/>
    <col min="4660" max="4841" width="9" style="5"/>
    <col min="4842" max="4842" width="4.25" style="5" customWidth="1"/>
    <col min="4843" max="4843" width="16.25" style="5" customWidth="1"/>
    <col min="4844" max="4851" width="6.75" style="5" customWidth="1"/>
    <col min="4852" max="4853" width="5.875" style="5" customWidth="1"/>
    <col min="4854" max="4854" width="8.5" style="5" customWidth="1"/>
    <col min="4855" max="4855" width="8" style="5" customWidth="1"/>
    <col min="4856" max="4856" width="9.125" style="5" customWidth="1"/>
    <col min="4857" max="4862" width="8" style="5" customWidth="1"/>
    <col min="4863" max="4863" width="11.75" style="5" customWidth="1"/>
    <col min="4864" max="4864" width="6.875" style="5" customWidth="1"/>
    <col min="4865" max="4865" width="8.375" style="5" customWidth="1"/>
    <col min="4866" max="4872" width="6.75" style="5" customWidth="1"/>
    <col min="4873" max="4874" width="5.875" style="5" customWidth="1"/>
    <col min="4875" max="4875" width="8.5" style="5" customWidth="1"/>
    <col min="4876" max="4876" width="8" style="5" customWidth="1"/>
    <col min="4877" max="4877" width="9.125" style="5" customWidth="1"/>
    <col min="4878" max="4883" width="8" style="5" customWidth="1"/>
    <col min="4884" max="4884" width="11.75" style="5" customWidth="1"/>
    <col min="4885" max="4885" width="6.875" style="5" customWidth="1"/>
    <col min="4886" max="4886" width="7.625" style="5" customWidth="1"/>
    <col min="4887" max="4890" width="6.75" style="5" customWidth="1"/>
    <col min="4891" max="4891" width="7.625" style="5" customWidth="1"/>
    <col min="4892" max="4896" width="6.75" style="5" customWidth="1"/>
    <col min="4897" max="4897" width="6.625" style="5" customWidth="1"/>
    <col min="4898" max="4898" width="6.25" style="5" customWidth="1"/>
    <col min="4899" max="4899" width="6.625" style="5" customWidth="1"/>
    <col min="4900" max="4900" width="6.25" style="5" customWidth="1"/>
    <col min="4901" max="4901" width="6.5" style="5" customWidth="1"/>
    <col min="4902" max="4902" width="6.625" style="5" customWidth="1"/>
    <col min="4903" max="4903" width="6.875" style="5" customWidth="1"/>
    <col min="4904" max="4904" width="7" style="5" customWidth="1"/>
    <col min="4905" max="4905" width="8.125" style="5" customWidth="1"/>
    <col min="4906" max="4906" width="7.875" style="5" customWidth="1"/>
    <col min="4907" max="4908" width="6.75" style="5" customWidth="1"/>
    <col min="4909" max="4909" width="6.625" style="5" customWidth="1"/>
    <col min="4910" max="4911" width="6.75" style="5" customWidth="1"/>
    <col min="4912" max="4912" width="6.625" style="5" customWidth="1"/>
    <col min="4913" max="4915" width="0" style="5" hidden="1" customWidth="1"/>
    <col min="4916" max="5097" width="9" style="5"/>
    <col min="5098" max="5098" width="4.25" style="5" customWidth="1"/>
    <col min="5099" max="5099" width="16.25" style="5" customWidth="1"/>
    <col min="5100" max="5107" width="6.75" style="5" customWidth="1"/>
    <col min="5108" max="5109" width="5.875" style="5" customWidth="1"/>
    <col min="5110" max="5110" width="8.5" style="5" customWidth="1"/>
    <col min="5111" max="5111" width="8" style="5" customWidth="1"/>
    <col min="5112" max="5112" width="9.125" style="5" customWidth="1"/>
    <col min="5113" max="5118" width="8" style="5" customWidth="1"/>
    <col min="5119" max="5119" width="11.75" style="5" customWidth="1"/>
    <col min="5120" max="5120" width="6.875" style="5" customWidth="1"/>
    <col min="5121" max="5121" width="8.375" style="5" customWidth="1"/>
    <col min="5122" max="5128" width="6.75" style="5" customWidth="1"/>
    <col min="5129" max="5130" width="5.875" style="5" customWidth="1"/>
    <col min="5131" max="5131" width="8.5" style="5" customWidth="1"/>
    <col min="5132" max="5132" width="8" style="5" customWidth="1"/>
    <col min="5133" max="5133" width="9.125" style="5" customWidth="1"/>
    <col min="5134" max="5139" width="8" style="5" customWidth="1"/>
    <col min="5140" max="5140" width="11.75" style="5" customWidth="1"/>
    <col min="5141" max="5141" width="6.875" style="5" customWidth="1"/>
    <col min="5142" max="5142" width="7.625" style="5" customWidth="1"/>
    <col min="5143" max="5146" width="6.75" style="5" customWidth="1"/>
    <col min="5147" max="5147" width="7.625" style="5" customWidth="1"/>
    <col min="5148" max="5152" width="6.75" style="5" customWidth="1"/>
    <col min="5153" max="5153" width="6.625" style="5" customWidth="1"/>
    <col min="5154" max="5154" width="6.25" style="5" customWidth="1"/>
    <col min="5155" max="5155" width="6.625" style="5" customWidth="1"/>
    <col min="5156" max="5156" width="6.25" style="5" customWidth="1"/>
    <col min="5157" max="5157" width="6.5" style="5" customWidth="1"/>
    <col min="5158" max="5158" width="6.625" style="5" customWidth="1"/>
    <col min="5159" max="5159" width="6.875" style="5" customWidth="1"/>
    <col min="5160" max="5160" width="7" style="5" customWidth="1"/>
    <col min="5161" max="5161" width="8.125" style="5" customWidth="1"/>
    <col min="5162" max="5162" width="7.875" style="5" customWidth="1"/>
    <col min="5163" max="5164" width="6.75" style="5" customWidth="1"/>
    <col min="5165" max="5165" width="6.625" style="5" customWidth="1"/>
    <col min="5166" max="5167" width="6.75" style="5" customWidth="1"/>
    <col min="5168" max="5168" width="6.625" style="5" customWidth="1"/>
    <col min="5169" max="5171" width="0" style="5" hidden="1" customWidth="1"/>
    <col min="5172" max="5353" width="9" style="5"/>
    <col min="5354" max="5354" width="4.25" style="5" customWidth="1"/>
    <col min="5355" max="5355" width="16.25" style="5" customWidth="1"/>
    <col min="5356" max="5363" width="6.75" style="5" customWidth="1"/>
    <col min="5364" max="5365" width="5.875" style="5" customWidth="1"/>
    <col min="5366" max="5366" width="8.5" style="5" customWidth="1"/>
    <col min="5367" max="5367" width="8" style="5" customWidth="1"/>
    <col min="5368" max="5368" width="9.125" style="5" customWidth="1"/>
    <col min="5369" max="5374" width="8" style="5" customWidth="1"/>
    <col min="5375" max="5375" width="11.75" style="5" customWidth="1"/>
    <col min="5376" max="5376" width="6.875" style="5" customWidth="1"/>
    <col min="5377" max="5377" width="8.375" style="5" customWidth="1"/>
    <col min="5378" max="5384" width="6.75" style="5" customWidth="1"/>
    <col min="5385" max="5386" width="5.875" style="5" customWidth="1"/>
    <col min="5387" max="5387" width="8.5" style="5" customWidth="1"/>
    <col min="5388" max="5388" width="8" style="5" customWidth="1"/>
    <col min="5389" max="5389" width="9.125" style="5" customWidth="1"/>
    <col min="5390" max="5395" width="8" style="5" customWidth="1"/>
    <col min="5396" max="5396" width="11.75" style="5" customWidth="1"/>
    <col min="5397" max="5397" width="6.875" style="5" customWidth="1"/>
    <col min="5398" max="5398" width="7.625" style="5" customWidth="1"/>
    <col min="5399" max="5402" width="6.75" style="5" customWidth="1"/>
    <col min="5403" max="5403" width="7.625" style="5" customWidth="1"/>
    <col min="5404" max="5408" width="6.75" style="5" customWidth="1"/>
    <col min="5409" max="5409" width="6.625" style="5" customWidth="1"/>
    <col min="5410" max="5410" width="6.25" style="5" customWidth="1"/>
    <col min="5411" max="5411" width="6.625" style="5" customWidth="1"/>
    <col min="5412" max="5412" width="6.25" style="5" customWidth="1"/>
    <col min="5413" max="5413" width="6.5" style="5" customWidth="1"/>
    <col min="5414" max="5414" width="6.625" style="5" customWidth="1"/>
    <col min="5415" max="5415" width="6.875" style="5" customWidth="1"/>
    <col min="5416" max="5416" width="7" style="5" customWidth="1"/>
    <col min="5417" max="5417" width="8.125" style="5" customWidth="1"/>
    <col min="5418" max="5418" width="7.875" style="5" customWidth="1"/>
    <col min="5419" max="5420" width="6.75" style="5" customWidth="1"/>
    <col min="5421" max="5421" width="6.625" style="5" customWidth="1"/>
    <col min="5422" max="5423" width="6.75" style="5" customWidth="1"/>
    <col min="5424" max="5424" width="6.625" style="5" customWidth="1"/>
    <col min="5425" max="5427" width="0" style="5" hidden="1" customWidth="1"/>
    <col min="5428" max="5609" width="9" style="5"/>
    <col min="5610" max="5610" width="4.25" style="5" customWidth="1"/>
    <col min="5611" max="5611" width="16.25" style="5" customWidth="1"/>
    <col min="5612" max="5619" width="6.75" style="5" customWidth="1"/>
    <col min="5620" max="5621" width="5.875" style="5" customWidth="1"/>
    <col min="5622" max="5622" width="8.5" style="5" customWidth="1"/>
    <col min="5623" max="5623" width="8" style="5" customWidth="1"/>
    <col min="5624" max="5624" width="9.125" style="5" customWidth="1"/>
    <col min="5625" max="5630" width="8" style="5" customWidth="1"/>
    <col min="5631" max="5631" width="11.75" style="5" customWidth="1"/>
    <col min="5632" max="5632" width="6.875" style="5" customWidth="1"/>
    <col min="5633" max="5633" width="8.375" style="5" customWidth="1"/>
    <col min="5634" max="5640" width="6.75" style="5" customWidth="1"/>
    <col min="5641" max="5642" width="5.875" style="5" customWidth="1"/>
    <col min="5643" max="5643" width="8.5" style="5" customWidth="1"/>
    <col min="5644" max="5644" width="8" style="5" customWidth="1"/>
    <col min="5645" max="5645" width="9.125" style="5" customWidth="1"/>
    <col min="5646" max="5651" width="8" style="5" customWidth="1"/>
    <col min="5652" max="5652" width="11.75" style="5" customWidth="1"/>
    <col min="5653" max="5653" width="6.875" style="5" customWidth="1"/>
    <col min="5654" max="5654" width="7.625" style="5" customWidth="1"/>
    <col min="5655" max="5658" width="6.75" style="5" customWidth="1"/>
    <col min="5659" max="5659" width="7.625" style="5" customWidth="1"/>
    <col min="5660" max="5664" width="6.75" style="5" customWidth="1"/>
    <col min="5665" max="5665" width="6.625" style="5" customWidth="1"/>
    <col min="5666" max="5666" width="6.25" style="5" customWidth="1"/>
    <col min="5667" max="5667" width="6.625" style="5" customWidth="1"/>
    <col min="5668" max="5668" width="6.25" style="5" customWidth="1"/>
    <col min="5669" max="5669" width="6.5" style="5" customWidth="1"/>
    <col min="5670" max="5670" width="6.625" style="5" customWidth="1"/>
    <col min="5671" max="5671" width="6.875" style="5" customWidth="1"/>
    <col min="5672" max="5672" width="7" style="5" customWidth="1"/>
    <col min="5673" max="5673" width="8.125" style="5" customWidth="1"/>
    <col min="5674" max="5674" width="7.875" style="5" customWidth="1"/>
    <col min="5675" max="5676" width="6.75" style="5" customWidth="1"/>
    <col min="5677" max="5677" width="6.625" style="5" customWidth="1"/>
    <col min="5678" max="5679" width="6.75" style="5" customWidth="1"/>
    <col min="5680" max="5680" width="6.625" style="5" customWidth="1"/>
    <col min="5681" max="5683" width="0" style="5" hidden="1" customWidth="1"/>
    <col min="5684" max="5865" width="9" style="5"/>
    <col min="5866" max="5866" width="4.25" style="5" customWidth="1"/>
    <col min="5867" max="5867" width="16.25" style="5" customWidth="1"/>
    <col min="5868" max="5875" width="6.75" style="5" customWidth="1"/>
    <col min="5876" max="5877" width="5.875" style="5" customWidth="1"/>
    <col min="5878" max="5878" width="8.5" style="5" customWidth="1"/>
    <col min="5879" max="5879" width="8" style="5" customWidth="1"/>
    <col min="5880" max="5880" width="9.125" style="5" customWidth="1"/>
    <col min="5881" max="5886" width="8" style="5" customWidth="1"/>
    <col min="5887" max="5887" width="11.75" style="5" customWidth="1"/>
    <col min="5888" max="5888" width="6.875" style="5" customWidth="1"/>
    <col min="5889" max="5889" width="8.375" style="5" customWidth="1"/>
    <col min="5890" max="5896" width="6.75" style="5" customWidth="1"/>
    <col min="5897" max="5898" width="5.875" style="5" customWidth="1"/>
    <col min="5899" max="5899" width="8.5" style="5" customWidth="1"/>
    <col min="5900" max="5900" width="8" style="5" customWidth="1"/>
    <col min="5901" max="5901" width="9.125" style="5" customWidth="1"/>
    <col min="5902" max="5907" width="8" style="5" customWidth="1"/>
    <col min="5908" max="5908" width="11.75" style="5" customWidth="1"/>
    <col min="5909" max="5909" width="6.875" style="5" customWidth="1"/>
    <col min="5910" max="5910" width="7.625" style="5" customWidth="1"/>
    <col min="5911" max="5914" width="6.75" style="5" customWidth="1"/>
    <col min="5915" max="5915" width="7.625" style="5" customWidth="1"/>
    <col min="5916" max="5920" width="6.75" style="5" customWidth="1"/>
    <col min="5921" max="5921" width="6.625" style="5" customWidth="1"/>
    <col min="5922" max="5922" width="6.25" style="5" customWidth="1"/>
    <col min="5923" max="5923" width="6.625" style="5" customWidth="1"/>
    <col min="5924" max="5924" width="6.25" style="5" customWidth="1"/>
    <col min="5925" max="5925" width="6.5" style="5" customWidth="1"/>
    <col min="5926" max="5926" width="6.625" style="5" customWidth="1"/>
    <col min="5927" max="5927" width="6.875" style="5" customWidth="1"/>
    <col min="5928" max="5928" width="7" style="5" customWidth="1"/>
    <col min="5929" max="5929" width="8.125" style="5" customWidth="1"/>
    <col min="5930" max="5930" width="7.875" style="5" customWidth="1"/>
    <col min="5931" max="5932" width="6.75" style="5" customWidth="1"/>
    <col min="5933" max="5933" width="6.625" style="5" customWidth="1"/>
    <col min="5934" max="5935" width="6.75" style="5" customWidth="1"/>
    <col min="5936" max="5936" width="6.625" style="5" customWidth="1"/>
    <col min="5937" max="5939" width="0" style="5" hidden="1" customWidth="1"/>
    <col min="5940" max="6121" width="9" style="5"/>
    <col min="6122" max="6122" width="4.25" style="5" customWidth="1"/>
    <col min="6123" max="6123" width="16.25" style="5" customWidth="1"/>
    <col min="6124" max="6131" width="6.75" style="5" customWidth="1"/>
    <col min="6132" max="6133" width="5.875" style="5" customWidth="1"/>
    <col min="6134" max="6134" width="8.5" style="5" customWidth="1"/>
    <col min="6135" max="6135" width="8" style="5" customWidth="1"/>
    <col min="6136" max="6136" width="9.125" style="5" customWidth="1"/>
    <col min="6137" max="6142" width="8" style="5" customWidth="1"/>
    <col min="6143" max="6143" width="11.75" style="5" customWidth="1"/>
    <col min="6144" max="6144" width="6.875" style="5" customWidth="1"/>
    <col min="6145" max="6145" width="8.375" style="5" customWidth="1"/>
    <col min="6146" max="6152" width="6.75" style="5" customWidth="1"/>
    <col min="6153" max="6154" width="5.875" style="5" customWidth="1"/>
    <col min="6155" max="6155" width="8.5" style="5" customWidth="1"/>
    <col min="6156" max="6156" width="8" style="5" customWidth="1"/>
    <col min="6157" max="6157" width="9.125" style="5" customWidth="1"/>
    <col min="6158" max="6163" width="8" style="5" customWidth="1"/>
    <col min="6164" max="6164" width="11.75" style="5" customWidth="1"/>
    <col min="6165" max="6165" width="6.875" style="5" customWidth="1"/>
    <col min="6166" max="6166" width="7.625" style="5" customWidth="1"/>
    <col min="6167" max="6170" width="6.75" style="5" customWidth="1"/>
    <col min="6171" max="6171" width="7.625" style="5" customWidth="1"/>
    <col min="6172" max="6176" width="6.75" style="5" customWidth="1"/>
    <col min="6177" max="6177" width="6.625" style="5" customWidth="1"/>
    <col min="6178" max="6178" width="6.25" style="5" customWidth="1"/>
    <col min="6179" max="6179" width="6.625" style="5" customWidth="1"/>
    <col min="6180" max="6180" width="6.25" style="5" customWidth="1"/>
    <col min="6181" max="6181" width="6.5" style="5" customWidth="1"/>
    <col min="6182" max="6182" width="6.625" style="5" customWidth="1"/>
    <col min="6183" max="6183" width="6.875" style="5" customWidth="1"/>
    <col min="6184" max="6184" width="7" style="5" customWidth="1"/>
    <col min="6185" max="6185" width="8.125" style="5" customWidth="1"/>
    <col min="6186" max="6186" width="7.875" style="5" customWidth="1"/>
    <col min="6187" max="6188" width="6.75" style="5" customWidth="1"/>
    <col min="6189" max="6189" width="6.625" style="5" customWidth="1"/>
    <col min="6190" max="6191" width="6.75" style="5" customWidth="1"/>
    <col min="6192" max="6192" width="6.625" style="5" customWidth="1"/>
    <col min="6193" max="6195" width="0" style="5" hidden="1" customWidth="1"/>
    <col min="6196" max="6377" width="9" style="5"/>
    <col min="6378" max="6378" width="4.25" style="5" customWidth="1"/>
    <col min="6379" max="6379" width="16.25" style="5" customWidth="1"/>
    <col min="6380" max="6387" width="6.75" style="5" customWidth="1"/>
    <col min="6388" max="6389" width="5.875" style="5" customWidth="1"/>
    <col min="6390" max="6390" width="8.5" style="5" customWidth="1"/>
    <col min="6391" max="6391" width="8" style="5" customWidth="1"/>
    <col min="6392" max="6392" width="9.125" style="5" customWidth="1"/>
    <col min="6393" max="6398" width="8" style="5" customWidth="1"/>
    <col min="6399" max="6399" width="11.75" style="5" customWidth="1"/>
    <col min="6400" max="6400" width="6.875" style="5" customWidth="1"/>
    <col min="6401" max="6401" width="8.375" style="5" customWidth="1"/>
    <col min="6402" max="6408" width="6.75" style="5" customWidth="1"/>
    <col min="6409" max="6410" width="5.875" style="5" customWidth="1"/>
    <col min="6411" max="6411" width="8.5" style="5" customWidth="1"/>
    <col min="6412" max="6412" width="8" style="5" customWidth="1"/>
    <col min="6413" max="6413" width="9.125" style="5" customWidth="1"/>
    <col min="6414" max="6419" width="8" style="5" customWidth="1"/>
    <col min="6420" max="6420" width="11.75" style="5" customWidth="1"/>
    <col min="6421" max="6421" width="6.875" style="5" customWidth="1"/>
    <col min="6422" max="6422" width="7.625" style="5" customWidth="1"/>
    <col min="6423" max="6426" width="6.75" style="5" customWidth="1"/>
    <col min="6427" max="6427" width="7.625" style="5" customWidth="1"/>
    <col min="6428" max="6432" width="6.75" style="5" customWidth="1"/>
    <col min="6433" max="6433" width="6.625" style="5" customWidth="1"/>
    <col min="6434" max="6434" width="6.25" style="5" customWidth="1"/>
    <col min="6435" max="6435" width="6.625" style="5" customWidth="1"/>
    <col min="6436" max="6436" width="6.25" style="5" customWidth="1"/>
    <col min="6437" max="6437" width="6.5" style="5" customWidth="1"/>
    <col min="6438" max="6438" width="6.625" style="5" customWidth="1"/>
    <col min="6439" max="6439" width="6.875" style="5" customWidth="1"/>
    <col min="6440" max="6440" width="7" style="5" customWidth="1"/>
    <col min="6441" max="6441" width="8.125" style="5" customWidth="1"/>
    <col min="6442" max="6442" width="7.875" style="5" customWidth="1"/>
    <col min="6443" max="6444" width="6.75" style="5" customWidth="1"/>
    <col min="6445" max="6445" width="6.625" style="5" customWidth="1"/>
    <col min="6446" max="6447" width="6.75" style="5" customWidth="1"/>
    <col min="6448" max="6448" width="6.625" style="5" customWidth="1"/>
    <col min="6449" max="6451" width="0" style="5" hidden="1" customWidth="1"/>
    <col min="6452" max="6633" width="9" style="5"/>
    <col min="6634" max="6634" width="4.25" style="5" customWidth="1"/>
    <col min="6635" max="6635" width="16.25" style="5" customWidth="1"/>
    <col min="6636" max="6643" width="6.75" style="5" customWidth="1"/>
    <col min="6644" max="6645" width="5.875" style="5" customWidth="1"/>
    <col min="6646" max="6646" width="8.5" style="5" customWidth="1"/>
    <col min="6647" max="6647" width="8" style="5" customWidth="1"/>
    <col min="6648" max="6648" width="9.125" style="5" customWidth="1"/>
    <col min="6649" max="6654" width="8" style="5" customWidth="1"/>
    <col min="6655" max="6655" width="11.75" style="5" customWidth="1"/>
    <col min="6656" max="6656" width="6.875" style="5" customWidth="1"/>
    <col min="6657" max="6657" width="8.375" style="5" customWidth="1"/>
    <col min="6658" max="6664" width="6.75" style="5" customWidth="1"/>
    <col min="6665" max="6666" width="5.875" style="5" customWidth="1"/>
    <col min="6667" max="6667" width="8.5" style="5" customWidth="1"/>
    <col min="6668" max="6668" width="8" style="5" customWidth="1"/>
    <col min="6669" max="6669" width="9.125" style="5" customWidth="1"/>
    <col min="6670" max="6675" width="8" style="5" customWidth="1"/>
    <col min="6676" max="6676" width="11.75" style="5" customWidth="1"/>
    <col min="6677" max="6677" width="6.875" style="5" customWidth="1"/>
    <col min="6678" max="6678" width="7.625" style="5" customWidth="1"/>
    <col min="6679" max="6682" width="6.75" style="5" customWidth="1"/>
    <col min="6683" max="6683" width="7.625" style="5" customWidth="1"/>
    <col min="6684" max="6688" width="6.75" style="5" customWidth="1"/>
    <col min="6689" max="6689" width="6.625" style="5" customWidth="1"/>
    <col min="6690" max="6690" width="6.25" style="5" customWidth="1"/>
    <col min="6691" max="6691" width="6.625" style="5" customWidth="1"/>
    <col min="6692" max="6692" width="6.25" style="5" customWidth="1"/>
    <col min="6693" max="6693" width="6.5" style="5" customWidth="1"/>
    <col min="6694" max="6694" width="6.625" style="5" customWidth="1"/>
    <col min="6695" max="6695" width="6.875" style="5" customWidth="1"/>
    <col min="6696" max="6696" width="7" style="5" customWidth="1"/>
    <col min="6697" max="6697" width="8.125" style="5" customWidth="1"/>
    <col min="6698" max="6698" width="7.875" style="5" customWidth="1"/>
    <col min="6699" max="6700" width="6.75" style="5" customWidth="1"/>
    <col min="6701" max="6701" width="6.625" style="5" customWidth="1"/>
    <col min="6702" max="6703" width="6.75" style="5" customWidth="1"/>
    <col min="6704" max="6704" width="6.625" style="5" customWidth="1"/>
    <col min="6705" max="6707" width="0" style="5" hidden="1" customWidth="1"/>
    <col min="6708" max="6889" width="9" style="5"/>
    <col min="6890" max="6890" width="4.25" style="5" customWidth="1"/>
    <col min="6891" max="6891" width="16.25" style="5" customWidth="1"/>
    <col min="6892" max="6899" width="6.75" style="5" customWidth="1"/>
    <col min="6900" max="6901" width="5.875" style="5" customWidth="1"/>
    <col min="6902" max="6902" width="8.5" style="5" customWidth="1"/>
    <col min="6903" max="6903" width="8" style="5" customWidth="1"/>
    <col min="6904" max="6904" width="9.125" style="5" customWidth="1"/>
    <col min="6905" max="6910" width="8" style="5" customWidth="1"/>
    <col min="6911" max="6911" width="11.75" style="5" customWidth="1"/>
    <col min="6912" max="6912" width="6.875" style="5" customWidth="1"/>
    <col min="6913" max="6913" width="8.375" style="5" customWidth="1"/>
    <col min="6914" max="6920" width="6.75" style="5" customWidth="1"/>
    <col min="6921" max="6922" width="5.875" style="5" customWidth="1"/>
    <col min="6923" max="6923" width="8.5" style="5" customWidth="1"/>
    <col min="6924" max="6924" width="8" style="5" customWidth="1"/>
    <col min="6925" max="6925" width="9.125" style="5" customWidth="1"/>
    <col min="6926" max="6931" width="8" style="5" customWidth="1"/>
    <col min="6932" max="6932" width="11.75" style="5" customWidth="1"/>
    <col min="6933" max="6933" width="6.875" style="5" customWidth="1"/>
    <col min="6934" max="6934" width="7.625" style="5" customWidth="1"/>
    <col min="6935" max="6938" width="6.75" style="5" customWidth="1"/>
    <col min="6939" max="6939" width="7.625" style="5" customWidth="1"/>
    <col min="6940" max="6944" width="6.75" style="5" customWidth="1"/>
    <col min="6945" max="6945" width="6.625" style="5" customWidth="1"/>
    <col min="6946" max="6946" width="6.25" style="5" customWidth="1"/>
    <col min="6947" max="6947" width="6.625" style="5" customWidth="1"/>
    <col min="6948" max="6948" width="6.25" style="5" customWidth="1"/>
    <col min="6949" max="6949" width="6.5" style="5" customWidth="1"/>
    <col min="6950" max="6950" width="6.625" style="5" customWidth="1"/>
    <col min="6951" max="6951" width="6.875" style="5" customWidth="1"/>
    <col min="6952" max="6952" width="7" style="5" customWidth="1"/>
    <col min="6953" max="6953" width="8.125" style="5" customWidth="1"/>
    <col min="6954" max="6954" width="7.875" style="5" customWidth="1"/>
    <col min="6955" max="6956" width="6.75" style="5" customWidth="1"/>
    <col min="6957" max="6957" width="6.625" style="5" customWidth="1"/>
    <col min="6958" max="6959" width="6.75" style="5" customWidth="1"/>
    <col min="6960" max="6960" width="6.625" style="5" customWidth="1"/>
    <col min="6961" max="6963" width="0" style="5" hidden="1" customWidth="1"/>
    <col min="6964" max="7145" width="9" style="5"/>
    <col min="7146" max="7146" width="4.25" style="5" customWidth="1"/>
    <col min="7147" max="7147" width="16.25" style="5" customWidth="1"/>
    <col min="7148" max="7155" width="6.75" style="5" customWidth="1"/>
    <col min="7156" max="7157" width="5.875" style="5" customWidth="1"/>
    <col min="7158" max="7158" width="8.5" style="5" customWidth="1"/>
    <col min="7159" max="7159" width="8" style="5" customWidth="1"/>
    <col min="7160" max="7160" width="9.125" style="5" customWidth="1"/>
    <col min="7161" max="7166" width="8" style="5" customWidth="1"/>
    <col min="7167" max="7167" width="11.75" style="5" customWidth="1"/>
    <col min="7168" max="7168" width="6.875" style="5" customWidth="1"/>
    <col min="7169" max="7169" width="8.375" style="5" customWidth="1"/>
    <col min="7170" max="7176" width="6.75" style="5" customWidth="1"/>
    <col min="7177" max="7178" width="5.875" style="5" customWidth="1"/>
    <col min="7179" max="7179" width="8.5" style="5" customWidth="1"/>
    <col min="7180" max="7180" width="8" style="5" customWidth="1"/>
    <col min="7181" max="7181" width="9.125" style="5" customWidth="1"/>
    <col min="7182" max="7187" width="8" style="5" customWidth="1"/>
    <col min="7188" max="7188" width="11.75" style="5" customWidth="1"/>
    <col min="7189" max="7189" width="6.875" style="5" customWidth="1"/>
    <col min="7190" max="7190" width="7.625" style="5" customWidth="1"/>
    <col min="7191" max="7194" width="6.75" style="5" customWidth="1"/>
    <col min="7195" max="7195" width="7.625" style="5" customWidth="1"/>
    <col min="7196" max="7200" width="6.75" style="5" customWidth="1"/>
    <col min="7201" max="7201" width="6.625" style="5" customWidth="1"/>
    <col min="7202" max="7202" width="6.25" style="5" customWidth="1"/>
    <col min="7203" max="7203" width="6.625" style="5" customWidth="1"/>
    <col min="7204" max="7204" width="6.25" style="5" customWidth="1"/>
    <col min="7205" max="7205" width="6.5" style="5" customWidth="1"/>
    <col min="7206" max="7206" width="6.625" style="5" customWidth="1"/>
    <col min="7207" max="7207" width="6.875" style="5" customWidth="1"/>
    <col min="7208" max="7208" width="7" style="5" customWidth="1"/>
    <col min="7209" max="7209" width="8.125" style="5" customWidth="1"/>
    <col min="7210" max="7210" width="7.875" style="5" customWidth="1"/>
    <col min="7211" max="7212" width="6.75" style="5" customWidth="1"/>
    <col min="7213" max="7213" width="6.625" style="5" customWidth="1"/>
    <col min="7214" max="7215" width="6.75" style="5" customWidth="1"/>
    <col min="7216" max="7216" width="6.625" style="5" customWidth="1"/>
    <col min="7217" max="7219" width="0" style="5" hidden="1" customWidth="1"/>
    <col min="7220" max="7401" width="9" style="5"/>
    <col min="7402" max="7402" width="4.25" style="5" customWidth="1"/>
    <col min="7403" max="7403" width="16.25" style="5" customWidth="1"/>
    <col min="7404" max="7411" width="6.75" style="5" customWidth="1"/>
    <col min="7412" max="7413" width="5.875" style="5" customWidth="1"/>
    <col min="7414" max="7414" width="8.5" style="5" customWidth="1"/>
    <col min="7415" max="7415" width="8" style="5" customWidth="1"/>
    <col min="7416" max="7416" width="9.125" style="5" customWidth="1"/>
    <col min="7417" max="7422" width="8" style="5" customWidth="1"/>
    <col min="7423" max="7423" width="11.75" style="5" customWidth="1"/>
    <col min="7424" max="7424" width="6.875" style="5" customWidth="1"/>
    <col min="7425" max="7425" width="8.375" style="5" customWidth="1"/>
    <col min="7426" max="7432" width="6.75" style="5" customWidth="1"/>
    <col min="7433" max="7434" width="5.875" style="5" customWidth="1"/>
    <col min="7435" max="7435" width="8.5" style="5" customWidth="1"/>
    <col min="7436" max="7436" width="8" style="5" customWidth="1"/>
    <col min="7437" max="7437" width="9.125" style="5" customWidth="1"/>
    <col min="7438" max="7443" width="8" style="5" customWidth="1"/>
    <col min="7444" max="7444" width="11.75" style="5" customWidth="1"/>
    <col min="7445" max="7445" width="6.875" style="5" customWidth="1"/>
    <col min="7446" max="7446" width="7.625" style="5" customWidth="1"/>
    <col min="7447" max="7450" width="6.75" style="5" customWidth="1"/>
    <col min="7451" max="7451" width="7.625" style="5" customWidth="1"/>
    <col min="7452" max="7456" width="6.75" style="5" customWidth="1"/>
    <col min="7457" max="7457" width="6.625" style="5" customWidth="1"/>
    <col min="7458" max="7458" width="6.25" style="5" customWidth="1"/>
    <col min="7459" max="7459" width="6.625" style="5" customWidth="1"/>
    <col min="7460" max="7460" width="6.25" style="5" customWidth="1"/>
    <col min="7461" max="7461" width="6.5" style="5" customWidth="1"/>
    <col min="7462" max="7462" width="6.625" style="5" customWidth="1"/>
    <col min="7463" max="7463" width="6.875" style="5" customWidth="1"/>
    <col min="7464" max="7464" width="7" style="5" customWidth="1"/>
    <col min="7465" max="7465" width="8.125" style="5" customWidth="1"/>
    <col min="7466" max="7466" width="7.875" style="5" customWidth="1"/>
    <col min="7467" max="7468" width="6.75" style="5" customWidth="1"/>
    <col min="7469" max="7469" width="6.625" style="5" customWidth="1"/>
    <col min="7470" max="7471" width="6.75" style="5" customWidth="1"/>
    <col min="7472" max="7472" width="6.625" style="5" customWidth="1"/>
    <col min="7473" max="7475" width="0" style="5" hidden="1" customWidth="1"/>
    <col min="7476" max="7657" width="9" style="5"/>
    <col min="7658" max="7658" width="4.25" style="5" customWidth="1"/>
    <col min="7659" max="7659" width="16.25" style="5" customWidth="1"/>
    <col min="7660" max="7667" width="6.75" style="5" customWidth="1"/>
    <col min="7668" max="7669" width="5.875" style="5" customWidth="1"/>
    <col min="7670" max="7670" width="8.5" style="5" customWidth="1"/>
    <col min="7671" max="7671" width="8" style="5" customWidth="1"/>
    <col min="7672" max="7672" width="9.125" style="5" customWidth="1"/>
    <col min="7673" max="7678" width="8" style="5" customWidth="1"/>
    <col min="7679" max="7679" width="11.75" style="5" customWidth="1"/>
    <col min="7680" max="7680" width="6.875" style="5" customWidth="1"/>
    <col min="7681" max="7681" width="8.375" style="5" customWidth="1"/>
    <col min="7682" max="7688" width="6.75" style="5" customWidth="1"/>
    <col min="7689" max="7690" width="5.875" style="5" customWidth="1"/>
    <col min="7691" max="7691" width="8.5" style="5" customWidth="1"/>
    <col min="7692" max="7692" width="8" style="5" customWidth="1"/>
    <col min="7693" max="7693" width="9.125" style="5" customWidth="1"/>
    <col min="7694" max="7699" width="8" style="5" customWidth="1"/>
    <col min="7700" max="7700" width="11.75" style="5" customWidth="1"/>
    <col min="7701" max="7701" width="6.875" style="5" customWidth="1"/>
    <col min="7702" max="7702" width="7.625" style="5" customWidth="1"/>
    <col min="7703" max="7706" width="6.75" style="5" customWidth="1"/>
    <col min="7707" max="7707" width="7.625" style="5" customWidth="1"/>
    <col min="7708" max="7712" width="6.75" style="5" customWidth="1"/>
    <col min="7713" max="7713" width="6.625" style="5" customWidth="1"/>
    <col min="7714" max="7714" width="6.25" style="5" customWidth="1"/>
    <col min="7715" max="7715" width="6.625" style="5" customWidth="1"/>
    <col min="7716" max="7716" width="6.25" style="5" customWidth="1"/>
    <col min="7717" max="7717" width="6.5" style="5" customWidth="1"/>
    <col min="7718" max="7718" width="6.625" style="5" customWidth="1"/>
    <col min="7719" max="7719" width="6.875" style="5" customWidth="1"/>
    <col min="7720" max="7720" width="7" style="5" customWidth="1"/>
    <col min="7721" max="7721" width="8.125" style="5" customWidth="1"/>
    <col min="7722" max="7722" width="7.875" style="5" customWidth="1"/>
    <col min="7723" max="7724" width="6.75" style="5" customWidth="1"/>
    <col min="7725" max="7725" width="6.625" style="5" customWidth="1"/>
    <col min="7726" max="7727" width="6.75" style="5" customWidth="1"/>
    <col min="7728" max="7728" width="6.625" style="5" customWidth="1"/>
    <col min="7729" max="7731" width="0" style="5" hidden="1" customWidth="1"/>
    <col min="7732" max="7913" width="9" style="5"/>
    <col min="7914" max="7914" width="4.25" style="5" customWidth="1"/>
    <col min="7915" max="7915" width="16.25" style="5" customWidth="1"/>
    <col min="7916" max="7923" width="6.75" style="5" customWidth="1"/>
    <col min="7924" max="7925" width="5.875" style="5" customWidth="1"/>
    <col min="7926" max="7926" width="8.5" style="5" customWidth="1"/>
    <col min="7927" max="7927" width="8" style="5" customWidth="1"/>
    <col min="7928" max="7928" width="9.125" style="5" customWidth="1"/>
    <col min="7929" max="7934" width="8" style="5" customWidth="1"/>
    <col min="7935" max="7935" width="11.75" style="5" customWidth="1"/>
    <col min="7936" max="7936" width="6.875" style="5" customWidth="1"/>
    <col min="7937" max="7937" width="8.375" style="5" customWidth="1"/>
    <col min="7938" max="7944" width="6.75" style="5" customWidth="1"/>
    <col min="7945" max="7946" width="5.875" style="5" customWidth="1"/>
    <col min="7947" max="7947" width="8.5" style="5" customWidth="1"/>
    <col min="7948" max="7948" width="8" style="5" customWidth="1"/>
    <col min="7949" max="7949" width="9.125" style="5" customWidth="1"/>
    <col min="7950" max="7955" width="8" style="5" customWidth="1"/>
    <col min="7956" max="7956" width="11.75" style="5" customWidth="1"/>
    <col min="7957" max="7957" width="6.875" style="5" customWidth="1"/>
    <col min="7958" max="7958" width="7.625" style="5" customWidth="1"/>
    <col min="7959" max="7962" width="6.75" style="5" customWidth="1"/>
    <col min="7963" max="7963" width="7.625" style="5" customWidth="1"/>
    <col min="7964" max="7968" width="6.75" style="5" customWidth="1"/>
    <col min="7969" max="7969" width="6.625" style="5" customWidth="1"/>
    <col min="7970" max="7970" width="6.25" style="5" customWidth="1"/>
    <col min="7971" max="7971" width="6.625" style="5" customWidth="1"/>
    <col min="7972" max="7972" width="6.25" style="5" customWidth="1"/>
    <col min="7973" max="7973" width="6.5" style="5" customWidth="1"/>
    <col min="7974" max="7974" width="6.625" style="5" customWidth="1"/>
    <col min="7975" max="7975" width="6.875" style="5" customWidth="1"/>
    <col min="7976" max="7976" width="7" style="5" customWidth="1"/>
    <col min="7977" max="7977" width="8.125" style="5" customWidth="1"/>
    <col min="7978" max="7978" width="7.875" style="5" customWidth="1"/>
    <col min="7979" max="7980" width="6.75" style="5" customWidth="1"/>
    <col min="7981" max="7981" width="6.625" style="5" customWidth="1"/>
    <col min="7982" max="7983" width="6.75" style="5" customWidth="1"/>
    <col min="7984" max="7984" width="6.625" style="5" customWidth="1"/>
    <col min="7985" max="7987" width="0" style="5" hidden="1" customWidth="1"/>
    <col min="7988" max="8169" width="9" style="5"/>
    <col min="8170" max="8170" width="4.25" style="5" customWidth="1"/>
    <col min="8171" max="8171" width="16.25" style="5" customWidth="1"/>
    <col min="8172" max="8179" width="6.75" style="5" customWidth="1"/>
    <col min="8180" max="8181" width="5.875" style="5" customWidth="1"/>
    <col min="8182" max="8182" width="8.5" style="5" customWidth="1"/>
    <col min="8183" max="8183" width="8" style="5" customWidth="1"/>
    <col min="8184" max="8184" width="9.125" style="5" customWidth="1"/>
    <col min="8185" max="8190" width="8" style="5" customWidth="1"/>
    <col min="8191" max="8191" width="11.75" style="5" customWidth="1"/>
    <col min="8192" max="8192" width="6.875" style="5" customWidth="1"/>
    <col min="8193" max="8193" width="8.375" style="5" customWidth="1"/>
    <col min="8194" max="8200" width="6.75" style="5" customWidth="1"/>
    <col min="8201" max="8202" width="5.875" style="5" customWidth="1"/>
    <col min="8203" max="8203" width="8.5" style="5" customWidth="1"/>
    <col min="8204" max="8204" width="8" style="5" customWidth="1"/>
    <col min="8205" max="8205" width="9.125" style="5" customWidth="1"/>
    <col min="8206" max="8211" width="8" style="5" customWidth="1"/>
    <col min="8212" max="8212" width="11.75" style="5" customWidth="1"/>
    <col min="8213" max="8213" width="6.875" style="5" customWidth="1"/>
    <col min="8214" max="8214" width="7.625" style="5" customWidth="1"/>
    <col min="8215" max="8218" width="6.75" style="5" customWidth="1"/>
    <col min="8219" max="8219" width="7.625" style="5" customWidth="1"/>
    <col min="8220" max="8224" width="6.75" style="5" customWidth="1"/>
    <col min="8225" max="8225" width="6.625" style="5" customWidth="1"/>
    <col min="8226" max="8226" width="6.25" style="5" customWidth="1"/>
    <col min="8227" max="8227" width="6.625" style="5" customWidth="1"/>
    <col min="8228" max="8228" width="6.25" style="5" customWidth="1"/>
    <col min="8229" max="8229" width="6.5" style="5" customWidth="1"/>
    <col min="8230" max="8230" width="6.625" style="5" customWidth="1"/>
    <col min="8231" max="8231" width="6.875" style="5" customWidth="1"/>
    <col min="8232" max="8232" width="7" style="5" customWidth="1"/>
    <col min="8233" max="8233" width="8.125" style="5" customWidth="1"/>
    <col min="8234" max="8234" width="7.875" style="5" customWidth="1"/>
    <col min="8235" max="8236" width="6.75" style="5" customWidth="1"/>
    <col min="8237" max="8237" width="6.625" style="5" customWidth="1"/>
    <col min="8238" max="8239" width="6.75" style="5" customWidth="1"/>
    <col min="8240" max="8240" width="6.625" style="5" customWidth="1"/>
    <col min="8241" max="8243" width="0" style="5" hidden="1" customWidth="1"/>
    <col min="8244" max="8425" width="9" style="5"/>
    <col min="8426" max="8426" width="4.25" style="5" customWidth="1"/>
    <col min="8427" max="8427" width="16.25" style="5" customWidth="1"/>
    <col min="8428" max="8435" width="6.75" style="5" customWidth="1"/>
    <col min="8436" max="8437" width="5.875" style="5" customWidth="1"/>
    <col min="8438" max="8438" width="8.5" style="5" customWidth="1"/>
    <col min="8439" max="8439" width="8" style="5" customWidth="1"/>
    <col min="8440" max="8440" width="9.125" style="5" customWidth="1"/>
    <col min="8441" max="8446" width="8" style="5" customWidth="1"/>
    <col min="8447" max="8447" width="11.75" style="5" customWidth="1"/>
    <col min="8448" max="8448" width="6.875" style="5" customWidth="1"/>
    <col min="8449" max="8449" width="8.375" style="5" customWidth="1"/>
    <col min="8450" max="8456" width="6.75" style="5" customWidth="1"/>
    <col min="8457" max="8458" width="5.875" style="5" customWidth="1"/>
    <col min="8459" max="8459" width="8.5" style="5" customWidth="1"/>
    <col min="8460" max="8460" width="8" style="5" customWidth="1"/>
    <col min="8461" max="8461" width="9.125" style="5" customWidth="1"/>
    <col min="8462" max="8467" width="8" style="5" customWidth="1"/>
    <col min="8468" max="8468" width="11.75" style="5" customWidth="1"/>
    <col min="8469" max="8469" width="6.875" style="5" customWidth="1"/>
    <col min="8470" max="8470" width="7.625" style="5" customWidth="1"/>
    <col min="8471" max="8474" width="6.75" style="5" customWidth="1"/>
    <col min="8475" max="8475" width="7.625" style="5" customWidth="1"/>
    <col min="8476" max="8480" width="6.75" style="5" customWidth="1"/>
    <col min="8481" max="8481" width="6.625" style="5" customWidth="1"/>
    <col min="8482" max="8482" width="6.25" style="5" customWidth="1"/>
    <col min="8483" max="8483" width="6.625" style="5" customWidth="1"/>
    <col min="8484" max="8484" width="6.25" style="5" customWidth="1"/>
    <col min="8485" max="8485" width="6.5" style="5" customWidth="1"/>
    <col min="8486" max="8486" width="6.625" style="5" customWidth="1"/>
    <col min="8487" max="8487" width="6.875" style="5" customWidth="1"/>
    <col min="8488" max="8488" width="7" style="5" customWidth="1"/>
    <col min="8489" max="8489" width="8.125" style="5" customWidth="1"/>
    <col min="8490" max="8490" width="7.875" style="5" customWidth="1"/>
    <col min="8491" max="8492" width="6.75" style="5" customWidth="1"/>
    <col min="8493" max="8493" width="6.625" style="5" customWidth="1"/>
    <col min="8494" max="8495" width="6.75" style="5" customWidth="1"/>
    <col min="8496" max="8496" width="6.625" style="5" customWidth="1"/>
    <col min="8497" max="8499" width="0" style="5" hidden="1" customWidth="1"/>
    <col min="8500" max="8681" width="9" style="5"/>
    <col min="8682" max="8682" width="4.25" style="5" customWidth="1"/>
    <col min="8683" max="8683" width="16.25" style="5" customWidth="1"/>
    <col min="8684" max="8691" width="6.75" style="5" customWidth="1"/>
    <col min="8692" max="8693" width="5.875" style="5" customWidth="1"/>
    <col min="8694" max="8694" width="8.5" style="5" customWidth="1"/>
    <col min="8695" max="8695" width="8" style="5" customWidth="1"/>
    <col min="8696" max="8696" width="9.125" style="5" customWidth="1"/>
    <col min="8697" max="8702" width="8" style="5" customWidth="1"/>
    <col min="8703" max="8703" width="11.75" style="5" customWidth="1"/>
    <col min="8704" max="8704" width="6.875" style="5" customWidth="1"/>
    <col min="8705" max="8705" width="8.375" style="5" customWidth="1"/>
    <col min="8706" max="8712" width="6.75" style="5" customWidth="1"/>
    <col min="8713" max="8714" width="5.875" style="5" customWidth="1"/>
    <col min="8715" max="8715" width="8.5" style="5" customWidth="1"/>
    <col min="8716" max="8716" width="8" style="5" customWidth="1"/>
    <col min="8717" max="8717" width="9.125" style="5" customWidth="1"/>
    <col min="8718" max="8723" width="8" style="5" customWidth="1"/>
    <col min="8724" max="8724" width="11.75" style="5" customWidth="1"/>
    <col min="8725" max="8725" width="6.875" style="5" customWidth="1"/>
    <col min="8726" max="8726" width="7.625" style="5" customWidth="1"/>
    <col min="8727" max="8730" width="6.75" style="5" customWidth="1"/>
    <col min="8731" max="8731" width="7.625" style="5" customWidth="1"/>
    <col min="8732" max="8736" width="6.75" style="5" customWidth="1"/>
    <col min="8737" max="8737" width="6.625" style="5" customWidth="1"/>
    <col min="8738" max="8738" width="6.25" style="5" customWidth="1"/>
    <col min="8739" max="8739" width="6.625" style="5" customWidth="1"/>
    <col min="8740" max="8740" width="6.25" style="5" customWidth="1"/>
    <col min="8741" max="8741" width="6.5" style="5" customWidth="1"/>
    <col min="8742" max="8742" width="6.625" style="5" customWidth="1"/>
    <col min="8743" max="8743" width="6.875" style="5" customWidth="1"/>
    <col min="8744" max="8744" width="7" style="5" customWidth="1"/>
    <col min="8745" max="8745" width="8.125" style="5" customWidth="1"/>
    <col min="8746" max="8746" width="7.875" style="5" customWidth="1"/>
    <col min="8747" max="8748" width="6.75" style="5" customWidth="1"/>
    <col min="8749" max="8749" width="6.625" style="5" customWidth="1"/>
    <col min="8750" max="8751" width="6.75" style="5" customWidth="1"/>
    <col min="8752" max="8752" width="6.625" style="5" customWidth="1"/>
    <col min="8753" max="8755" width="0" style="5" hidden="1" customWidth="1"/>
    <col min="8756" max="8937" width="9" style="5"/>
    <col min="8938" max="8938" width="4.25" style="5" customWidth="1"/>
    <col min="8939" max="8939" width="16.25" style="5" customWidth="1"/>
    <col min="8940" max="8947" width="6.75" style="5" customWidth="1"/>
    <col min="8948" max="8949" width="5.875" style="5" customWidth="1"/>
    <col min="8950" max="8950" width="8.5" style="5" customWidth="1"/>
    <col min="8951" max="8951" width="8" style="5" customWidth="1"/>
    <col min="8952" max="8952" width="9.125" style="5" customWidth="1"/>
    <col min="8953" max="8958" width="8" style="5" customWidth="1"/>
    <col min="8959" max="8959" width="11.75" style="5" customWidth="1"/>
    <col min="8960" max="8960" width="6.875" style="5" customWidth="1"/>
    <col min="8961" max="8961" width="8.375" style="5" customWidth="1"/>
    <col min="8962" max="8968" width="6.75" style="5" customWidth="1"/>
    <col min="8969" max="8970" width="5.875" style="5" customWidth="1"/>
    <col min="8971" max="8971" width="8.5" style="5" customWidth="1"/>
    <col min="8972" max="8972" width="8" style="5" customWidth="1"/>
    <col min="8973" max="8973" width="9.125" style="5" customWidth="1"/>
    <col min="8974" max="8979" width="8" style="5" customWidth="1"/>
    <col min="8980" max="8980" width="11.75" style="5" customWidth="1"/>
    <col min="8981" max="8981" width="6.875" style="5" customWidth="1"/>
    <col min="8982" max="8982" width="7.625" style="5" customWidth="1"/>
    <col min="8983" max="8986" width="6.75" style="5" customWidth="1"/>
    <col min="8987" max="8987" width="7.625" style="5" customWidth="1"/>
    <col min="8988" max="8992" width="6.75" style="5" customWidth="1"/>
    <col min="8993" max="8993" width="6.625" style="5" customWidth="1"/>
    <col min="8994" max="8994" width="6.25" style="5" customWidth="1"/>
    <col min="8995" max="8995" width="6.625" style="5" customWidth="1"/>
    <col min="8996" max="8996" width="6.25" style="5" customWidth="1"/>
    <col min="8997" max="8997" width="6.5" style="5" customWidth="1"/>
    <col min="8998" max="8998" width="6.625" style="5" customWidth="1"/>
    <col min="8999" max="8999" width="6.875" style="5" customWidth="1"/>
    <col min="9000" max="9000" width="7" style="5" customWidth="1"/>
    <col min="9001" max="9001" width="8.125" style="5" customWidth="1"/>
    <col min="9002" max="9002" width="7.875" style="5" customWidth="1"/>
    <col min="9003" max="9004" width="6.75" style="5" customWidth="1"/>
    <col min="9005" max="9005" width="6.625" style="5" customWidth="1"/>
    <col min="9006" max="9007" width="6.75" style="5" customWidth="1"/>
    <col min="9008" max="9008" width="6.625" style="5" customWidth="1"/>
    <col min="9009" max="9011" width="0" style="5" hidden="1" customWidth="1"/>
    <col min="9012" max="9193" width="9" style="5"/>
    <col min="9194" max="9194" width="4.25" style="5" customWidth="1"/>
    <col min="9195" max="9195" width="16.25" style="5" customWidth="1"/>
    <col min="9196" max="9203" width="6.75" style="5" customWidth="1"/>
    <col min="9204" max="9205" width="5.875" style="5" customWidth="1"/>
    <col min="9206" max="9206" width="8.5" style="5" customWidth="1"/>
    <col min="9207" max="9207" width="8" style="5" customWidth="1"/>
    <col min="9208" max="9208" width="9.125" style="5" customWidth="1"/>
    <col min="9209" max="9214" width="8" style="5" customWidth="1"/>
    <col min="9215" max="9215" width="11.75" style="5" customWidth="1"/>
    <col min="9216" max="9216" width="6.875" style="5" customWidth="1"/>
    <col min="9217" max="9217" width="8.375" style="5" customWidth="1"/>
    <col min="9218" max="9224" width="6.75" style="5" customWidth="1"/>
    <col min="9225" max="9226" width="5.875" style="5" customWidth="1"/>
    <col min="9227" max="9227" width="8.5" style="5" customWidth="1"/>
    <col min="9228" max="9228" width="8" style="5" customWidth="1"/>
    <col min="9229" max="9229" width="9.125" style="5" customWidth="1"/>
    <col min="9230" max="9235" width="8" style="5" customWidth="1"/>
    <col min="9236" max="9236" width="11.75" style="5" customWidth="1"/>
    <col min="9237" max="9237" width="6.875" style="5" customWidth="1"/>
    <col min="9238" max="9238" width="7.625" style="5" customWidth="1"/>
    <col min="9239" max="9242" width="6.75" style="5" customWidth="1"/>
    <col min="9243" max="9243" width="7.625" style="5" customWidth="1"/>
    <col min="9244" max="9248" width="6.75" style="5" customWidth="1"/>
    <col min="9249" max="9249" width="6.625" style="5" customWidth="1"/>
    <col min="9250" max="9250" width="6.25" style="5" customWidth="1"/>
    <col min="9251" max="9251" width="6.625" style="5" customWidth="1"/>
    <col min="9252" max="9252" width="6.25" style="5" customWidth="1"/>
    <col min="9253" max="9253" width="6.5" style="5" customWidth="1"/>
    <col min="9254" max="9254" width="6.625" style="5" customWidth="1"/>
    <col min="9255" max="9255" width="6.875" style="5" customWidth="1"/>
    <col min="9256" max="9256" width="7" style="5" customWidth="1"/>
    <col min="9257" max="9257" width="8.125" style="5" customWidth="1"/>
    <col min="9258" max="9258" width="7.875" style="5" customWidth="1"/>
    <col min="9259" max="9260" width="6.75" style="5" customWidth="1"/>
    <col min="9261" max="9261" width="6.625" style="5" customWidth="1"/>
    <col min="9262" max="9263" width="6.75" style="5" customWidth="1"/>
    <col min="9264" max="9264" width="6.625" style="5" customWidth="1"/>
    <col min="9265" max="9267" width="0" style="5" hidden="1" customWidth="1"/>
    <col min="9268" max="9449" width="9" style="5"/>
    <col min="9450" max="9450" width="4.25" style="5" customWidth="1"/>
    <col min="9451" max="9451" width="16.25" style="5" customWidth="1"/>
    <col min="9452" max="9459" width="6.75" style="5" customWidth="1"/>
    <col min="9460" max="9461" width="5.875" style="5" customWidth="1"/>
    <col min="9462" max="9462" width="8.5" style="5" customWidth="1"/>
    <col min="9463" max="9463" width="8" style="5" customWidth="1"/>
    <col min="9464" max="9464" width="9.125" style="5" customWidth="1"/>
    <col min="9465" max="9470" width="8" style="5" customWidth="1"/>
    <col min="9471" max="9471" width="11.75" style="5" customWidth="1"/>
    <col min="9472" max="9472" width="6.875" style="5" customWidth="1"/>
    <col min="9473" max="9473" width="8.375" style="5" customWidth="1"/>
    <col min="9474" max="9480" width="6.75" style="5" customWidth="1"/>
    <col min="9481" max="9482" width="5.875" style="5" customWidth="1"/>
    <col min="9483" max="9483" width="8.5" style="5" customWidth="1"/>
    <col min="9484" max="9484" width="8" style="5" customWidth="1"/>
    <col min="9485" max="9485" width="9.125" style="5" customWidth="1"/>
    <col min="9486" max="9491" width="8" style="5" customWidth="1"/>
    <col min="9492" max="9492" width="11.75" style="5" customWidth="1"/>
    <col min="9493" max="9493" width="6.875" style="5" customWidth="1"/>
    <col min="9494" max="9494" width="7.625" style="5" customWidth="1"/>
    <col min="9495" max="9498" width="6.75" style="5" customWidth="1"/>
    <col min="9499" max="9499" width="7.625" style="5" customWidth="1"/>
    <col min="9500" max="9504" width="6.75" style="5" customWidth="1"/>
    <col min="9505" max="9505" width="6.625" style="5" customWidth="1"/>
    <col min="9506" max="9506" width="6.25" style="5" customWidth="1"/>
    <col min="9507" max="9507" width="6.625" style="5" customWidth="1"/>
    <col min="9508" max="9508" width="6.25" style="5" customWidth="1"/>
    <col min="9509" max="9509" width="6.5" style="5" customWidth="1"/>
    <col min="9510" max="9510" width="6.625" style="5" customWidth="1"/>
    <col min="9511" max="9511" width="6.875" style="5" customWidth="1"/>
    <col min="9512" max="9512" width="7" style="5" customWidth="1"/>
    <col min="9513" max="9513" width="8.125" style="5" customWidth="1"/>
    <col min="9514" max="9514" width="7.875" style="5" customWidth="1"/>
    <col min="9515" max="9516" width="6.75" style="5" customWidth="1"/>
    <col min="9517" max="9517" width="6.625" style="5" customWidth="1"/>
    <col min="9518" max="9519" width="6.75" style="5" customWidth="1"/>
    <col min="9520" max="9520" width="6.625" style="5" customWidth="1"/>
    <col min="9521" max="9523" width="0" style="5" hidden="1" customWidth="1"/>
    <col min="9524" max="9705" width="9" style="5"/>
    <col min="9706" max="9706" width="4.25" style="5" customWidth="1"/>
    <col min="9707" max="9707" width="16.25" style="5" customWidth="1"/>
    <col min="9708" max="9715" width="6.75" style="5" customWidth="1"/>
    <col min="9716" max="9717" width="5.875" style="5" customWidth="1"/>
    <col min="9718" max="9718" width="8.5" style="5" customWidth="1"/>
    <col min="9719" max="9719" width="8" style="5" customWidth="1"/>
    <col min="9720" max="9720" width="9.125" style="5" customWidth="1"/>
    <col min="9721" max="9726" width="8" style="5" customWidth="1"/>
    <col min="9727" max="9727" width="11.75" style="5" customWidth="1"/>
    <col min="9728" max="9728" width="6.875" style="5" customWidth="1"/>
    <col min="9729" max="9729" width="8.375" style="5" customWidth="1"/>
    <col min="9730" max="9736" width="6.75" style="5" customWidth="1"/>
    <col min="9737" max="9738" width="5.875" style="5" customWidth="1"/>
    <col min="9739" max="9739" width="8.5" style="5" customWidth="1"/>
    <col min="9740" max="9740" width="8" style="5" customWidth="1"/>
    <col min="9741" max="9741" width="9.125" style="5" customWidth="1"/>
    <col min="9742" max="9747" width="8" style="5" customWidth="1"/>
    <col min="9748" max="9748" width="11.75" style="5" customWidth="1"/>
    <col min="9749" max="9749" width="6.875" style="5" customWidth="1"/>
    <col min="9750" max="9750" width="7.625" style="5" customWidth="1"/>
    <col min="9751" max="9754" width="6.75" style="5" customWidth="1"/>
    <col min="9755" max="9755" width="7.625" style="5" customWidth="1"/>
    <col min="9756" max="9760" width="6.75" style="5" customWidth="1"/>
    <col min="9761" max="9761" width="6.625" style="5" customWidth="1"/>
    <col min="9762" max="9762" width="6.25" style="5" customWidth="1"/>
    <col min="9763" max="9763" width="6.625" style="5" customWidth="1"/>
    <col min="9764" max="9764" width="6.25" style="5" customWidth="1"/>
    <col min="9765" max="9765" width="6.5" style="5" customWidth="1"/>
    <col min="9766" max="9766" width="6.625" style="5" customWidth="1"/>
    <col min="9767" max="9767" width="6.875" style="5" customWidth="1"/>
    <col min="9768" max="9768" width="7" style="5" customWidth="1"/>
    <col min="9769" max="9769" width="8.125" style="5" customWidth="1"/>
    <col min="9770" max="9770" width="7.875" style="5" customWidth="1"/>
    <col min="9771" max="9772" width="6.75" style="5" customWidth="1"/>
    <col min="9773" max="9773" width="6.625" style="5" customWidth="1"/>
    <col min="9774" max="9775" width="6.75" style="5" customWidth="1"/>
    <col min="9776" max="9776" width="6.625" style="5" customWidth="1"/>
    <col min="9777" max="9779" width="0" style="5" hidden="1" customWidth="1"/>
    <col min="9780" max="9961" width="9" style="5"/>
    <col min="9962" max="9962" width="4.25" style="5" customWidth="1"/>
    <col min="9963" max="9963" width="16.25" style="5" customWidth="1"/>
    <col min="9964" max="9971" width="6.75" style="5" customWidth="1"/>
    <col min="9972" max="9973" width="5.875" style="5" customWidth="1"/>
    <col min="9974" max="9974" width="8.5" style="5" customWidth="1"/>
    <col min="9975" max="9975" width="8" style="5" customWidth="1"/>
    <col min="9976" max="9976" width="9.125" style="5" customWidth="1"/>
    <col min="9977" max="9982" width="8" style="5" customWidth="1"/>
    <col min="9983" max="9983" width="11.75" style="5" customWidth="1"/>
    <col min="9984" max="9984" width="6.875" style="5" customWidth="1"/>
    <col min="9985" max="9985" width="8.375" style="5" customWidth="1"/>
    <col min="9986" max="9992" width="6.75" style="5" customWidth="1"/>
    <col min="9993" max="9994" width="5.875" style="5" customWidth="1"/>
    <col min="9995" max="9995" width="8.5" style="5" customWidth="1"/>
    <col min="9996" max="9996" width="8" style="5" customWidth="1"/>
    <col min="9997" max="9997" width="9.125" style="5" customWidth="1"/>
    <col min="9998" max="10003" width="8" style="5" customWidth="1"/>
    <col min="10004" max="10004" width="11.75" style="5" customWidth="1"/>
    <col min="10005" max="10005" width="6.875" style="5" customWidth="1"/>
    <col min="10006" max="10006" width="7.625" style="5" customWidth="1"/>
    <col min="10007" max="10010" width="6.75" style="5" customWidth="1"/>
    <col min="10011" max="10011" width="7.625" style="5" customWidth="1"/>
    <col min="10012" max="10016" width="6.75" style="5" customWidth="1"/>
    <col min="10017" max="10017" width="6.625" style="5" customWidth="1"/>
    <col min="10018" max="10018" width="6.25" style="5" customWidth="1"/>
    <col min="10019" max="10019" width="6.625" style="5" customWidth="1"/>
    <col min="10020" max="10020" width="6.25" style="5" customWidth="1"/>
    <col min="10021" max="10021" width="6.5" style="5" customWidth="1"/>
    <col min="10022" max="10022" width="6.625" style="5" customWidth="1"/>
    <col min="10023" max="10023" width="6.875" style="5" customWidth="1"/>
    <col min="10024" max="10024" width="7" style="5" customWidth="1"/>
    <col min="10025" max="10025" width="8.125" style="5" customWidth="1"/>
    <col min="10026" max="10026" width="7.875" style="5" customWidth="1"/>
    <col min="10027" max="10028" width="6.75" style="5" customWidth="1"/>
    <col min="10029" max="10029" width="6.625" style="5" customWidth="1"/>
    <col min="10030" max="10031" width="6.75" style="5" customWidth="1"/>
    <col min="10032" max="10032" width="6.625" style="5" customWidth="1"/>
    <col min="10033" max="10035" width="0" style="5" hidden="1" customWidth="1"/>
    <col min="10036" max="10217" width="9" style="5"/>
    <col min="10218" max="10218" width="4.25" style="5" customWidth="1"/>
    <col min="10219" max="10219" width="16.25" style="5" customWidth="1"/>
    <col min="10220" max="10227" width="6.75" style="5" customWidth="1"/>
    <col min="10228" max="10229" width="5.875" style="5" customWidth="1"/>
    <col min="10230" max="10230" width="8.5" style="5" customWidth="1"/>
    <col min="10231" max="10231" width="8" style="5" customWidth="1"/>
    <col min="10232" max="10232" width="9.125" style="5" customWidth="1"/>
    <col min="10233" max="10238" width="8" style="5" customWidth="1"/>
    <col min="10239" max="10239" width="11.75" style="5" customWidth="1"/>
    <col min="10240" max="10240" width="6.875" style="5" customWidth="1"/>
    <col min="10241" max="10241" width="8.375" style="5" customWidth="1"/>
    <col min="10242" max="10248" width="6.75" style="5" customWidth="1"/>
    <col min="10249" max="10250" width="5.875" style="5" customWidth="1"/>
    <col min="10251" max="10251" width="8.5" style="5" customWidth="1"/>
    <col min="10252" max="10252" width="8" style="5" customWidth="1"/>
    <col min="10253" max="10253" width="9.125" style="5" customWidth="1"/>
    <col min="10254" max="10259" width="8" style="5" customWidth="1"/>
    <col min="10260" max="10260" width="11.75" style="5" customWidth="1"/>
    <col min="10261" max="10261" width="6.875" style="5" customWidth="1"/>
    <col min="10262" max="10262" width="7.625" style="5" customWidth="1"/>
    <col min="10263" max="10266" width="6.75" style="5" customWidth="1"/>
    <col min="10267" max="10267" width="7.625" style="5" customWidth="1"/>
    <col min="10268" max="10272" width="6.75" style="5" customWidth="1"/>
    <col min="10273" max="10273" width="6.625" style="5" customWidth="1"/>
    <col min="10274" max="10274" width="6.25" style="5" customWidth="1"/>
    <col min="10275" max="10275" width="6.625" style="5" customWidth="1"/>
    <col min="10276" max="10276" width="6.25" style="5" customWidth="1"/>
    <col min="10277" max="10277" width="6.5" style="5" customWidth="1"/>
    <col min="10278" max="10278" width="6.625" style="5" customWidth="1"/>
    <col min="10279" max="10279" width="6.875" style="5" customWidth="1"/>
    <col min="10280" max="10280" width="7" style="5" customWidth="1"/>
    <col min="10281" max="10281" width="8.125" style="5" customWidth="1"/>
    <col min="10282" max="10282" width="7.875" style="5" customWidth="1"/>
    <col min="10283" max="10284" width="6.75" style="5" customWidth="1"/>
    <col min="10285" max="10285" width="6.625" style="5" customWidth="1"/>
    <col min="10286" max="10287" width="6.75" style="5" customWidth="1"/>
    <col min="10288" max="10288" width="6.625" style="5" customWidth="1"/>
    <col min="10289" max="10291" width="0" style="5" hidden="1" customWidth="1"/>
    <col min="10292" max="10473" width="9" style="5"/>
    <col min="10474" max="10474" width="4.25" style="5" customWidth="1"/>
    <col min="10475" max="10475" width="16.25" style="5" customWidth="1"/>
    <col min="10476" max="10483" width="6.75" style="5" customWidth="1"/>
    <col min="10484" max="10485" width="5.875" style="5" customWidth="1"/>
    <col min="10486" max="10486" width="8.5" style="5" customWidth="1"/>
    <col min="10487" max="10487" width="8" style="5" customWidth="1"/>
    <col min="10488" max="10488" width="9.125" style="5" customWidth="1"/>
    <col min="10489" max="10494" width="8" style="5" customWidth="1"/>
    <col min="10495" max="10495" width="11.75" style="5" customWidth="1"/>
    <col min="10496" max="10496" width="6.875" style="5" customWidth="1"/>
    <col min="10497" max="10497" width="8.375" style="5" customWidth="1"/>
    <col min="10498" max="10504" width="6.75" style="5" customWidth="1"/>
    <col min="10505" max="10506" width="5.875" style="5" customWidth="1"/>
    <col min="10507" max="10507" width="8.5" style="5" customWidth="1"/>
    <col min="10508" max="10508" width="8" style="5" customWidth="1"/>
    <col min="10509" max="10509" width="9.125" style="5" customWidth="1"/>
    <col min="10510" max="10515" width="8" style="5" customWidth="1"/>
    <col min="10516" max="10516" width="11.75" style="5" customWidth="1"/>
    <col min="10517" max="10517" width="6.875" style="5" customWidth="1"/>
    <col min="10518" max="10518" width="7.625" style="5" customWidth="1"/>
    <col min="10519" max="10522" width="6.75" style="5" customWidth="1"/>
    <col min="10523" max="10523" width="7.625" style="5" customWidth="1"/>
    <col min="10524" max="10528" width="6.75" style="5" customWidth="1"/>
    <col min="10529" max="10529" width="6.625" style="5" customWidth="1"/>
    <col min="10530" max="10530" width="6.25" style="5" customWidth="1"/>
    <col min="10531" max="10531" width="6.625" style="5" customWidth="1"/>
    <col min="10532" max="10532" width="6.25" style="5" customWidth="1"/>
    <col min="10533" max="10533" width="6.5" style="5" customWidth="1"/>
    <col min="10534" max="10534" width="6.625" style="5" customWidth="1"/>
    <col min="10535" max="10535" width="6.875" style="5" customWidth="1"/>
    <col min="10536" max="10536" width="7" style="5" customWidth="1"/>
    <col min="10537" max="10537" width="8.125" style="5" customWidth="1"/>
    <col min="10538" max="10538" width="7.875" style="5" customWidth="1"/>
    <col min="10539" max="10540" width="6.75" style="5" customWidth="1"/>
    <col min="10541" max="10541" width="6.625" style="5" customWidth="1"/>
    <col min="10542" max="10543" width="6.75" style="5" customWidth="1"/>
    <col min="10544" max="10544" width="6.625" style="5" customWidth="1"/>
    <col min="10545" max="10547" width="0" style="5" hidden="1" customWidth="1"/>
    <col min="10548" max="10729" width="9" style="5"/>
    <col min="10730" max="10730" width="4.25" style="5" customWidth="1"/>
    <col min="10731" max="10731" width="16.25" style="5" customWidth="1"/>
    <col min="10732" max="10739" width="6.75" style="5" customWidth="1"/>
    <col min="10740" max="10741" width="5.875" style="5" customWidth="1"/>
    <col min="10742" max="10742" width="8.5" style="5" customWidth="1"/>
    <col min="10743" max="10743" width="8" style="5" customWidth="1"/>
    <col min="10744" max="10744" width="9.125" style="5" customWidth="1"/>
    <col min="10745" max="10750" width="8" style="5" customWidth="1"/>
    <col min="10751" max="10751" width="11.75" style="5" customWidth="1"/>
    <col min="10752" max="10752" width="6.875" style="5" customWidth="1"/>
    <col min="10753" max="10753" width="8.375" style="5" customWidth="1"/>
    <col min="10754" max="10760" width="6.75" style="5" customWidth="1"/>
    <col min="10761" max="10762" width="5.875" style="5" customWidth="1"/>
    <col min="10763" max="10763" width="8.5" style="5" customWidth="1"/>
    <col min="10764" max="10764" width="8" style="5" customWidth="1"/>
    <col min="10765" max="10765" width="9.125" style="5" customWidth="1"/>
    <col min="10766" max="10771" width="8" style="5" customWidth="1"/>
    <col min="10772" max="10772" width="11.75" style="5" customWidth="1"/>
    <col min="10773" max="10773" width="6.875" style="5" customWidth="1"/>
    <col min="10774" max="10774" width="7.625" style="5" customWidth="1"/>
    <col min="10775" max="10778" width="6.75" style="5" customWidth="1"/>
    <col min="10779" max="10779" width="7.625" style="5" customWidth="1"/>
    <col min="10780" max="10784" width="6.75" style="5" customWidth="1"/>
    <col min="10785" max="10785" width="6.625" style="5" customWidth="1"/>
    <col min="10786" max="10786" width="6.25" style="5" customWidth="1"/>
    <col min="10787" max="10787" width="6.625" style="5" customWidth="1"/>
    <col min="10788" max="10788" width="6.25" style="5" customWidth="1"/>
    <col min="10789" max="10789" width="6.5" style="5" customWidth="1"/>
    <col min="10790" max="10790" width="6.625" style="5" customWidth="1"/>
    <col min="10791" max="10791" width="6.875" style="5" customWidth="1"/>
    <col min="10792" max="10792" width="7" style="5" customWidth="1"/>
    <col min="10793" max="10793" width="8.125" style="5" customWidth="1"/>
    <col min="10794" max="10794" width="7.875" style="5" customWidth="1"/>
    <col min="10795" max="10796" width="6.75" style="5" customWidth="1"/>
    <col min="10797" max="10797" width="6.625" style="5" customWidth="1"/>
    <col min="10798" max="10799" width="6.75" style="5" customWidth="1"/>
    <col min="10800" max="10800" width="6.625" style="5" customWidth="1"/>
    <col min="10801" max="10803" width="0" style="5" hidden="1" customWidth="1"/>
    <col min="10804" max="10985" width="9" style="5"/>
    <col min="10986" max="10986" width="4.25" style="5" customWidth="1"/>
    <col min="10987" max="10987" width="16.25" style="5" customWidth="1"/>
    <col min="10988" max="10995" width="6.75" style="5" customWidth="1"/>
    <col min="10996" max="10997" width="5.875" style="5" customWidth="1"/>
    <col min="10998" max="10998" width="8.5" style="5" customWidth="1"/>
    <col min="10999" max="10999" width="8" style="5" customWidth="1"/>
    <col min="11000" max="11000" width="9.125" style="5" customWidth="1"/>
    <col min="11001" max="11006" width="8" style="5" customWidth="1"/>
    <col min="11007" max="11007" width="11.75" style="5" customWidth="1"/>
    <col min="11008" max="11008" width="6.875" style="5" customWidth="1"/>
    <col min="11009" max="11009" width="8.375" style="5" customWidth="1"/>
    <col min="11010" max="11016" width="6.75" style="5" customWidth="1"/>
    <col min="11017" max="11018" width="5.875" style="5" customWidth="1"/>
    <col min="11019" max="11019" width="8.5" style="5" customWidth="1"/>
    <col min="11020" max="11020" width="8" style="5" customWidth="1"/>
    <col min="11021" max="11021" width="9.125" style="5" customWidth="1"/>
    <col min="11022" max="11027" width="8" style="5" customWidth="1"/>
    <col min="11028" max="11028" width="11.75" style="5" customWidth="1"/>
    <col min="11029" max="11029" width="6.875" style="5" customWidth="1"/>
    <col min="11030" max="11030" width="7.625" style="5" customWidth="1"/>
    <col min="11031" max="11034" width="6.75" style="5" customWidth="1"/>
    <col min="11035" max="11035" width="7.625" style="5" customWidth="1"/>
    <col min="11036" max="11040" width="6.75" style="5" customWidth="1"/>
    <col min="11041" max="11041" width="6.625" style="5" customWidth="1"/>
    <col min="11042" max="11042" width="6.25" style="5" customWidth="1"/>
    <col min="11043" max="11043" width="6.625" style="5" customWidth="1"/>
    <col min="11044" max="11044" width="6.25" style="5" customWidth="1"/>
    <col min="11045" max="11045" width="6.5" style="5" customWidth="1"/>
    <col min="11046" max="11046" width="6.625" style="5" customWidth="1"/>
    <col min="11047" max="11047" width="6.875" style="5" customWidth="1"/>
    <col min="11048" max="11048" width="7" style="5" customWidth="1"/>
    <col min="11049" max="11049" width="8.125" style="5" customWidth="1"/>
    <col min="11050" max="11050" width="7.875" style="5" customWidth="1"/>
    <col min="11051" max="11052" width="6.75" style="5" customWidth="1"/>
    <col min="11053" max="11053" width="6.625" style="5" customWidth="1"/>
    <col min="11054" max="11055" width="6.75" style="5" customWidth="1"/>
    <col min="11056" max="11056" width="6.625" style="5" customWidth="1"/>
    <col min="11057" max="11059" width="0" style="5" hidden="1" customWidth="1"/>
    <col min="11060" max="11241" width="9" style="5"/>
    <col min="11242" max="11242" width="4.25" style="5" customWidth="1"/>
    <col min="11243" max="11243" width="16.25" style="5" customWidth="1"/>
    <col min="11244" max="11251" width="6.75" style="5" customWidth="1"/>
    <col min="11252" max="11253" width="5.875" style="5" customWidth="1"/>
    <col min="11254" max="11254" width="8.5" style="5" customWidth="1"/>
    <col min="11255" max="11255" width="8" style="5" customWidth="1"/>
    <col min="11256" max="11256" width="9.125" style="5" customWidth="1"/>
    <col min="11257" max="11262" width="8" style="5" customWidth="1"/>
    <col min="11263" max="11263" width="11.75" style="5" customWidth="1"/>
    <col min="11264" max="11264" width="6.875" style="5" customWidth="1"/>
    <col min="11265" max="11265" width="8.375" style="5" customWidth="1"/>
    <col min="11266" max="11272" width="6.75" style="5" customWidth="1"/>
    <col min="11273" max="11274" width="5.875" style="5" customWidth="1"/>
    <col min="11275" max="11275" width="8.5" style="5" customWidth="1"/>
    <col min="11276" max="11276" width="8" style="5" customWidth="1"/>
    <col min="11277" max="11277" width="9.125" style="5" customWidth="1"/>
    <col min="11278" max="11283" width="8" style="5" customWidth="1"/>
    <col min="11284" max="11284" width="11.75" style="5" customWidth="1"/>
    <col min="11285" max="11285" width="6.875" style="5" customWidth="1"/>
    <col min="11286" max="11286" width="7.625" style="5" customWidth="1"/>
    <col min="11287" max="11290" width="6.75" style="5" customWidth="1"/>
    <col min="11291" max="11291" width="7.625" style="5" customWidth="1"/>
    <col min="11292" max="11296" width="6.75" style="5" customWidth="1"/>
    <col min="11297" max="11297" width="6.625" style="5" customWidth="1"/>
    <col min="11298" max="11298" width="6.25" style="5" customWidth="1"/>
    <col min="11299" max="11299" width="6.625" style="5" customWidth="1"/>
    <col min="11300" max="11300" width="6.25" style="5" customWidth="1"/>
    <col min="11301" max="11301" width="6.5" style="5" customWidth="1"/>
    <col min="11302" max="11302" width="6.625" style="5" customWidth="1"/>
    <col min="11303" max="11303" width="6.875" style="5" customWidth="1"/>
    <col min="11304" max="11304" width="7" style="5" customWidth="1"/>
    <col min="11305" max="11305" width="8.125" style="5" customWidth="1"/>
    <col min="11306" max="11306" width="7.875" style="5" customWidth="1"/>
    <col min="11307" max="11308" width="6.75" style="5" customWidth="1"/>
    <col min="11309" max="11309" width="6.625" style="5" customWidth="1"/>
    <col min="11310" max="11311" width="6.75" style="5" customWidth="1"/>
    <col min="11312" max="11312" width="6.625" style="5" customWidth="1"/>
    <col min="11313" max="11315" width="0" style="5" hidden="1" customWidth="1"/>
    <col min="11316" max="11497" width="9" style="5"/>
    <col min="11498" max="11498" width="4.25" style="5" customWidth="1"/>
    <col min="11499" max="11499" width="16.25" style="5" customWidth="1"/>
    <col min="11500" max="11507" width="6.75" style="5" customWidth="1"/>
    <col min="11508" max="11509" width="5.875" style="5" customWidth="1"/>
    <col min="11510" max="11510" width="8.5" style="5" customWidth="1"/>
    <col min="11511" max="11511" width="8" style="5" customWidth="1"/>
    <col min="11512" max="11512" width="9.125" style="5" customWidth="1"/>
    <col min="11513" max="11518" width="8" style="5" customWidth="1"/>
    <col min="11519" max="11519" width="11.75" style="5" customWidth="1"/>
    <col min="11520" max="11520" width="6.875" style="5" customWidth="1"/>
    <col min="11521" max="11521" width="8.375" style="5" customWidth="1"/>
    <col min="11522" max="11528" width="6.75" style="5" customWidth="1"/>
    <col min="11529" max="11530" width="5.875" style="5" customWidth="1"/>
    <col min="11531" max="11531" width="8.5" style="5" customWidth="1"/>
    <col min="11532" max="11532" width="8" style="5" customWidth="1"/>
    <col min="11533" max="11533" width="9.125" style="5" customWidth="1"/>
    <col min="11534" max="11539" width="8" style="5" customWidth="1"/>
    <col min="11540" max="11540" width="11.75" style="5" customWidth="1"/>
    <col min="11541" max="11541" width="6.875" style="5" customWidth="1"/>
    <col min="11542" max="11542" width="7.625" style="5" customWidth="1"/>
    <col min="11543" max="11546" width="6.75" style="5" customWidth="1"/>
    <col min="11547" max="11547" width="7.625" style="5" customWidth="1"/>
    <col min="11548" max="11552" width="6.75" style="5" customWidth="1"/>
    <col min="11553" max="11553" width="6.625" style="5" customWidth="1"/>
    <col min="11554" max="11554" width="6.25" style="5" customWidth="1"/>
    <col min="11555" max="11555" width="6.625" style="5" customWidth="1"/>
    <col min="11556" max="11556" width="6.25" style="5" customWidth="1"/>
    <col min="11557" max="11557" width="6.5" style="5" customWidth="1"/>
    <col min="11558" max="11558" width="6.625" style="5" customWidth="1"/>
    <col min="11559" max="11559" width="6.875" style="5" customWidth="1"/>
    <col min="11560" max="11560" width="7" style="5" customWidth="1"/>
    <col min="11561" max="11561" width="8.125" style="5" customWidth="1"/>
    <col min="11562" max="11562" width="7.875" style="5" customWidth="1"/>
    <col min="11563" max="11564" width="6.75" style="5" customWidth="1"/>
    <col min="11565" max="11565" width="6.625" style="5" customWidth="1"/>
    <col min="11566" max="11567" width="6.75" style="5" customWidth="1"/>
    <col min="11568" max="11568" width="6.625" style="5" customWidth="1"/>
    <col min="11569" max="11571" width="0" style="5" hidden="1" customWidth="1"/>
    <col min="11572" max="11753" width="9" style="5"/>
    <col min="11754" max="11754" width="4.25" style="5" customWidth="1"/>
    <col min="11755" max="11755" width="16.25" style="5" customWidth="1"/>
    <col min="11756" max="11763" width="6.75" style="5" customWidth="1"/>
    <col min="11764" max="11765" width="5.875" style="5" customWidth="1"/>
    <col min="11766" max="11766" width="8.5" style="5" customWidth="1"/>
    <col min="11767" max="11767" width="8" style="5" customWidth="1"/>
    <col min="11768" max="11768" width="9.125" style="5" customWidth="1"/>
    <col min="11769" max="11774" width="8" style="5" customWidth="1"/>
    <col min="11775" max="11775" width="11.75" style="5" customWidth="1"/>
    <col min="11776" max="11776" width="6.875" style="5" customWidth="1"/>
    <col min="11777" max="11777" width="8.375" style="5" customWidth="1"/>
    <col min="11778" max="11784" width="6.75" style="5" customWidth="1"/>
    <col min="11785" max="11786" width="5.875" style="5" customWidth="1"/>
    <col min="11787" max="11787" width="8.5" style="5" customWidth="1"/>
    <col min="11788" max="11788" width="8" style="5" customWidth="1"/>
    <col min="11789" max="11789" width="9.125" style="5" customWidth="1"/>
    <col min="11790" max="11795" width="8" style="5" customWidth="1"/>
    <col min="11796" max="11796" width="11.75" style="5" customWidth="1"/>
    <col min="11797" max="11797" width="6.875" style="5" customWidth="1"/>
    <col min="11798" max="11798" width="7.625" style="5" customWidth="1"/>
    <col min="11799" max="11802" width="6.75" style="5" customWidth="1"/>
    <col min="11803" max="11803" width="7.625" style="5" customWidth="1"/>
    <col min="11804" max="11808" width="6.75" style="5" customWidth="1"/>
    <col min="11809" max="11809" width="6.625" style="5" customWidth="1"/>
    <col min="11810" max="11810" width="6.25" style="5" customWidth="1"/>
    <col min="11811" max="11811" width="6.625" style="5" customWidth="1"/>
    <col min="11812" max="11812" width="6.25" style="5" customWidth="1"/>
    <col min="11813" max="11813" width="6.5" style="5" customWidth="1"/>
    <col min="11814" max="11814" width="6.625" style="5" customWidth="1"/>
    <col min="11815" max="11815" width="6.875" style="5" customWidth="1"/>
    <col min="11816" max="11816" width="7" style="5" customWidth="1"/>
    <col min="11817" max="11817" width="8.125" style="5" customWidth="1"/>
    <col min="11818" max="11818" width="7.875" style="5" customWidth="1"/>
    <col min="11819" max="11820" width="6.75" style="5" customWidth="1"/>
    <col min="11821" max="11821" width="6.625" style="5" customWidth="1"/>
    <col min="11822" max="11823" width="6.75" style="5" customWidth="1"/>
    <col min="11824" max="11824" width="6.625" style="5" customWidth="1"/>
    <col min="11825" max="11827" width="0" style="5" hidden="1" customWidth="1"/>
    <col min="11828" max="12009" width="9" style="5"/>
    <col min="12010" max="12010" width="4.25" style="5" customWidth="1"/>
    <col min="12011" max="12011" width="16.25" style="5" customWidth="1"/>
    <col min="12012" max="12019" width="6.75" style="5" customWidth="1"/>
    <col min="12020" max="12021" width="5.875" style="5" customWidth="1"/>
    <col min="12022" max="12022" width="8.5" style="5" customWidth="1"/>
    <col min="12023" max="12023" width="8" style="5" customWidth="1"/>
    <col min="12024" max="12024" width="9.125" style="5" customWidth="1"/>
    <col min="12025" max="12030" width="8" style="5" customWidth="1"/>
    <col min="12031" max="12031" width="11.75" style="5" customWidth="1"/>
    <col min="12032" max="12032" width="6.875" style="5" customWidth="1"/>
    <col min="12033" max="12033" width="8.375" style="5" customWidth="1"/>
    <col min="12034" max="12040" width="6.75" style="5" customWidth="1"/>
    <col min="12041" max="12042" width="5.875" style="5" customWidth="1"/>
    <col min="12043" max="12043" width="8.5" style="5" customWidth="1"/>
    <col min="12044" max="12044" width="8" style="5" customWidth="1"/>
    <col min="12045" max="12045" width="9.125" style="5" customWidth="1"/>
    <col min="12046" max="12051" width="8" style="5" customWidth="1"/>
    <col min="12052" max="12052" width="11.75" style="5" customWidth="1"/>
    <col min="12053" max="12053" width="6.875" style="5" customWidth="1"/>
    <col min="12054" max="12054" width="7.625" style="5" customWidth="1"/>
    <col min="12055" max="12058" width="6.75" style="5" customWidth="1"/>
    <col min="12059" max="12059" width="7.625" style="5" customWidth="1"/>
    <col min="12060" max="12064" width="6.75" style="5" customWidth="1"/>
    <col min="12065" max="12065" width="6.625" style="5" customWidth="1"/>
    <col min="12066" max="12066" width="6.25" style="5" customWidth="1"/>
    <col min="12067" max="12067" width="6.625" style="5" customWidth="1"/>
    <col min="12068" max="12068" width="6.25" style="5" customWidth="1"/>
    <col min="12069" max="12069" width="6.5" style="5" customWidth="1"/>
    <col min="12070" max="12070" width="6.625" style="5" customWidth="1"/>
    <col min="12071" max="12071" width="6.875" style="5" customWidth="1"/>
    <col min="12072" max="12072" width="7" style="5" customWidth="1"/>
    <col min="12073" max="12073" width="8.125" style="5" customWidth="1"/>
    <col min="12074" max="12074" width="7.875" style="5" customWidth="1"/>
    <col min="12075" max="12076" width="6.75" style="5" customWidth="1"/>
    <col min="12077" max="12077" width="6.625" style="5" customWidth="1"/>
    <col min="12078" max="12079" width="6.75" style="5" customWidth="1"/>
    <col min="12080" max="12080" width="6.625" style="5" customWidth="1"/>
    <col min="12081" max="12083" width="0" style="5" hidden="1" customWidth="1"/>
    <col min="12084" max="12265" width="9" style="5"/>
    <col min="12266" max="12266" width="4.25" style="5" customWidth="1"/>
    <col min="12267" max="12267" width="16.25" style="5" customWidth="1"/>
    <col min="12268" max="12275" width="6.75" style="5" customWidth="1"/>
    <col min="12276" max="12277" width="5.875" style="5" customWidth="1"/>
    <col min="12278" max="12278" width="8.5" style="5" customWidth="1"/>
    <col min="12279" max="12279" width="8" style="5" customWidth="1"/>
    <col min="12280" max="12280" width="9.125" style="5" customWidth="1"/>
    <col min="12281" max="12286" width="8" style="5" customWidth="1"/>
    <col min="12287" max="12287" width="11.75" style="5" customWidth="1"/>
    <col min="12288" max="12288" width="6.875" style="5" customWidth="1"/>
    <col min="12289" max="12289" width="8.375" style="5" customWidth="1"/>
    <col min="12290" max="12296" width="6.75" style="5" customWidth="1"/>
    <col min="12297" max="12298" width="5.875" style="5" customWidth="1"/>
    <col min="12299" max="12299" width="8.5" style="5" customWidth="1"/>
    <col min="12300" max="12300" width="8" style="5" customWidth="1"/>
    <col min="12301" max="12301" width="9.125" style="5" customWidth="1"/>
    <col min="12302" max="12307" width="8" style="5" customWidth="1"/>
    <col min="12308" max="12308" width="11.75" style="5" customWidth="1"/>
    <col min="12309" max="12309" width="6.875" style="5" customWidth="1"/>
    <col min="12310" max="12310" width="7.625" style="5" customWidth="1"/>
    <col min="12311" max="12314" width="6.75" style="5" customWidth="1"/>
    <col min="12315" max="12315" width="7.625" style="5" customWidth="1"/>
    <col min="12316" max="12320" width="6.75" style="5" customWidth="1"/>
    <col min="12321" max="12321" width="6.625" style="5" customWidth="1"/>
    <col min="12322" max="12322" width="6.25" style="5" customWidth="1"/>
    <col min="12323" max="12323" width="6.625" style="5" customWidth="1"/>
    <col min="12324" max="12324" width="6.25" style="5" customWidth="1"/>
    <col min="12325" max="12325" width="6.5" style="5" customWidth="1"/>
    <col min="12326" max="12326" width="6.625" style="5" customWidth="1"/>
    <col min="12327" max="12327" width="6.875" style="5" customWidth="1"/>
    <col min="12328" max="12328" width="7" style="5" customWidth="1"/>
    <col min="12329" max="12329" width="8.125" style="5" customWidth="1"/>
    <col min="12330" max="12330" width="7.875" style="5" customWidth="1"/>
    <col min="12331" max="12332" width="6.75" style="5" customWidth="1"/>
    <col min="12333" max="12333" width="6.625" style="5" customWidth="1"/>
    <col min="12334" max="12335" width="6.75" style="5" customWidth="1"/>
    <col min="12336" max="12336" width="6.625" style="5" customWidth="1"/>
    <col min="12337" max="12339" width="0" style="5" hidden="1" customWidth="1"/>
    <col min="12340" max="12521" width="9" style="5"/>
    <col min="12522" max="12522" width="4.25" style="5" customWidth="1"/>
    <col min="12523" max="12523" width="16.25" style="5" customWidth="1"/>
    <col min="12524" max="12531" width="6.75" style="5" customWidth="1"/>
    <col min="12532" max="12533" width="5.875" style="5" customWidth="1"/>
    <col min="12534" max="12534" width="8.5" style="5" customWidth="1"/>
    <col min="12535" max="12535" width="8" style="5" customWidth="1"/>
    <col min="12536" max="12536" width="9.125" style="5" customWidth="1"/>
    <col min="12537" max="12542" width="8" style="5" customWidth="1"/>
    <col min="12543" max="12543" width="11.75" style="5" customWidth="1"/>
    <col min="12544" max="12544" width="6.875" style="5" customWidth="1"/>
    <col min="12545" max="12545" width="8.375" style="5" customWidth="1"/>
    <col min="12546" max="12552" width="6.75" style="5" customWidth="1"/>
    <col min="12553" max="12554" width="5.875" style="5" customWidth="1"/>
    <col min="12555" max="12555" width="8.5" style="5" customWidth="1"/>
    <col min="12556" max="12556" width="8" style="5" customWidth="1"/>
    <col min="12557" max="12557" width="9.125" style="5" customWidth="1"/>
    <col min="12558" max="12563" width="8" style="5" customWidth="1"/>
    <col min="12564" max="12564" width="11.75" style="5" customWidth="1"/>
    <col min="12565" max="12565" width="6.875" style="5" customWidth="1"/>
    <col min="12566" max="12566" width="7.625" style="5" customWidth="1"/>
    <col min="12567" max="12570" width="6.75" style="5" customWidth="1"/>
    <col min="12571" max="12571" width="7.625" style="5" customWidth="1"/>
    <col min="12572" max="12576" width="6.75" style="5" customWidth="1"/>
    <col min="12577" max="12577" width="6.625" style="5" customWidth="1"/>
    <col min="12578" max="12578" width="6.25" style="5" customWidth="1"/>
    <col min="12579" max="12579" width="6.625" style="5" customWidth="1"/>
    <col min="12580" max="12580" width="6.25" style="5" customWidth="1"/>
    <col min="12581" max="12581" width="6.5" style="5" customWidth="1"/>
    <col min="12582" max="12582" width="6.625" style="5" customWidth="1"/>
    <col min="12583" max="12583" width="6.875" style="5" customWidth="1"/>
    <col min="12584" max="12584" width="7" style="5" customWidth="1"/>
    <col min="12585" max="12585" width="8.125" style="5" customWidth="1"/>
    <col min="12586" max="12586" width="7.875" style="5" customWidth="1"/>
    <col min="12587" max="12588" width="6.75" style="5" customWidth="1"/>
    <col min="12589" max="12589" width="6.625" style="5" customWidth="1"/>
    <col min="12590" max="12591" width="6.75" style="5" customWidth="1"/>
    <col min="12592" max="12592" width="6.625" style="5" customWidth="1"/>
    <col min="12593" max="12595" width="0" style="5" hidden="1" customWidth="1"/>
    <col min="12596" max="12777" width="9" style="5"/>
    <col min="12778" max="12778" width="4.25" style="5" customWidth="1"/>
    <col min="12779" max="12779" width="16.25" style="5" customWidth="1"/>
    <col min="12780" max="12787" width="6.75" style="5" customWidth="1"/>
    <col min="12788" max="12789" width="5.875" style="5" customWidth="1"/>
    <col min="12790" max="12790" width="8.5" style="5" customWidth="1"/>
    <col min="12791" max="12791" width="8" style="5" customWidth="1"/>
    <col min="12792" max="12792" width="9.125" style="5" customWidth="1"/>
    <col min="12793" max="12798" width="8" style="5" customWidth="1"/>
    <col min="12799" max="12799" width="11.75" style="5" customWidth="1"/>
    <col min="12800" max="12800" width="6.875" style="5" customWidth="1"/>
    <col min="12801" max="12801" width="8.375" style="5" customWidth="1"/>
    <col min="12802" max="12808" width="6.75" style="5" customWidth="1"/>
    <col min="12809" max="12810" width="5.875" style="5" customWidth="1"/>
    <col min="12811" max="12811" width="8.5" style="5" customWidth="1"/>
    <col min="12812" max="12812" width="8" style="5" customWidth="1"/>
    <col min="12813" max="12813" width="9.125" style="5" customWidth="1"/>
    <col min="12814" max="12819" width="8" style="5" customWidth="1"/>
    <col min="12820" max="12820" width="11.75" style="5" customWidth="1"/>
    <col min="12821" max="12821" width="6.875" style="5" customWidth="1"/>
    <col min="12822" max="12822" width="7.625" style="5" customWidth="1"/>
    <col min="12823" max="12826" width="6.75" style="5" customWidth="1"/>
    <col min="12827" max="12827" width="7.625" style="5" customWidth="1"/>
    <col min="12828" max="12832" width="6.75" style="5" customWidth="1"/>
    <col min="12833" max="12833" width="6.625" style="5" customWidth="1"/>
    <col min="12834" max="12834" width="6.25" style="5" customWidth="1"/>
    <col min="12835" max="12835" width="6.625" style="5" customWidth="1"/>
    <col min="12836" max="12836" width="6.25" style="5" customWidth="1"/>
    <col min="12837" max="12837" width="6.5" style="5" customWidth="1"/>
    <col min="12838" max="12838" width="6.625" style="5" customWidth="1"/>
    <col min="12839" max="12839" width="6.875" style="5" customWidth="1"/>
    <col min="12840" max="12840" width="7" style="5" customWidth="1"/>
    <col min="12841" max="12841" width="8.125" style="5" customWidth="1"/>
    <col min="12842" max="12842" width="7.875" style="5" customWidth="1"/>
    <col min="12843" max="12844" width="6.75" style="5" customWidth="1"/>
    <col min="12845" max="12845" width="6.625" style="5" customWidth="1"/>
    <col min="12846" max="12847" width="6.75" style="5" customWidth="1"/>
    <col min="12848" max="12848" width="6.625" style="5" customWidth="1"/>
    <col min="12849" max="12851" width="0" style="5" hidden="1" customWidth="1"/>
    <col min="12852" max="13033" width="9" style="5"/>
    <col min="13034" max="13034" width="4.25" style="5" customWidth="1"/>
    <col min="13035" max="13035" width="16.25" style="5" customWidth="1"/>
    <col min="13036" max="13043" width="6.75" style="5" customWidth="1"/>
    <col min="13044" max="13045" width="5.875" style="5" customWidth="1"/>
    <col min="13046" max="13046" width="8.5" style="5" customWidth="1"/>
    <col min="13047" max="13047" width="8" style="5" customWidth="1"/>
    <col min="13048" max="13048" width="9.125" style="5" customWidth="1"/>
    <col min="13049" max="13054" width="8" style="5" customWidth="1"/>
    <col min="13055" max="13055" width="11.75" style="5" customWidth="1"/>
    <col min="13056" max="13056" width="6.875" style="5" customWidth="1"/>
    <col min="13057" max="13057" width="8.375" style="5" customWidth="1"/>
    <col min="13058" max="13064" width="6.75" style="5" customWidth="1"/>
    <col min="13065" max="13066" width="5.875" style="5" customWidth="1"/>
    <col min="13067" max="13067" width="8.5" style="5" customWidth="1"/>
    <col min="13068" max="13068" width="8" style="5" customWidth="1"/>
    <col min="13069" max="13069" width="9.125" style="5" customWidth="1"/>
    <col min="13070" max="13075" width="8" style="5" customWidth="1"/>
    <col min="13076" max="13076" width="11.75" style="5" customWidth="1"/>
    <col min="13077" max="13077" width="6.875" style="5" customWidth="1"/>
    <col min="13078" max="13078" width="7.625" style="5" customWidth="1"/>
    <col min="13079" max="13082" width="6.75" style="5" customWidth="1"/>
    <col min="13083" max="13083" width="7.625" style="5" customWidth="1"/>
    <col min="13084" max="13088" width="6.75" style="5" customWidth="1"/>
    <col min="13089" max="13089" width="6.625" style="5" customWidth="1"/>
    <col min="13090" max="13090" width="6.25" style="5" customWidth="1"/>
    <col min="13091" max="13091" width="6.625" style="5" customWidth="1"/>
    <col min="13092" max="13092" width="6.25" style="5" customWidth="1"/>
    <col min="13093" max="13093" width="6.5" style="5" customWidth="1"/>
    <col min="13094" max="13094" width="6.625" style="5" customWidth="1"/>
    <col min="13095" max="13095" width="6.875" style="5" customWidth="1"/>
    <col min="13096" max="13096" width="7" style="5" customWidth="1"/>
    <col min="13097" max="13097" width="8.125" style="5" customWidth="1"/>
    <col min="13098" max="13098" width="7.875" style="5" customWidth="1"/>
    <col min="13099" max="13100" width="6.75" style="5" customWidth="1"/>
    <col min="13101" max="13101" width="6.625" style="5" customWidth="1"/>
    <col min="13102" max="13103" width="6.75" style="5" customWidth="1"/>
    <col min="13104" max="13104" width="6.625" style="5" customWidth="1"/>
    <col min="13105" max="13107" width="0" style="5" hidden="1" customWidth="1"/>
    <col min="13108" max="13289" width="9" style="5"/>
    <col min="13290" max="13290" width="4.25" style="5" customWidth="1"/>
    <col min="13291" max="13291" width="16.25" style="5" customWidth="1"/>
    <col min="13292" max="13299" width="6.75" style="5" customWidth="1"/>
    <col min="13300" max="13301" width="5.875" style="5" customWidth="1"/>
    <col min="13302" max="13302" width="8.5" style="5" customWidth="1"/>
    <col min="13303" max="13303" width="8" style="5" customWidth="1"/>
    <col min="13304" max="13304" width="9.125" style="5" customWidth="1"/>
    <col min="13305" max="13310" width="8" style="5" customWidth="1"/>
    <col min="13311" max="13311" width="11.75" style="5" customWidth="1"/>
    <col min="13312" max="13312" width="6.875" style="5" customWidth="1"/>
    <col min="13313" max="13313" width="8.375" style="5" customWidth="1"/>
    <col min="13314" max="13320" width="6.75" style="5" customWidth="1"/>
    <col min="13321" max="13322" width="5.875" style="5" customWidth="1"/>
    <col min="13323" max="13323" width="8.5" style="5" customWidth="1"/>
    <col min="13324" max="13324" width="8" style="5" customWidth="1"/>
    <col min="13325" max="13325" width="9.125" style="5" customWidth="1"/>
    <col min="13326" max="13331" width="8" style="5" customWidth="1"/>
    <col min="13332" max="13332" width="11.75" style="5" customWidth="1"/>
    <col min="13333" max="13333" width="6.875" style="5" customWidth="1"/>
    <col min="13334" max="13334" width="7.625" style="5" customWidth="1"/>
    <col min="13335" max="13338" width="6.75" style="5" customWidth="1"/>
    <col min="13339" max="13339" width="7.625" style="5" customWidth="1"/>
    <col min="13340" max="13344" width="6.75" style="5" customWidth="1"/>
    <col min="13345" max="13345" width="6.625" style="5" customWidth="1"/>
    <col min="13346" max="13346" width="6.25" style="5" customWidth="1"/>
    <col min="13347" max="13347" width="6.625" style="5" customWidth="1"/>
    <col min="13348" max="13348" width="6.25" style="5" customWidth="1"/>
    <col min="13349" max="13349" width="6.5" style="5" customWidth="1"/>
    <col min="13350" max="13350" width="6.625" style="5" customWidth="1"/>
    <col min="13351" max="13351" width="6.875" style="5" customWidth="1"/>
    <col min="13352" max="13352" width="7" style="5" customWidth="1"/>
    <col min="13353" max="13353" width="8.125" style="5" customWidth="1"/>
    <col min="13354" max="13354" width="7.875" style="5" customWidth="1"/>
    <col min="13355" max="13356" width="6.75" style="5" customWidth="1"/>
    <col min="13357" max="13357" width="6.625" style="5" customWidth="1"/>
    <col min="13358" max="13359" width="6.75" style="5" customWidth="1"/>
    <col min="13360" max="13360" width="6.625" style="5" customWidth="1"/>
    <col min="13361" max="13363" width="0" style="5" hidden="1" customWidth="1"/>
    <col min="13364" max="13545" width="9" style="5"/>
    <col min="13546" max="13546" width="4.25" style="5" customWidth="1"/>
    <col min="13547" max="13547" width="16.25" style="5" customWidth="1"/>
    <col min="13548" max="13555" width="6.75" style="5" customWidth="1"/>
    <col min="13556" max="13557" width="5.875" style="5" customWidth="1"/>
    <col min="13558" max="13558" width="8.5" style="5" customWidth="1"/>
    <col min="13559" max="13559" width="8" style="5" customWidth="1"/>
    <col min="13560" max="13560" width="9.125" style="5" customWidth="1"/>
    <col min="13561" max="13566" width="8" style="5" customWidth="1"/>
    <col min="13567" max="13567" width="11.75" style="5" customWidth="1"/>
    <col min="13568" max="13568" width="6.875" style="5" customWidth="1"/>
    <col min="13569" max="13569" width="8.375" style="5" customWidth="1"/>
    <col min="13570" max="13576" width="6.75" style="5" customWidth="1"/>
    <col min="13577" max="13578" width="5.875" style="5" customWidth="1"/>
    <col min="13579" max="13579" width="8.5" style="5" customWidth="1"/>
    <col min="13580" max="13580" width="8" style="5" customWidth="1"/>
    <col min="13581" max="13581" width="9.125" style="5" customWidth="1"/>
    <col min="13582" max="13587" width="8" style="5" customWidth="1"/>
    <col min="13588" max="13588" width="11.75" style="5" customWidth="1"/>
    <col min="13589" max="13589" width="6.875" style="5" customWidth="1"/>
    <col min="13590" max="13590" width="7.625" style="5" customWidth="1"/>
    <col min="13591" max="13594" width="6.75" style="5" customWidth="1"/>
    <col min="13595" max="13595" width="7.625" style="5" customWidth="1"/>
    <col min="13596" max="13600" width="6.75" style="5" customWidth="1"/>
    <col min="13601" max="13601" width="6.625" style="5" customWidth="1"/>
    <col min="13602" max="13602" width="6.25" style="5" customWidth="1"/>
    <col min="13603" max="13603" width="6.625" style="5" customWidth="1"/>
    <col min="13604" max="13604" width="6.25" style="5" customWidth="1"/>
    <col min="13605" max="13605" width="6.5" style="5" customWidth="1"/>
    <col min="13606" max="13606" width="6.625" style="5" customWidth="1"/>
    <col min="13607" max="13607" width="6.875" style="5" customWidth="1"/>
    <col min="13608" max="13608" width="7" style="5" customWidth="1"/>
    <col min="13609" max="13609" width="8.125" style="5" customWidth="1"/>
    <col min="13610" max="13610" width="7.875" style="5" customWidth="1"/>
    <col min="13611" max="13612" width="6.75" style="5" customWidth="1"/>
    <col min="13613" max="13613" width="6.625" style="5" customWidth="1"/>
    <col min="13614" max="13615" width="6.75" style="5" customWidth="1"/>
    <col min="13616" max="13616" width="6.625" style="5" customWidth="1"/>
    <col min="13617" max="13619" width="0" style="5" hidden="1" customWidth="1"/>
    <col min="13620" max="13801" width="9" style="5"/>
    <col min="13802" max="13802" width="4.25" style="5" customWidth="1"/>
    <col min="13803" max="13803" width="16.25" style="5" customWidth="1"/>
    <col min="13804" max="13811" width="6.75" style="5" customWidth="1"/>
    <col min="13812" max="13813" width="5.875" style="5" customWidth="1"/>
    <col min="13814" max="13814" width="8.5" style="5" customWidth="1"/>
    <col min="13815" max="13815" width="8" style="5" customWidth="1"/>
    <col min="13816" max="13816" width="9.125" style="5" customWidth="1"/>
    <col min="13817" max="13822" width="8" style="5" customWidth="1"/>
    <col min="13823" max="13823" width="11.75" style="5" customWidth="1"/>
    <col min="13824" max="13824" width="6.875" style="5" customWidth="1"/>
    <col min="13825" max="13825" width="8.375" style="5" customWidth="1"/>
    <col min="13826" max="13832" width="6.75" style="5" customWidth="1"/>
    <col min="13833" max="13834" width="5.875" style="5" customWidth="1"/>
    <col min="13835" max="13835" width="8.5" style="5" customWidth="1"/>
    <col min="13836" max="13836" width="8" style="5" customWidth="1"/>
    <col min="13837" max="13837" width="9.125" style="5" customWidth="1"/>
    <col min="13838" max="13843" width="8" style="5" customWidth="1"/>
    <col min="13844" max="13844" width="11.75" style="5" customWidth="1"/>
    <col min="13845" max="13845" width="6.875" style="5" customWidth="1"/>
    <col min="13846" max="13846" width="7.625" style="5" customWidth="1"/>
    <col min="13847" max="13850" width="6.75" style="5" customWidth="1"/>
    <col min="13851" max="13851" width="7.625" style="5" customWidth="1"/>
    <col min="13852" max="13856" width="6.75" style="5" customWidth="1"/>
    <col min="13857" max="13857" width="6.625" style="5" customWidth="1"/>
    <col min="13858" max="13858" width="6.25" style="5" customWidth="1"/>
    <col min="13859" max="13859" width="6.625" style="5" customWidth="1"/>
    <col min="13860" max="13860" width="6.25" style="5" customWidth="1"/>
    <col min="13861" max="13861" width="6.5" style="5" customWidth="1"/>
    <col min="13862" max="13862" width="6.625" style="5" customWidth="1"/>
    <col min="13863" max="13863" width="6.875" style="5" customWidth="1"/>
    <col min="13864" max="13864" width="7" style="5" customWidth="1"/>
    <col min="13865" max="13865" width="8.125" style="5" customWidth="1"/>
    <col min="13866" max="13866" width="7.875" style="5" customWidth="1"/>
    <col min="13867" max="13868" width="6.75" style="5" customWidth="1"/>
    <col min="13869" max="13869" width="6.625" style="5" customWidth="1"/>
    <col min="13870" max="13871" width="6.75" style="5" customWidth="1"/>
    <col min="13872" max="13872" width="6.625" style="5" customWidth="1"/>
    <col min="13873" max="13875" width="0" style="5" hidden="1" customWidth="1"/>
    <col min="13876" max="14057" width="9" style="5"/>
    <col min="14058" max="14058" width="4.25" style="5" customWidth="1"/>
    <col min="14059" max="14059" width="16.25" style="5" customWidth="1"/>
    <col min="14060" max="14067" width="6.75" style="5" customWidth="1"/>
    <col min="14068" max="14069" width="5.875" style="5" customWidth="1"/>
    <col min="14070" max="14070" width="8.5" style="5" customWidth="1"/>
    <col min="14071" max="14071" width="8" style="5" customWidth="1"/>
    <col min="14072" max="14072" width="9.125" style="5" customWidth="1"/>
    <col min="14073" max="14078" width="8" style="5" customWidth="1"/>
    <col min="14079" max="14079" width="11.75" style="5" customWidth="1"/>
    <col min="14080" max="14080" width="6.875" style="5" customWidth="1"/>
    <col min="14081" max="14081" width="8.375" style="5" customWidth="1"/>
    <col min="14082" max="14088" width="6.75" style="5" customWidth="1"/>
    <col min="14089" max="14090" width="5.875" style="5" customWidth="1"/>
    <col min="14091" max="14091" width="8.5" style="5" customWidth="1"/>
    <col min="14092" max="14092" width="8" style="5" customWidth="1"/>
    <col min="14093" max="14093" width="9.125" style="5" customWidth="1"/>
    <col min="14094" max="14099" width="8" style="5" customWidth="1"/>
    <col min="14100" max="14100" width="11.75" style="5" customWidth="1"/>
    <col min="14101" max="14101" width="6.875" style="5" customWidth="1"/>
    <col min="14102" max="14102" width="7.625" style="5" customWidth="1"/>
    <col min="14103" max="14106" width="6.75" style="5" customWidth="1"/>
    <col min="14107" max="14107" width="7.625" style="5" customWidth="1"/>
    <col min="14108" max="14112" width="6.75" style="5" customWidth="1"/>
    <col min="14113" max="14113" width="6.625" style="5" customWidth="1"/>
    <col min="14114" max="14114" width="6.25" style="5" customWidth="1"/>
    <col min="14115" max="14115" width="6.625" style="5" customWidth="1"/>
    <col min="14116" max="14116" width="6.25" style="5" customWidth="1"/>
    <col min="14117" max="14117" width="6.5" style="5" customWidth="1"/>
    <col min="14118" max="14118" width="6.625" style="5" customWidth="1"/>
    <col min="14119" max="14119" width="6.875" style="5" customWidth="1"/>
    <col min="14120" max="14120" width="7" style="5" customWidth="1"/>
    <col min="14121" max="14121" width="8.125" style="5" customWidth="1"/>
    <col min="14122" max="14122" width="7.875" style="5" customWidth="1"/>
    <col min="14123" max="14124" width="6.75" style="5" customWidth="1"/>
    <col min="14125" max="14125" width="6.625" style="5" customWidth="1"/>
    <col min="14126" max="14127" width="6.75" style="5" customWidth="1"/>
    <col min="14128" max="14128" width="6.625" style="5" customWidth="1"/>
    <col min="14129" max="14131" width="0" style="5" hidden="1" customWidth="1"/>
    <col min="14132" max="14313" width="9" style="5"/>
    <col min="14314" max="14314" width="4.25" style="5" customWidth="1"/>
    <col min="14315" max="14315" width="16.25" style="5" customWidth="1"/>
    <col min="14316" max="14323" width="6.75" style="5" customWidth="1"/>
    <col min="14324" max="14325" width="5.875" style="5" customWidth="1"/>
    <col min="14326" max="14326" width="8.5" style="5" customWidth="1"/>
    <col min="14327" max="14327" width="8" style="5" customWidth="1"/>
    <col min="14328" max="14328" width="9.125" style="5" customWidth="1"/>
    <col min="14329" max="14334" width="8" style="5" customWidth="1"/>
    <col min="14335" max="14335" width="11.75" style="5" customWidth="1"/>
    <col min="14336" max="14336" width="6.875" style="5" customWidth="1"/>
    <col min="14337" max="14337" width="8.375" style="5" customWidth="1"/>
    <col min="14338" max="14344" width="6.75" style="5" customWidth="1"/>
    <col min="14345" max="14346" width="5.875" style="5" customWidth="1"/>
    <col min="14347" max="14347" width="8.5" style="5" customWidth="1"/>
    <col min="14348" max="14348" width="8" style="5" customWidth="1"/>
    <col min="14349" max="14349" width="9.125" style="5" customWidth="1"/>
    <col min="14350" max="14355" width="8" style="5" customWidth="1"/>
    <col min="14356" max="14356" width="11.75" style="5" customWidth="1"/>
    <col min="14357" max="14357" width="6.875" style="5" customWidth="1"/>
    <col min="14358" max="14358" width="7.625" style="5" customWidth="1"/>
    <col min="14359" max="14362" width="6.75" style="5" customWidth="1"/>
    <col min="14363" max="14363" width="7.625" style="5" customWidth="1"/>
    <col min="14364" max="14368" width="6.75" style="5" customWidth="1"/>
    <col min="14369" max="14369" width="6.625" style="5" customWidth="1"/>
    <col min="14370" max="14370" width="6.25" style="5" customWidth="1"/>
    <col min="14371" max="14371" width="6.625" style="5" customWidth="1"/>
    <col min="14372" max="14372" width="6.25" style="5" customWidth="1"/>
    <col min="14373" max="14373" width="6.5" style="5" customWidth="1"/>
    <col min="14374" max="14374" width="6.625" style="5" customWidth="1"/>
    <col min="14375" max="14375" width="6.875" style="5" customWidth="1"/>
    <col min="14376" max="14376" width="7" style="5" customWidth="1"/>
    <col min="14377" max="14377" width="8.125" style="5" customWidth="1"/>
    <col min="14378" max="14378" width="7.875" style="5" customWidth="1"/>
    <col min="14379" max="14380" width="6.75" style="5" customWidth="1"/>
    <col min="14381" max="14381" width="6.625" style="5" customWidth="1"/>
    <col min="14382" max="14383" width="6.75" style="5" customWidth="1"/>
    <col min="14384" max="14384" width="6.625" style="5" customWidth="1"/>
    <col min="14385" max="14387" width="0" style="5" hidden="1" customWidth="1"/>
    <col min="14388" max="14569" width="9" style="5"/>
    <col min="14570" max="14570" width="4.25" style="5" customWidth="1"/>
    <col min="14571" max="14571" width="16.25" style="5" customWidth="1"/>
    <col min="14572" max="14579" width="6.75" style="5" customWidth="1"/>
    <col min="14580" max="14581" width="5.875" style="5" customWidth="1"/>
    <col min="14582" max="14582" width="8.5" style="5" customWidth="1"/>
    <col min="14583" max="14583" width="8" style="5" customWidth="1"/>
    <col min="14584" max="14584" width="9.125" style="5" customWidth="1"/>
    <col min="14585" max="14590" width="8" style="5" customWidth="1"/>
    <col min="14591" max="14591" width="11.75" style="5" customWidth="1"/>
    <col min="14592" max="14592" width="6.875" style="5" customWidth="1"/>
    <col min="14593" max="14593" width="8.375" style="5" customWidth="1"/>
    <col min="14594" max="14600" width="6.75" style="5" customWidth="1"/>
    <col min="14601" max="14602" width="5.875" style="5" customWidth="1"/>
    <col min="14603" max="14603" width="8.5" style="5" customWidth="1"/>
    <col min="14604" max="14604" width="8" style="5" customWidth="1"/>
    <col min="14605" max="14605" width="9.125" style="5" customWidth="1"/>
    <col min="14606" max="14611" width="8" style="5" customWidth="1"/>
    <col min="14612" max="14612" width="11.75" style="5" customWidth="1"/>
    <col min="14613" max="14613" width="6.875" style="5" customWidth="1"/>
    <col min="14614" max="14614" width="7.625" style="5" customWidth="1"/>
    <col min="14615" max="14618" width="6.75" style="5" customWidth="1"/>
    <col min="14619" max="14619" width="7.625" style="5" customWidth="1"/>
    <col min="14620" max="14624" width="6.75" style="5" customWidth="1"/>
    <col min="14625" max="14625" width="6.625" style="5" customWidth="1"/>
    <col min="14626" max="14626" width="6.25" style="5" customWidth="1"/>
    <col min="14627" max="14627" width="6.625" style="5" customWidth="1"/>
    <col min="14628" max="14628" width="6.25" style="5" customWidth="1"/>
    <col min="14629" max="14629" width="6.5" style="5" customWidth="1"/>
    <col min="14630" max="14630" width="6.625" style="5" customWidth="1"/>
    <col min="14631" max="14631" width="6.875" style="5" customWidth="1"/>
    <col min="14632" max="14632" width="7" style="5" customWidth="1"/>
    <col min="14633" max="14633" width="8.125" style="5" customWidth="1"/>
    <col min="14634" max="14634" width="7.875" style="5" customWidth="1"/>
    <col min="14635" max="14636" width="6.75" style="5" customWidth="1"/>
    <col min="14637" max="14637" width="6.625" style="5" customWidth="1"/>
    <col min="14638" max="14639" width="6.75" style="5" customWidth="1"/>
    <col min="14640" max="14640" width="6.625" style="5" customWidth="1"/>
    <col min="14641" max="14643" width="0" style="5" hidden="1" customWidth="1"/>
    <col min="14644" max="14825" width="9" style="5"/>
    <col min="14826" max="14826" width="4.25" style="5" customWidth="1"/>
    <col min="14827" max="14827" width="16.25" style="5" customWidth="1"/>
    <col min="14828" max="14835" width="6.75" style="5" customWidth="1"/>
    <col min="14836" max="14837" width="5.875" style="5" customWidth="1"/>
    <col min="14838" max="14838" width="8.5" style="5" customWidth="1"/>
    <col min="14839" max="14839" width="8" style="5" customWidth="1"/>
    <col min="14840" max="14840" width="9.125" style="5" customWidth="1"/>
    <col min="14841" max="14846" width="8" style="5" customWidth="1"/>
    <col min="14847" max="14847" width="11.75" style="5" customWidth="1"/>
    <col min="14848" max="14848" width="6.875" style="5" customWidth="1"/>
    <col min="14849" max="14849" width="8.375" style="5" customWidth="1"/>
    <col min="14850" max="14856" width="6.75" style="5" customWidth="1"/>
    <col min="14857" max="14858" width="5.875" style="5" customWidth="1"/>
    <col min="14859" max="14859" width="8.5" style="5" customWidth="1"/>
    <col min="14860" max="14860" width="8" style="5" customWidth="1"/>
    <col min="14861" max="14861" width="9.125" style="5" customWidth="1"/>
    <col min="14862" max="14867" width="8" style="5" customWidth="1"/>
    <col min="14868" max="14868" width="11.75" style="5" customWidth="1"/>
    <col min="14869" max="14869" width="6.875" style="5" customWidth="1"/>
    <col min="14870" max="14870" width="7.625" style="5" customWidth="1"/>
    <col min="14871" max="14874" width="6.75" style="5" customWidth="1"/>
    <col min="14875" max="14875" width="7.625" style="5" customWidth="1"/>
    <col min="14876" max="14880" width="6.75" style="5" customWidth="1"/>
    <col min="14881" max="14881" width="6.625" style="5" customWidth="1"/>
    <col min="14882" max="14882" width="6.25" style="5" customWidth="1"/>
    <col min="14883" max="14883" width="6.625" style="5" customWidth="1"/>
    <col min="14884" max="14884" width="6.25" style="5" customWidth="1"/>
    <col min="14885" max="14885" width="6.5" style="5" customWidth="1"/>
    <col min="14886" max="14886" width="6.625" style="5" customWidth="1"/>
    <col min="14887" max="14887" width="6.875" style="5" customWidth="1"/>
    <col min="14888" max="14888" width="7" style="5" customWidth="1"/>
    <col min="14889" max="14889" width="8.125" style="5" customWidth="1"/>
    <col min="14890" max="14890" width="7.875" style="5" customWidth="1"/>
    <col min="14891" max="14892" width="6.75" style="5" customWidth="1"/>
    <col min="14893" max="14893" width="6.625" style="5" customWidth="1"/>
    <col min="14894" max="14895" width="6.75" style="5" customWidth="1"/>
    <col min="14896" max="14896" width="6.625" style="5" customWidth="1"/>
    <col min="14897" max="14899" width="0" style="5" hidden="1" customWidth="1"/>
    <col min="14900" max="15081" width="9" style="5"/>
    <col min="15082" max="15082" width="4.25" style="5" customWidth="1"/>
    <col min="15083" max="15083" width="16.25" style="5" customWidth="1"/>
    <col min="15084" max="15091" width="6.75" style="5" customWidth="1"/>
    <col min="15092" max="15093" width="5.875" style="5" customWidth="1"/>
    <col min="15094" max="15094" width="8.5" style="5" customWidth="1"/>
    <col min="15095" max="15095" width="8" style="5" customWidth="1"/>
    <col min="15096" max="15096" width="9.125" style="5" customWidth="1"/>
    <col min="15097" max="15102" width="8" style="5" customWidth="1"/>
    <col min="15103" max="15103" width="11.75" style="5" customWidth="1"/>
    <col min="15104" max="15104" width="6.875" style="5" customWidth="1"/>
    <col min="15105" max="15105" width="8.375" style="5" customWidth="1"/>
    <col min="15106" max="15112" width="6.75" style="5" customWidth="1"/>
    <col min="15113" max="15114" width="5.875" style="5" customWidth="1"/>
    <col min="15115" max="15115" width="8.5" style="5" customWidth="1"/>
    <col min="15116" max="15116" width="8" style="5" customWidth="1"/>
    <col min="15117" max="15117" width="9.125" style="5" customWidth="1"/>
    <col min="15118" max="15123" width="8" style="5" customWidth="1"/>
    <col min="15124" max="15124" width="11.75" style="5" customWidth="1"/>
    <col min="15125" max="15125" width="6.875" style="5" customWidth="1"/>
    <col min="15126" max="15126" width="7.625" style="5" customWidth="1"/>
    <col min="15127" max="15130" width="6.75" style="5" customWidth="1"/>
    <col min="15131" max="15131" width="7.625" style="5" customWidth="1"/>
    <col min="15132" max="15136" width="6.75" style="5" customWidth="1"/>
    <col min="15137" max="15137" width="6.625" style="5" customWidth="1"/>
    <col min="15138" max="15138" width="6.25" style="5" customWidth="1"/>
    <col min="15139" max="15139" width="6.625" style="5" customWidth="1"/>
    <col min="15140" max="15140" width="6.25" style="5" customWidth="1"/>
    <col min="15141" max="15141" width="6.5" style="5" customWidth="1"/>
    <col min="15142" max="15142" width="6.625" style="5" customWidth="1"/>
    <col min="15143" max="15143" width="6.875" style="5" customWidth="1"/>
    <col min="15144" max="15144" width="7" style="5" customWidth="1"/>
    <col min="15145" max="15145" width="8.125" style="5" customWidth="1"/>
    <col min="15146" max="15146" width="7.875" style="5" customWidth="1"/>
    <col min="15147" max="15148" width="6.75" style="5" customWidth="1"/>
    <col min="15149" max="15149" width="6.625" style="5" customWidth="1"/>
    <col min="15150" max="15151" width="6.75" style="5" customWidth="1"/>
    <col min="15152" max="15152" width="6.625" style="5" customWidth="1"/>
    <col min="15153" max="15155" width="0" style="5" hidden="1" customWidth="1"/>
    <col min="15156" max="15337" width="9" style="5"/>
    <col min="15338" max="15338" width="4.25" style="5" customWidth="1"/>
    <col min="15339" max="15339" width="16.25" style="5" customWidth="1"/>
    <col min="15340" max="15347" width="6.75" style="5" customWidth="1"/>
    <col min="15348" max="15349" width="5.875" style="5" customWidth="1"/>
    <col min="15350" max="15350" width="8.5" style="5" customWidth="1"/>
    <col min="15351" max="15351" width="8" style="5" customWidth="1"/>
    <col min="15352" max="15352" width="9.125" style="5" customWidth="1"/>
    <col min="15353" max="15358" width="8" style="5" customWidth="1"/>
    <col min="15359" max="15359" width="11.75" style="5" customWidth="1"/>
    <col min="15360" max="15360" width="6.875" style="5" customWidth="1"/>
    <col min="15361" max="15361" width="8.375" style="5" customWidth="1"/>
    <col min="15362" max="15368" width="6.75" style="5" customWidth="1"/>
    <col min="15369" max="15370" width="5.875" style="5" customWidth="1"/>
    <col min="15371" max="15371" width="8.5" style="5" customWidth="1"/>
    <col min="15372" max="15372" width="8" style="5" customWidth="1"/>
    <col min="15373" max="15373" width="9.125" style="5" customWidth="1"/>
    <col min="15374" max="15379" width="8" style="5" customWidth="1"/>
    <col min="15380" max="15380" width="11.75" style="5" customWidth="1"/>
    <col min="15381" max="15381" width="6.875" style="5" customWidth="1"/>
    <col min="15382" max="15382" width="7.625" style="5" customWidth="1"/>
    <col min="15383" max="15386" width="6.75" style="5" customWidth="1"/>
    <col min="15387" max="15387" width="7.625" style="5" customWidth="1"/>
    <col min="15388" max="15392" width="6.75" style="5" customWidth="1"/>
    <col min="15393" max="15393" width="6.625" style="5" customWidth="1"/>
    <col min="15394" max="15394" width="6.25" style="5" customWidth="1"/>
    <col min="15395" max="15395" width="6.625" style="5" customWidth="1"/>
    <col min="15396" max="15396" width="6.25" style="5" customWidth="1"/>
    <col min="15397" max="15397" width="6.5" style="5" customWidth="1"/>
    <col min="15398" max="15398" width="6.625" style="5" customWidth="1"/>
    <col min="15399" max="15399" width="6.875" style="5" customWidth="1"/>
    <col min="15400" max="15400" width="7" style="5" customWidth="1"/>
    <col min="15401" max="15401" width="8.125" style="5" customWidth="1"/>
    <col min="15402" max="15402" width="7.875" style="5" customWidth="1"/>
    <col min="15403" max="15404" width="6.75" style="5" customWidth="1"/>
    <col min="15405" max="15405" width="6.625" style="5" customWidth="1"/>
    <col min="15406" max="15407" width="6.75" style="5" customWidth="1"/>
    <col min="15408" max="15408" width="6.625" style="5" customWidth="1"/>
    <col min="15409" max="15411" width="0" style="5" hidden="1" customWidth="1"/>
    <col min="15412" max="15593" width="9" style="5"/>
    <col min="15594" max="15594" width="4.25" style="5" customWidth="1"/>
    <col min="15595" max="15595" width="16.25" style="5" customWidth="1"/>
    <col min="15596" max="15603" width="6.75" style="5" customWidth="1"/>
    <col min="15604" max="15605" width="5.875" style="5" customWidth="1"/>
    <col min="15606" max="15606" width="8.5" style="5" customWidth="1"/>
    <col min="15607" max="15607" width="8" style="5" customWidth="1"/>
    <col min="15608" max="15608" width="9.125" style="5" customWidth="1"/>
    <col min="15609" max="15614" width="8" style="5" customWidth="1"/>
    <col min="15615" max="15615" width="11.75" style="5" customWidth="1"/>
    <col min="15616" max="15616" width="6.875" style="5" customWidth="1"/>
    <col min="15617" max="15617" width="8.375" style="5" customWidth="1"/>
    <col min="15618" max="15624" width="6.75" style="5" customWidth="1"/>
    <col min="15625" max="15626" width="5.875" style="5" customWidth="1"/>
    <col min="15627" max="15627" width="8.5" style="5" customWidth="1"/>
    <col min="15628" max="15628" width="8" style="5" customWidth="1"/>
    <col min="15629" max="15629" width="9.125" style="5" customWidth="1"/>
    <col min="15630" max="15635" width="8" style="5" customWidth="1"/>
    <col min="15636" max="15636" width="11.75" style="5" customWidth="1"/>
    <col min="15637" max="15637" width="6.875" style="5" customWidth="1"/>
    <col min="15638" max="15638" width="7.625" style="5" customWidth="1"/>
    <col min="15639" max="15642" width="6.75" style="5" customWidth="1"/>
    <col min="15643" max="15643" width="7.625" style="5" customWidth="1"/>
    <col min="15644" max="15648" width="6.75" style="5" customWidth="1"/>
    <col min="15649" max="15649" width="6.625" style="5" customWidth="1"/>
    <col min="15650" max="15650" width="6.25" style="5" customWidth="1"/>
    <col min="15651" max="15651" width="6.625" style="5" customWidth="1"/>
    <col min="15652" max="15652" width="6.25" style="5" customWidth="1"/>
    <col min="15653" max="15653" width="6.5" style="5" customWidth="1"/>
    <col min="15654" max="15654" width="6.625" style="5" customWidth="1"/>
    <col min="15655" max="15655" width="6.875" style="5" customWidth="1"/>
    <col min="15656" max="15656" width="7" style="5" customWidth="1"/>
    <col min="15657" max="15657" width="8.125" style="5" customWidth="1"/>
    <col min="15658" max="15658" width="7.875" style="5" customWidth="1"/>
    <col min="15659" max="15660" width="6.75" style="5" customWidth="1"/>
    <col min="15661" max="15661" width="6.625" style="5" customWidth="1"/>
    <col min="15662" max="15663" width="6.75" style="5" customWidth="1"/>
    <col min="15664" max="15664" width="6.625" style="5" customWidth="1"/>
    <col min="15665" max="15667" width="0" style="5" hidden="1" customWidth="1"/>
    <col min="15668" max="15849" width="9" style="5"/>
    <col min="15850" max="15850" width="4.25" style="5" customWidth="1"/>
    <col min="15851" max="15851" width="16.25" style="5" customWidth="1"/>
    <col min="15852" max="15859" width="6.75" style="5" customWidth="1"/>
    <col min="15860" max="15861" width="5.875" style="5" customWidth="1"/>
    <col min="15862" max="15862" width="8.5" style="5" customWidth="1"/>
    <col min="15863" max="15863" width="8" style="5" customWidth="1"/>
    <col min="15864" max="15864" width="9.125" style="5" customWidth="1"/>
    <col min="15865" max="15870" width="8" style="5" customWidth="1"/>
    <col min="15871" max="15871" width="11.75" style="5" customWidth="1"/>
    <col min="15872" max="15872" width="6.875" style="5" customWidth="1"/>
    <col min="15873" max="15873" width="8.375" style="5" customWidth="1"/>
    <col min="15874" max="15880" width="6.75" style="5" customWidth="1"/>
    <col min="15881" max="15882" width="5.875" style="5" customWidth="1"/>
    <col min="15883" max="15883" width="8.5" style="5" customWidth="1"/>
    <col min="15884" max="15884" width="8" style="5" customWidth="1"/>
    <col min="15885" max="15885" width="9.125" style="5" customWidth="1"/>
    <col min="15886" max="15891" width="8" style="5" customWidth="1"/>
    <col min="15892" max="15892" width="11.75" style="5" customWidth="1"/>
    <col min="15893" max="15893" width="6.875" style="5" customWidth="1"/>
    <col min="15894" max="15894" width="7.625" style="5" customWidth="1"/>
    <col min="15895" max="15898" width="6.75" style="5" customWidth="1"/>
    <col min="15899" max="15899" width="7.625" style="5" customWidth="1"/>
    <col min="15900" max="15904" width="6.75" style="5" customWidth="1"/>
    <col min="15905" max="15905" width="6.625" style="5" customWidth="1"/>
    <col min="15906" max="15906" width="6.25" style="5" customWidth="1"/>
    <col min="15907" max="15907" width="6.625" style="5" customWidth="1"/>
    <col min="15908" max="15908" width="6.25" style="5" customWidth="1"/>
    <col min="15909" max="15909" width="6.5" style="5" customWidth="1"/>
    <col min="15910" max="15910" width="6.625" style="5" customWidth="1"/>
    <col min="15911" max="15911" width="6.875" style="5" customWidth="1"/>
    <col min="15912" max="15912" width="7" style="5" customWidth="1"/>
    <col min="15913" max="15913" width="8.125" style="5" customWidth="1"/>
    <col min="15914" max="15914" width="7.875" style="5" customWidth="1"/>
    <col min="15915" max="15916" width="6.75" style="5" customWidth="1"/>
    <col min="15917" max="15917" width="6.625" style="5" customWidth="1"/>
    <col min="15918" max="15919" width="6.75" style="5" customWidth="1"/>
    <col min="15920" max="15920" width="6.625" style="5" customWidth="1"/>
    <col min="15921" max="15923" width="0" style="5" hidden="1" customWidth="1"/>
    <col min="15924" max="16105" width="9" style="5"/>
    <col min="16106" max="16106" width="4.25" style="5" customWidth="1"/>
    <col min="16107" max="16107" width="16.25" style="5" customWidth="1"/>
    <col min="16108" max="16115" width="6.75" style="5" customWidth="1"/>
    <col min="16116" max="16117" width="5.875" style="5" customWidth="1"/>
    <col min="16118" max="16118" width="8.5" style="5" customWidth="1"/>
    <col min="16119" max="16119" width="8" style="5" customWidth="1"/>
    <col min="16120" max="16120" width="9.125" style="5" customWidth="1"/>
    <col min="16121" max="16126" width="8" style="5" customWidth="1"/>
    <col min="16127" max="16127" width="11.75" style="5" customWidth="1"/>
    <col min="16128" max="16128" width="6.875" style="5" customWidth="1"/>
    <col min="16129" max="16129" width="8.375" style="5" customWidth="1"/>
    <col min="16130" max="16136" width="6.75" style="5" customWidth="1"/>
    <col min="16137" max="16138" width="5.875" style="5" customWidth="1"/>
    <col min="16139" max="16139" width="8.5" style="5" customWidth="1"/>
    <col min="16140" max="16140" width="8" style="5" customWidth="1"/>
    <col min="16141" max="16141" width="9.125" style="5" customWidth="1"/>
    <col min="16142" max="16147" width="8" style="5" customWidth="1"/>
    <col min="16148" max="16148" width="11.75" style="5" customWidth="1"/>
    <col min="16149" max="16149" width="6.875" style="5" customWidth="1"/>
    <col min="16150" max="16150" width="7.625" style="5" customWidth="1"/>
    <col min="16151" max="16154" width="6.75" style="5" customWidth="1"/>
    <col min="16155" max="16155" width="7.625" style="5" customWidth="1"/>
    <col min="16156" max="16160" width="6.75" style="5" customWidth="1"/>
    <col min="16161" max="16161" width="6.625" style="5" customWidth="1"/>
    <col min="16162" max="16162" width="6.25" style="5" customWidth="1"/>
    <col min="16163" max="16163" width="6.625" style="5" customWidth="1"/>
    <col min="16164" max="16164" width="6.25" style="5" customWidth="1"/>
    <col min="16165" max="16165" width="6.5" style="5" customWidth="1"/>
    <col min="16166" max="16166" width="6.625" style="5" customWidth="1"/>
    <col min="16167" max="16167" width="6.875" style="5" customWidth="1"/>
    <col min="16168" max="16168" width="7" style="5" customWidth="1"/>
    <col min="16169" max="16169" width="8.125" style="5" customWidth="1"/>
    <col min="16170" max="16170" width="7.875" style="5" customWidth="1"/>
    <col min="16171" max="16172" width="6.75" style="5" customWidth="1"/>
    <col min="16173" max="16173" width="6.625" style="5" customWidth="1"/>
    <col min="16174" max="16175" width="6.75" style="5" customWidth="1"/>
    <col min="16176" max="16176" width="6.625" style="5" customWidth="1"/>
    <col min="16177" max="16179" width="0" style="5" hidden="1" customWidth="1"/>
    <col min="16180" max="16384" width="9" style="5"/>
  </cols>
  <sheetData>
    <row r="1" spans="1:95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538"/>
      <c r="X1" s="538"/>
      <c r="Y1" s="538"/>
      <c r="Z1" s="538"/>
      <c r="AA1" s="538"/>
      <c r="AB1" s="538"/>
      <c r="AC1" s="538"/>
      <c r="AD1" s="538"/>
      <c r="AE1" s="538"/>
      <c r="AF1" s="538"/>
      <c r="AG1" s="538"/>
      <c r="AH1" s="538"/>
      <c r="AI1" s="538"/>
      <c r="AJ1" s="538"/>
      <c r="AK1" s="538"/>
      <c r="AL1" s="538"/>
      <c r="AM1" s="538"/>
      <c r="AN1" s="538"/>
      <c r="AO1" s="538"/>
      <c r="AP1" s="538"/>
      <c r="AQ1" s="2"/>
      <c r="AR1" s="2"/>
      <c r="AS1" s="2"/>
      <c r="AT1" s="2"/>
      <c r="AU1" s="2"/>
      <c r="AV1" s="72"/>
      <c r="AW1" s="72"/>
      <c r="AX1" s="72"/>
      <c r="AY1" s="72"/>
      <c r="AZ1" s="72"/>
      <c r="BA1" s="2"/>
      <c r="BB1" s="2"/>
      <c r="BC1" s="2"/>
      <c r="BD1" s="2"/>
      <c r="BE1" s="2"/>
      <c r="BF1" s="2"/>
      <c r="BG1" s="2"/>
      <c r="BH1" s="2"/>
      <c r="BI1" s="2"/>
      <c r="BJ1" s="278"/>
      <c r="BK1" s="3"/>
      <c r="BL1" s="3"/>
      <c r="BN1" s="3"/>
      <c r="BO1" s="3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23"/>
      <c r="CJ1" s="223"/>
      <c r="CK1" s="223"/>
      <c r="CL1" s="223"/>
    </row>
    <row r="2" spans="1:95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539"/>
      <c r="X2" s="539"/>
      <c r="Y2" s="539"/>
      <c r="Z2" s="539"/>
      <c r="AA2" s="539"/>
      <c r="AB2" s="539"/>
      <c r="AC2" s="539"/>
      <c r="AD2" s="539"/>
      <c r="AE2" s="539"/>
      <c r="AF2" s="539"/>
      <c r="AG2" s="539"/>
      <c r="AH2" s="539"/>
      <c r="AI2" s="539"/>
      <c r="AJ2" s="539"/>
      <c r="AK2" s="539"/>
      <c r="AL2" s="539"/>
      <c r="AM2" s="539"/>
      <c r="AN2" s="539"/>
      <c r="AO2" s="539"/>
      <c r="AP2" s="539"/>
      <c r="AQ2" s="2"/>
      <c r="AR2" s="2"/>
      <c r="AS2" s="2"/>
      <c r="AT2" s="2"/>
      <c r="AU2" s="2"/>
      <c r="AV2" s="72"/>
      <c r="AW2" s="72"/>
      <c r="AX2" s="72"/>
      <c r="AY2" s="72"/>
      <c r="AZ2" s="72"/>
      <c r="BA2" s="2"/>
      <c r="BB2" s="2"/>
      <c r="BC2" s="2"/>
      <c r="BD2" s="2"/>
      <c r="BE2" s="2"/>
      <c r="BF2" s="2"/>
      <c r="BG2" s="2"/>
      <c r="BH2" s="2"/>
      <c r="BI2" s="2"/>
      <c r="BJ2" s="278"/>
      <c r="BK2" s="3"/>
      <c r="BL2" s="3"/>
      <c r="BN2" s="3"/>
      <c r="BO2" s="3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23"/>
      <c r="CJ2" s="223"/>
      <c r="CK2" s="223"/>
      <c r="CL2" s="223"/>
    </row>
    <row r="3" spans="1:95" s="1" customFormat="1" ht="30.75" customHeight="1" x14ac:dyDescent="0.45">
      <c r="A3" s="745" t="s">
        <v>134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745"/>
      <c r="AX3" s="745"/>
      <c r="AY3" s="745"/>
      <c r="AZ3" s="745"/>
      <c r="BA3" s="745"/>
      <c r="BB3" s="745"/>
      <c r="BC3" s="745"/>
      <c r="BD3" s="745"/>
      <c r="BE3" s="745"/>
      <c r="BF3" s="745"/>
      <c r="BG3" s="745"/>
      <c r="BH3" s="745"/>
      <c r="BI3" s="745"/>
      <c r="BJ3" s="745"/>
      <c r="BK3" s="745"/>
      <c r="BL3" s="745"/>
      <c r="BM3" s="745"/>
      <c r="BN3" s="745"/>
      <c r="BO3" s="745"/>
      <c r="BP3" s="745"/>
      <c r="BQ3" s="745"/>
      <c r="BR3" s="745"/>
      <c r="BS3" s="745"/>
      <c r="BT3" s="530"/>
      <c r="BU3" s="236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23"/>
      <c r="CJ3" s="223"/>
      <c r="CK3" s="223"/>
      <c r="CL3" s="223"/>
    </row>
    <row r="4" spans="1:95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746"/>
      <c r="AU4" s="746"/>
      <c r="AV4" s="746"/>
      <c r="AW4" s="746"/>
      <c r="AX4" s="746"/>
      <c r="AY4" s="746"/>
      <c r="AZ4" s="746"/>
      <c r="BA4" s="746"/>
      <c r="BB4" s="746"/>
      <c r="BC4" s="746"/>
      <c r="BD4" s="746"/>
      <c r="BE4" s="746"/>
      <c r="BF4" s="746"/>
      <c r="BG4" s="746"/>
      <c r="BH4" s="746"/>
      <c r="BI4" s="746"/>
      <c r="BJ4" s="746"/>
      <c r="BK4" s="746"/>
      <c r="BL4" s="746"/>
      <c r="BM4" s="746"/>
      <c r="BN4" s="531"/>
      <c r="BO4" s="531"/>
      <c r="BP4" s="531"/>
      <c r="BQ4" s="531"/>
      <c r="BR4" s="531"/>
      <c r="BS4" s="531"/>
      <c r="BT4" s="531"/>
      <c r="BU4" s="224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23"/>
      <c r="CJ4" s="223"/>
      <c r="CK4" s="223"/>
      <c r="CL4" s="223"/>
    </row>
    <row r="5" spans="1:95" ht="30" customHeight="1" x14ac:dyDescent="0.4">
      <c r="A5" s="747" t="s">
        <v>2</v>
      </c>
      <c r="B5" s="748" t="s">
        <v>3</v>
      </c>
      <c r="C5" s="749" t="s">
        <v>137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75" t="s">
        <v>136</v>
      </c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776"/>
      <c r="AO5" s="776"/>
      <c r="AP5" s="776"/>
      <c r="AQ5" s="751" t="s">
        <v>5</v>
      </c>
      <c r="AR5" s="752"/>
      <c r="AS5" s="752"/>
      <c r="AT5" s="752"/>
      <c r="AU5" s="752"/>
      <c r="AV5" s="752"/>
      <c r="AW5" s="752"/>
      <c r="AX5" s="752"/>
      <c r="AY5" s="752"/>
      <c r="AZ5" s="752"/>
      <c r="BA5" s="752"/>
      <c r="BB5" s="752"/>
      <c r="BC5" s="752"/>
      <c r="BD5" s="752"/>
      <c r="BE5" s="752"/>
      <c r="BF5" s="752"/>
      <c r="BG5" s="752"/>
      <c r="BH5" s="752"/>
      <c r="BI5" s="752"/>
      <c r="BJ5" s="752"/>
      <c r="BK5" s="748" t="s">
        <v>135</v>
      </c>
      <c r="BL5" s="748"/>
      <c r="BM5" s="748"/>
      <c r="BN5" s="748" t="s">
        <v>138</v>
      </c>
      <c r="BO5" s="748"/>
      <c r="BP5" s="748"/>
      <c r="BQ5" s="748" t="s">
        <v>7</v>
      </c>
      <c r="BR5" s="748"/>
      <c r="BS5" s="748"/>
      <c r="BT5" s="51"/>
      <c r="BU5" s="534"/>
    </row>
    <row r="6" spans="1:95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0" t="s">
        <v>11</v>
      </c>
      <c r="J6" s="740"/>
      <c r="K6" s="740"/>
      <c r="L6" s="740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10</v>
      </c>
      <c r="X6" s="777" t="s">
        <v>11</v>
      </c>
      <c r="Y6" s="777"/>
      <c r="Z6" s="777"/>
      <c r="AA6" s="777"/>
      <c r="AB6" s="733" t="s">
        <v>12</v>
      </c>
      <c r="AC6" s="777" t="s">
        <v>11</v>
      </c>
      <c r="AD6" s="777"/>
      <c r="AE6" s="777"/>
      <c r="AF6" s="777"/>
      <c r="AG6" s="733" t="s">
        <v>13</v>
      </c>
      <c r="AH6" s="778" t="s">
        <v>14</v>
      </c>
      <c r="AI6" s="778"/>
      <c r="AJ6" s="778"/>
      <c r="AK6" s="778"/>
      <c r="AL6" s="778" t="s">
        <v>15</v>
      </c>
      <c r="AM6" s="778"/>
      <c r="AN6" s="778"/>
      <c r="AO6" s="778"/>
      <c r="AP6" s="733" t="s">
        <v>16</v>
      </c>
      <c r="AQ6" s="748" t="s">
        <v>17</v>
      </c>
      <c r="AR6" s="728" t="s">
        <v>11</v>
      </c>
      <c r="AS6" s="728"/>
      <c r="AT6" s="728"/>
      <c r="AU6" s="728"/>
      <c r="AV6" s="755" t="s">
        <v>12</v>
      </c>
      <c r="AW6" s="761" t="s">
        <v>11</v>
      </c>
      <c r="AX6" s="762"/>
      <c r="AY6" s="762"/>
      <c r="AZ6" s="763"/>
      <c r="BA6" s="748" t="s">
        <v>13</v>
      </c>
      <c r="BB6" s="728" t="s">
        <v>14</v>
      </c>
      <c r="BC6" s="728"/>
      <c r="BD6" s="728"/>
      <c r="BE6" s="728"/>
      <c r="BF6" s="728" t="s">
        <v>15</v>
      </c>
      <c r="BG6" s="728"/>
      <c r="BH6" s="728"/>
      <c r="BI6" s="728"/>
      <c r="BJ6" s="748" t="s">
        <v>18</v>
      </c>
      <c r="BK6" s="758" t="s">
        <v>19</v>
      </c>
      <c r="BL6" s="759" t="s">
        <v>20</v>
      </c>
      <c r="BM6" s="758" t="s">
        <v>21</v>
      </c>
      <c r="BN6" s="758" t="s">
        <v>19</v>
      </c>
      <c r="BO6" s="759" t="s">
        <v>20</v>
      </c>
      <c r="BP6" s="758" t="s">
        <v>21</v>
      </c>
      <c r="BQ6" s="758" t="s">
        <v>17</v>
      </c>
      <c r="BR6" s="759" t="s">
        <v>12</v>
      </c>
      <c r="BS6" s="758" t="s">
        <v>13</v>
      </c>
      <c r="BT6" s="425"/>
      <c r="BU6" s="226"/>
    </row>
    <row r="7" spans="1:95" ht="70.5" customHeight="1" x14ac:dyDescent="0.4">
      <c r="A7" s="747"/>
      <c r="B7" s="748"/>
      <c r="C7" s="739"/>
      <c r="D7" s="529" t="s">
        <v>27</v>
      </c>
      <c r="E7" s="529" t="s">
        <v>28</v>
      </c>
      <c r="F7" s="529" t="s">
        <v>29</v>
      </c>
      <c r="G7" s="529" t="s">
        <v>30</v>
      </c>
      <c r="H7" s="739"/>
      <c r="I7" s="529" t="s">
        <v>27</v>
      </c>
      <c r="J7" s="529" t="s">
        <v>28</v>
      </c>
      <c r="K7" s="529" t="s">
        <v>29</v>
      </c>
      <c r="L7" s="529" t="s">
        <v>30</v>
      </c>
      <c r="M7" s="739"/>
      <c r="N7" s="529" t="s">
        <v>31</v>
      </c>
      <c r="O7" s="529" t="s">
        <v>32</v>
      </c>
      <c r="P7" s="529" t="s">
        <v>33</v>
      </c>
      <c r="Q7" s="529" t="s">
        <v>34</v>
      </c>
      <c r="R7" s="529" t="s">
        <v>31</v>
      </c>
      <c r="S7" s="529" t="s">
        <v>32</v>
      </c>
      <c r="T7" s="529" t="s">
        <v>33</v>
      </c>
      <c r="U7" s="529" t="s">
        <v>34</v>
      </c>
      <c r="V7" s="739"/>
      <c r="W7" s="733"/>
      <c r="X7" s="528" t="s">
        <v>27</v>
      </c>
      <c r="Y7" s="528" t="s">
        <v>28</v>
      </c>
      <c r="Z7" s="528" t="s">
        <v>29</v>
      </c>
      <c r="AA7" s="528" t="s">
        <v>30</v>
      </c>
      <c r="AB7" s="733"/>
      <c r="AC7" s="528" t="s">
        <v>27</v>
      </c>
      <c r="AD7" s="528" t="s">
        <v>28</v>
      </c>
      <c r="AE7" s="528" t="s">
        <v>29</v>
      </c>
      <c r="AF7" s="528" t="s">
        <v>30</v>
      </c>
      <c r="AG7" s="733"/>
      <c r="AH7" s="528" t="s">
        <v>31</v>
      </c>
      <c r="AI7" s="528" t="s">
        <v>32</v>
      </c>
      <c r="AJ7" s="528" t="s">
        <v>33</v>
      </c>
      <c r="AK7" s="528" t="s">
        <v>34</v>
      </c>
      <c r="AL7" s="528" t="s">
        <v>31</v>
      </c>
      <c r="AM7" s="528" t="s">
        <v>32</v>
      </c>
      <c r="AN7" s="528" t="s">
        <v>33</v>
      </c>
      <c r="AO7" s="528" t="s">
        <v>34</v>
      </c>
      <c r="AP7" s="733"/>
      <c r="AQ7" s="748"/>
      <c r="AR7" s="533" t="s">
        <v>27</v>
      </c>
      <c r="AS7" s="533" t="s">
        <v>28</v>
      </c>
      <c r="AT7" s="533" t="s">
        <v>29</v>
      </c>
      <c r="AU7" s="533" t="s">
        <v>30</v>
      </c>
      <c r="AV7" s="755"/>
      <c r="AW7" s="535" t="s">
        <v>27</v>
      </c>
      <c r="AX7" s="535" t="s">
        <v>71</v>
      </c>
      <c r="AY7" s="535" t="s">
        <v>29</v>
      </c>
      <c r="AZ7" s="535" t="s">
        <v>68</v>
      </c>
      <c r="BA7" s="748"/>
      <c r="BB7" s="533" t="s">
        <v>31</v>
      </c>
      <c r="BC7" s="533" t="s">
        <v>32</v>
      </c>
      <c r="BD7" s="533" t="s">
        <v>33</v>
      </c>
      <c r="BE7" s="533" t="s">
        <v>34</v>
      </c>
      <c r="BF7" s="533" t="s">
        <v>31</v>
      </c>
      <c r="BG7" s="533" t="s">
        <v>32</v>
      </c>
      <c r="BH7" s="533" t="s">
        <v>33</v>
      </c>
      <c r="BI7" s="533" t="s">
        <v>34</v>
      </c>
      <c r="BJ7" s="748"/>
      <c r="BK7" s="758"/>
      <c r="BL7" s="760"/>
      <c r="BM7" s="758"/>
      <c r="BN7" s="758"/>
      <c r="BO7" s="760"/>
      <c r="BP7" s="758"/>
      <c r="BQ7" s="758"/>
      <c r="BR7" s="760"/>
      <c r="BS7" s="758"/>
      <c r="BT7" s="426"/>
      <c r="BU7" s="753" t="s">
        <v>104</v>
      </c>
      <c r="BV7" s="754"/>
      <c r="BW7" s="754"/>
      <c r="BX7" s="754"/>
      <c r="BY7" s="754"/>
      <c r="BZ7" s="754"/>
      <c r="CA7" s="754"/>
      <c r="CB7" s="754"/>
      <c r="CC7" s="754"/>
      <c r="CD7" s="754"/>
      <c r="CE7" s="754"/>
      <c r="CF7" s="754"/>
      <c r="CG7" s="754"/>
      <c r="CH7" s="754"/>
      <c r="CI7" s="754"/>
    </row>
    <row r="8" spans="1:95" s="300" customFormat="1" ht="13.15" x14ac:dyDescent="0.4">
      <c r="A8" s="296">
        <v>1</v>
      </c>
      <c r="B8" s="296">
        <v>2</v>
      </c>
      <c r="C8" s="537">
        <v>3</v>
      </c>
      <c r="D8" s="537">
        <v>4</v>
      </c>
      <c r="E8" s="537">
        <v>5</v>
      </c>
      <c r="F8" s="537">
        <v>6</v>
      </c>
      <c r="G8" s="537">
        <v>7</v>
      </c>
      <c r="H8" s="537">
        <v>8</v>
      </c>
      <c r="I8" s="537">
        <v>9</v>
      </c>
      <c r="J8" s="537">
        <v>10</v>
      </c>
      <c r="K8" s="537">
        <v>11</v>
      </c>
      <c r="L8" s="537">
        <v>12</v>
      </c>
      <c r="M8" s="537">
        <v>13</v>
      </c>
      <c r="N8" s="537">
        <v>14</v>
      </c>
      <c r="O8" s="537">
        <v>15</v>
      </c>
      <c r="P8" s="537">
        <v>16</v>
      </c>
      <c r="Q8" s="537">
        <v>17</v>
      </c>
      <c r="R8" s="537">
        <v>18</v>
      </c>
      <c r="S8" s="537">
        <v>19</v>
      </c>
      <c r="T8" s="537">
        <v>20</v>
      </c>
      <c r="U8" s="537">
        <v>21</v>
      </c>
      <c r="V8" s="537">
        <v>22</v>
      </c>
      <c r="W8" s="540">
        <v>3</v>
      </c>
      <c r="X8" s="540">
        <v>4</v>
      </c>
      <c r="Y8" s="540">
        <v>5</v>
      </c>
      <c r="Z8" s="540">
        <v>6</v>
      </c>
      <c r="AA8" s="540">
        <v>7</v>
      </c>
      <c r="AB8" s="540">
        <v>8</v>
      </c>
      <c r="AC8" s="540">
        <v>9</v>
      </c>
      <c r="AD8" s="540">
        <v>10</v>
      </c>
      <c r="AE8" s="540">
        <v>11</v>
      </c>
      <c r="AF8" s="540">
        <v>12</v>
      </c>
      <c r="AG8" s="540">
        <v>13</v>
      </c>
      <c r="AH8" s="540">
        <v>14</v>
      </c>
      <c r="AI8" s="540">
        <v>15</v>
      </c>
      <c r="AJ8" s="540">
        <v>16</v>
      </c>
      <c r="AK8" s="540">
        <v>17</v>
      </c>
      <c r="AL8" s="540">
        <v>18</v>
      </c>
      <c r="AM8" s="540">
        <v>19</v>
      </c>
      <c r="AN8" s="540">
        <v>20</v>
      </c>
      <c r="AO8" s="540">
        <v>21</v>
      </c>
      <c r="AP8" s="540">
        <v>22</v>
      </c>
      <c r="AQ8" s="296">
        <v>23</v>
      </c>
      <c r="AR8" s="296">
        <v>24</v>
      </c>
      <c r="AS8" s="296">
        <v>25</v>
      </c>
      <c r="AT8" s="296">
        <v>26</v>
      </c>
      <c r="AU8" s="296">
        <v>27</v>
      </c>
      <c r="AV8" s="296">
        <v>28</v>
      </c>
      <c r="AW8" s="296">
        <v>29</v>
      </c>
      <c r="AX8" s="296">
        <v>30</v>
      </c>
      <c r="AY8" s="296">
        <v>31</v>
      </c>
      <c r="AZ8" s="296">
        <v>32</v>
      </c>
      <c r="BA8" s="296">
        <v>33</v>
      </c>
      <c r="BB8" s="296">
        <v>34</v>
      </c>
      <c r="BC8" s="296">
        <v>35</v>
      </c>
      <c r="BD8" s="296">
        <v>36</v>
      </c>
      <c r="BE8" s="296">
        <v>37</v>
      </c>
      <c r="BF8" s="296">
        <v>38</v>
      </c>
      <c r="BG8" s="296">
        <v>39</v>
      </c>
      <c r="BH8" s="296">
        <v>40</v>
      </c>
      <c r="BI8" s="296">
        <v>41</v>
      </c>
      <c r="BJ8" s="296">
        <v>42</v>
      </c>
      <c r="BK8" s="296">
        <v>43</v>
      </c>
      <c r="BL8" s="296">
        <v>44</v>
      </c>
      <c r="BM8" s="296">
        <v>45</v>
      </c>
      <c r="BN8" s="296">
        <v>43</v>
      </c>
      <c r="BO8" s="296">
        <v>44</v>
      </c>
      <c r="BP8" s="296">
        <v>45</v>
      </c>
      <c r="BQ8" s="296">
        <v>69</v>
      </c>
      <c r="BR8" s="296">
        <v>70</v>
      </c>
      <c r="BS8" s="296">
        <v>71</v>
      </c>
      <c r="BT8" s="427"/>
      <c r="BU8" s="297"/>
      <c r="BV8" s="298" t="s">
        <v>94</v>
      </c>
      <c r="BW8" s="298" t="s">
        <v>85</v>
      </c>
      <c r="BX8" s="298" t="s">
        <v>86</v>
      </c>
      <c r="BY8" s="298" t="s">
        <v>87</v>
      </c>
      <c r="BZ8" s="298" t="s">
        <v>88</v>
      </c>
      <c r="CA8" s="298" t="s">
        <v>89</v>
      </c>
      <c r="CB8" s="298" t="s">
        <v>90</v>
      </c>
      <c r="CC8" s="298" t="s">
        <v>91</v>
      </c>
      <c r="CD8" s="298" t="s">
        <v>92</v>
      </c>
      <c r="CE8" s="298" t="s">
        <v>93</v>
      </c>
      <c r="CF8" s="298" t="s">
        <v>96</v>
      </c>
      <c r="CG8" s="298" t="s">
        <v>102</v>
      </c>
      <c r="CH8" s="298" t="s">
        <v>103</v>
      </c>
      <c r="CI8" s="299" t="s">
        <v>106</v>
      </c>
      <c r="CJ8" s="299" t="s">
        <v>108</v>
      </c>
      <c r="CK8" s="299" t="s">
        <v>110</v>
      </c>
      <c r="CL8" s="299" t="s">
        <v>112</v>
      </c>
      <c r="CM8" s="299" t="s">
        <v>114</v>
      </c>
      <c r="CN8" s="299" t="s">
        <v>116</v>
      </c>
      <c r="CO8" s="299" t="s">
        <v>117</v>
      </c>
      <c r="CP8" s="299" t="s">
        <v>122</v>
      </c>
      <c r="CQ8" s="299" t="s">
        <v>123</v>
      </c>
    </row>
    <row r="9" spans="1:95" ht="13.15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11"/>
      <c r="AR9" s="11"/>
      <c r="AS9" s="11"/>
      <c r="AT9" s="11"/>
      <c r="AU9" s="11"/>
      <c r="AV9" s="74"/>
      <c r="AW9" s="74"/>
      <c r="AX9" s="74"/>
      <c r="AY9" s="74"/>
      <c r="AZ9" s="138">
        <f t="shared" ref="AZ9" si="0">(AW9*5+AX9*3.5)*1000</f>
        <v>0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53"/>
      <c r="BU9" s="227"/>
      <c r="BV9" s="238"/>
      <c r="BW9" s="238"/>
      <c r="BX9" s="238"/>
      <c r="BY9" s="238"/>
      <c r="BZ9" s="238"/>
      <c r="CA9" s="238"/>
      <c r="CB9" s="238"/>
      <c r="CC9" s="238"/>
      <c r="CD9" s="238"/>
      <c r="CE9" s="238"/>
      <c r="CF9" s="238"/>
      <c r="CM9" s="228"/>
      <c r="CN9" s="228"/>
      <c r="CO9" s="228"/>
      <c r="CP9" s="228"/>
      <c r="CQ9" s="228"/>
    </row>
    <row r="10" spans="1:95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109">
        <v>10271</v>
      </c>
      <c r="W10" s="541">
        <f>SUM(X10:AA10)</f>
        <v>67.275000000000006</v>
      </c>
      <c r="X10" s="542">
        <v>0.18100000000000005</v>
      </c>
      <c r="Y10" s="542">
        <v>10.836</v>
      </c>
      <c r="Z10" s="542">
        <v>47.073</v>
      </c>
      <c r="AA10" s="542">
        <v>9.1850000000000005</v>
      </c>
      <c r="AB10" s="541">
        <f>SUM(AC10:AF10)</f>
        <v>6.2</v>
      </c>
      <c r="AC10" s="542"/>
      <c r="AD10" s="542">
        <v>5.3</v>
      </c>
      <c r="AE10" s="542">
        <v>0.9</v>
      </c>
      <c r="AF10" s="542"/>
      <c r="AG10" s="541">
        <f>SUM(AH10:AO10)</f>
        <v>57.37</v>
      </c>
      <c r="AH10" s="542">
        <v>1</v>
      </c>
      <c r="AI10" s="542">
        <v>5.38</v>
      </c>
      <c r="AJ10" s="542">
        <v>2.48</v>
      </c>
      <c r="AK10" s="542">
        <v>3.28</v>
      </c>
      <c r="AL10" s="542">
        <v>0.54</v>
      </c>
      <c r="AM10" s="542">
        <v>23.22</v>
      </c>
      <c r="AN10" s="542">
        <v>2.36</v>
      </c>
      <c r="AO10" s="542">
        <v>19.11</v>
      </c>
      <c r="AP10" s="90">
        <v>10981</v>
      </c>
      <c r="AQ10" s="279">
        <f t="shared" ref="AQ10:AQ23" si="1">SUM(AR10:AU10)</f>
        <v>55.518999999999998</v>
      </c>
      <c r="AR10" s="22">
        <v>0.18099999999999999</v>
      </c>
      <c r="AS10" s="22">
        <v>8.1159999999999997</v>
      </c>
      <c r="AT10" s="22">
        <v>39.770000000000003</v>
      </c>
      <c r="AU10" s="22">
        <v>7.4519999999999991</v>
      </c>
      <c r="AV10" s="256">
        <f>SUM(AW10:AY10)</f>
        <v>4.6159999999999997</v>
      </c>
      <c r="AW10" s="518">
        <v>0.254</v>
      </c>
      <c r="AX10" s="518">
        <v>3.762</v>
      </c>
      <c r="AY10" s="518">
        <v>0.6</v>
      </c>
      <c r="AZ10" s="138">
        <v>0</v>
      </c>
      <c r="BA10" s="280">
        <f>+SUM(BB10:BI10)</f>
        <v>43.956000000000003</v>
      </c>
      <c r="BB10" s="22">
        <v>0.623</v>
      </c>
      <c r="BC10" s="22">
        <v>0.375</v>
      </c>
      <c r="BD10" s="22">
        <v>1.1850000000000001</v>
      </c>
      <c r="BE10" s="22">
        <v>2.2170000000000001</v>
      </c>
      <c r="BF10" s="22">
        <v>0.2</v>
      </c>
      <c r="BG10" s="22">
        <v>22.479000000000003</v>
      </c>
      <c r="BH10" s="22">
        <v>2.35</v>
      </c>
      <c r="BI10" s="22">
        <v>14.527000000000001</v>
      </c>
      <c r="BJ10" s="281">
        <v>8475</v>
      </c>
      <c r="BK10" s="18">
        <f>$AQ10/C10</f>
        <v>0.95050505050505041</v>
      </c>
      <c r="BL10" s="18">
        <f>IF(H10=0,"-",AV10/H10)</f>
        <v>0.74451612903225795</v>
      </c>
      <c r="BM10" s="18">
        <f>BA10/M10</f>
        <v>0.76618441694265305</v>
      </c>
      <c r="BN10" s="18">
        <f>AQ10/W10</f>
        <v>0.82525455221107391</v>
      </c>
      <c r="BO10" s="18">
        <f>AV10/AB10</f>
        <v>0.74451612903225795</v>
      </c>
      <c r="BP10" s="18">
        <f>BA10/AG10</f>
        <v>0.76618441694265305</v>
      </c>
      <c r="BQ10" s="17">
        <f>AQ10-'18.11'!W10</f>
        <v>0</v>
      </c>
      <c r="BR10" s="17">
        <f>AV10-'18.11'!AB10</f>
        <v>0</v>
      </c>
      <c r="BS10" s="17">
        <f>BA10-'18.11'!AG10</f>
        <v>0</v>
      </c>
      <c r="BT10" s="54"/>
      <c r="BU10" s="226"/>
      <c r="BV10" s="246">
        <f>+SUM(BW10:DI10)</f>
        <v>11</v>
      </c>
      <c r="BW10" s="247">
        <v>1</v>
      </c>
      <c r="BX10" s="247">
        <v>1</v>
      </c>
      <c r="BY10" s="247"/>
      <c r="BZ10" s="247"/>
      <c r="CA10" s="247"/>
      <c r="CB10" s="247"/>
      <c r="CC10" s="247">
        <v>1</v>
      </c>
      <c r="CD10" s="247">
        <v>1</v>
      </c>
      <c r="CE10" s="247"/>
      <c r="CF10" s="247"/>
      <c r="CG10" s="247">
        <v>1</v>
      </c>
      <c r="CH10" s="247">
        <v>1</v>
      </c>
      <c r="CI10" s="247"/>
      <c r="CJ10" s="270"/>
      <c r="CK10" s="270">
        <v>1</v>
      </c>
      <c r="CL10" s="270">
        <v>1</v>
      </c>
      <c r="CM10" s="270"/>
      <c r="CN10" s="270">
        <v>1</v>
      </c>
      <c r="CO10" s="270">
        <v>1</v>
      </c>
      <c r="CP10" s="270">
        <v>1</v>
      </c>
      <c r="CQ10" s="270"/>
    </row>
    <row r="11" spans="1:95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553">
        <v>4122</v>
      </c>
      <c r="W11" s="541">
        <f>SUM(X11:AA11)</f>
        <v>36.826000000000001</v>
      </c>
      <c r="X11" s="543">
        <v>0</v>
      </c>
      <c r="Y11" s="543">
        <v>6.11</v>
      </c>
      <c r="Z11" s="543">
        <v>27.416</v>
      </c>
      <c r="AA11" s="543">
        <v>3.3</v>
      </c>
      <c r="AB11" s="541">
        <f t="shared" ref="AB11:AB13" si="3">SUM(AC11:AF11)</f>
        <v>6</v>
      </c>
      <c r="AC11" s="543">
        <v>0.2</v>
      </c>
      <c r="AD11" s="543">
        <v>5.8</v>
      </c>
      <c r="AE11" s="543"/>
      <c r="AF11" s="543"/>
      <c r="AG11" s="541">
        <f>SUM(AH11:AO11)</f>
        <v>20.190999999999999</v>
      </c>
      <c r="AH11" s="543">
        <v>0.6</v>
      </c>
      <c r="AI11" s="543">
        <v>1.04</v>
      </c>
      <c r="AJ11" s="543">
        <v>0.12</v>
      </c>
      <c r="AK11" s="543">
        <v>0.1</v>
      </c>
      <c r="AL11" s="543">
        <v>2.98</v>
      </c>
      <c r="AM11" s="543">
        <v>6.93</v>
      </c>
      <c r="AN11" s="543">
        <v>2.56</v>
      </c>
      <c r="AO11" s="543">
        <v>5.8609999999999998</v>
      </c>
      <c r="AP11" s="550">
        <v>5411</v>
      </c>
      <c r="AQ11" s="279">
        <f t="shared" si="1"/>
        <v>28.7</v>
      </c>
      <c r="AR11" s="166">
        <v>0.7</v>
      </c>
      <c r="AS11" s="166">
        <v>3.75</v>
      </c>
      <c r="AT11" s="166">
        <v>22.45</v>
      </c>
      <c r="AU11" s="166">
        <v>1.8</v>
      </c>
      <c r="AV11" s="279">
        <f>SUM(AW11:AY11)</f>
        <v>5.5</v>
      </c>
      <c r="AW11" s="71">
        <v>5.5</v>
      </c>
      <c r="AX11" s="71"/>
      <c r="AY11" s="71"/>
      <c r="AZ11" s="138">
        <f>(AW11*5+AX11*3.5+AY11*3)*1000</f>
        <v>27500</v>
      </c>
      <c r="BA11" s="280">
        <f t="shared" ref="BA11:BA23" si="4">+SUM(BB11:BI11)</f>
        <v>14.54</v>
      </c>
      <c r="BB11" s="22">
        <v>14.54</v>
      </c>
      <c r="BC11" s="22"/>
      <c r="BD11" s="22"/>
      <c r="BE11" s="22"/>
      <c r="BF11" s="22"/>
      <c r="BG11" s="22"/>
      <c r="BH11" s="22"/>
      <c r="BI11" s="22"/>
      <c r="BJ11" s="281">
        <v>4628</v>
      </c>
      <c r="BK11" s="18">
        <f>$AQ11/C11</f>
        <v>1</v>
      </c>
      <c r="BL11" s="18">
        <f>IF(H11=0,"-",AV11/H11)</f>
        <v>1</v>
      </c>
      <c r="BM11" s="18">
        <f>BA11/M11</f>
        <v>1.043041606886657</v>
      </c>
      <c r="BN11" s="18">
        <f t="shared" ref="BN11:BN23" si="5">AQ11/W11</f>
        <v>0.77934068321294736</v>
      </c>
      <c r="BO11" s="18">
        <f t="shared" ref="BO11:BO24" si="6">AV11/AB11</f>
        <v>0.91666666666666663</v>
      </c>
      <c r="BP11" s="18">
        <f t="shared" ref="BP11:BP24" si="7">BA11/AG11</f>
        <v>0.72012282700212971</v>
      </c>
      <c r="BQ11" s="17">
        <f>AQ11-'18.11'!W11</f>
        <v>0</v>
      </c>
      <c r="BR11" s="17">
        <f>AV11-'18.11'!AB11</f>
        <v>0</v>
      </c>
      <c r="BS11" s="17">
        <f>BA11-'18.11'!AG11</f>
        <v>0</v>
      </c>
      <c r="BT11" s="54"/>
      <c r="BU11" s="226"/>
      <c r="BV11" s="246">
        <f>+SUM(BW11:DI11)</f>
        <v>11</v>
      </c>
      <c r="BW11" s="247"/>
      <c r="BX11" s="247">
        <v>1</v>
      </c>
      <c r="BY11" s="247"/>
      <c r="BZ11" s="247"/>
      <c r="CA11" s="247"/>
      <c r="CB11" s="247">
        <v>1</v>
      </c>
      <c r="CC11" s="247"/>
      <c r="CD11" s="247">
        <v>1</v>
      </c>
      <c r="CE11" s="247"/>
      <c r="CF11" s="247"/>
      <c r="CG11" s="247">
        <v>1</v>
      </c>
      <c r="CH11" s="247">
        <v>1</v>
      </c>
      <c r="CI11" s="247"/>
      <c r="CJ11" s="270"/>
      <c r="CK11" s="270">
        <v>1</v>
      </c>
      <c r="CL11" s="270"/>
      <c r="CM11" s="270">
        <v>1</v>
      </c>
      <c r="CN11" s="270">
        <v>1</v>
      </c>
      <c r="CO11" s="270">
        <v>1</v>
      </c>
      <c r="CP11" s="270">
        <v>1</v>
      </c>
      <c r="CQ11" s="270">
        <v>1</v>
      </c>
    </row>
    <row r="12" spans="1:95" ht="13.15" x14ac:dyDescent="0.4">
      <c r="A12" s="14">
        <v>3</v>
      </c>
      <c r="B12" s="15" t="s">
        <v>53</v>
      </c>
      <c r="C12" s="61">
        <f t="shared" ref="C12:C23" si="8">SUM(D12:G12)</f>
        <v>83.710000000000008</v>
      </c>
      <c r="D12" s="64">
        <v>0.36</v>
      </c>
      <c r="E12" s="64">
        <v>13.42</v>
      </c>
      <c r="F12" s="64">
        <v>53.2</v>
      </c>
      <c r="G12" s="64">
        <v>16.73</v>
      </c>
      <c r="H12" s="61">
        <f t="shared" si="2"/>
        <v>1.5</v>
      </c>
      <c r="I12" s="65">
        <v>1.5</v>
      </c>
      <c r="J12" s="65" t="s">
        <v>64</v>
      </c>
      <c r="K12" s="65" t="s">
        <v>64</v>
      </c>
      <c r="L12" s="65"/>
      <c r="M12" s="61">
        <f t="shared" ref="M12:M23" si="9">SUM(N12:U12)</f>
        <v>17.11</v>
      </c>
      <c r="N12" s="66">
        <v>0.79</v>
      </c>
      <c r="O12" s="66">
        <v>1.83</v>
      </c>
      <c r="P12" s="66">
        <v>2.15</v>
      </c>
      <c r="Q12" s="66">
        <v>0.35</v>
      </c>
      <c r="R12" s="66">
        <v>0.52</v>
      </c>
      <c r="S12" s="66">
        <v>11.22</v>
      </c>
      <c r="T12" s="66">
        <v>0</v>
      </c>
      <c r="U12" s="66">
        <v>0.25</v>
      </c>
      <c r="V12" s="554">
        <v>10689</v>
      </c>
      <c r="W12" s="541">
        <f t="shared" ref="W12:W13" si="10">SUM(X12:AA12)</f>
        <v>83.710000000000008</v>
      </c>
      <c r="X12" s="544">
        <v>0.36</v>
      </c>
      <c r="Y12" s="544">
        <v>13.42</v>
      </c>
      <c r="Z12" s="544">
        <v>53.2</v>
      </c>
      <c r="AA12" s="544">
        <v>16.73</v>
      </c>
      <c r="AB12" s="541">
        <f t="shared" si="3"/>
        <v>1.5</v>
      </c>
      <c r="AC12" s="545">
        <v>1.5</v>
      </c>
      <c r="AD12" s="545"/>
      <c r="AE12" s="545"/>
      <c r="AF12" s="545"/>
      <c r="AG12" s="541">
        <f t="shared" ref="AG12:AG13" si="11">SUM(AH12:AO12)</f>
        <v>17.11</v>
      </c>
      <c r="AH12" s="546">
        <v>0.79</v>
      </c>
      <c r="AI12" s="546">
        <v>1.83</v>
      </c>
      <c r="AJ12" s="546">
        <v>2.15</v>
      </c>
      <c r="AK12" s="546">
        <v>0.35</v>
      </c>
      <c r="AL12" s="546">
        <v>0.52</v>
      </c>
      <c r="AM12" s="546">
        <v>11.22</v>
      </c>
      <c r="AN12" s="546">
        <v>0</v>
      </c>
      <c r="AO12" s="546">
        <v>0.25</v>
      </c>
      <c r="AP12" s="551">
        <v>10689</v>
      </c>
      <c r="AQ12" s="279">
        <f t="shared" si="1"/>
        <v>70.873999999999995</v>
      </c>
      <c r="AR12" s="173">
        <v>2.1659999999999999</v>
      </c>
      <c r="AS12" s="173">
        <v>7.1</v>
      </c>
      <c r="AT12" s="173">
        <v>54.529000000000003</v>
      </c>
      <c r="AU12" s="173">
        <v>7.0790000000000006</v>
      </c>
      <c r="AV12" s="279">
        <f>SUM(AW12:AY12)</f>
        <v>0</v>
      </c>
      <c r="AW12" s="71"/>
      <c r="AX12" s="71"/>
      <c r="AY12" s="71"/>
      <c r="AZ12" s="138">
        <f t="shared" ref="AZ12:AZ22" si="12">(AW12*5+AX12*3.5+AY12*3)*1000</f>
        <v>0</v>
      </c>
      <c r="BA12" s="280">
        <f t="shared" si="4"/>
        <v>13.797999999999998</v>
      </c>
      <c r="BB12" s="22">
        <v>0</v>
      </c>
      <c r="BC12" s="22">
        <v>1.2269999999999999</v>
      </c>
      <c r="BD12" s="22">
        <v>8.5000000000000006E-2</v>
      </c>
      <c r="BE12" s="22">
        <v>0</v>
      </c>
      <c r="BF12" s="22">
        <v>0.1</v>
      </c>
      <c r="BG12" s="22">
        <v>10.001999999999999</v>
      </c>
      <c r="BH12" s="22">
        <v>0</v>
      </c>
      <c r="BI12" s="22">
        <v>2.3839999999999999</v>
      </c>
      <c r="BJ12" s="281">
        <v>9360</v>
      </c>
      <c r="BK12" s="18">
        <f>$AQ12/C12</f>
        <v>0.84666109186477112</v>
      </c>
      <c r="BL12" s="18">
        <f>IF(H12=0,"-",AV12/H12)</f>
        <v>0</v>
      </c>
      <c r="BM12" s="18">
        <f>BA12/M12</f>
        <v>0.80642898889538273</v>
      </c>
      <c r="BN12" s="18">
        <f t="shared" si="5"/>
        <v>0.84666109186477112</v>
      </c>
      <c r="BO12" s="18">
        <f t="shared" si="6"/>
        <v>0</v>
      </c>
      <c r="BP12" s="18">
        <f t="shared" si="7"/>
        <v>0.80642898889538273</v>
      </c>
      <c r="BQ12" s="17">
        <f>AQ12-'18.11'!W12</f>
        <v>0</v>
      </c>
      <c r="BR12" s="17">
        <f>AV12-'18.11'!AB12</f>
        <v>0</v>
      </c>
      <c r="BS12" s="17">
        <f>BA12-'18.11'!AG12</f>
        <v>0</v>
      </c>
      <c r="BT12" s="54"/>
      <c r="BU12" s="226"/>
      <c r="BV12" s="246">
        <f>+SUM(BW12:DI12)</f>
        <v>18</v>
      </c>
      <c r="BW12" s="247"/>
      <c r="BX12" s="247"/>
      <c r="BY12" s="247">
        <v>1</v>
      </c>
      <c r="BZ12" s="247">
        <v>1</v>
      </c>
      <c r="CA12" s="247"/>
      <c r="CB12" s="247">
        <v>1</v>
      </c>
      <c r="CC12" s="247">
        <v>1</v>
      </c>
      <c r="CD12" s="247">
        <v>1</v>
      </c>
      <c r="CE12" s="247">
        <v>1</v>
      </c>
      <c r="CF12" s="247">
        <v>1</v>
      </c>
      <c r="CG12" s="247">
        <v>1</v>
      </c>
      <c r="CH12" s="247">
        <v>1</v>
      </c>
      <c r="CI12" s="247">
        <v>1</v>
      </c>
      <c r="CJ12" s="270">
        <v>1</v>
      </c>
      <c r="CK12" s="270">
        <v>1</v>
      </c>
      <c r="CL12" s="270">
        <v>1</v>
      </c>
      <c r="CM12" s="270">
        <v>1</v>
      </c>
      <c r="CN12" s="270">
        <v>1</v>
      </c>
      <c r="CO12" s="270">
        <v>1</v>
      </c>
      <c r="CP12" s="270">
        <v>1</v>
      </c>
      <c r="CQ12" s="270">
        <v>1</v>
      </c>
    </row>
    <row r="13" spans="1:95" ht="13.15" x14ac:dyDescent="0.4">
      <c r="A13" s="14">
        <v>4</v>
      </c>
      <c r="B13" s="15" t="s">
        <v>54</v>
      </c>
      <c r="C13" s="61">
        <f t="shared" si="8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9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553">
        <v>1727</v>
      </c>
      <c r="W13" s="541">
        <f t="shared" si="10"/>
        <v>13.145</v>
      </c>
      <c r="X13" s="543">
        <v>0.72</v>
      </c>
      <c r="Y13" s="543">
        <v>1.0649999999999999</v>
      </c>
      <c r="Z13" s="543">
        <v>8.34</v>
      </c>
      <c r="AA13" s="543">
        <v>3.02</v>
      </c>
      <c r="AB13" s="541">
        <f t="shared" si="3"/>
        <v>1.74</v>
      </c>
      <c r="AC13" s="543"/>
      <c r="AD13" s="543">
        <v>1.74</v>
      </c>
      <c r="AE13" s="543"/>
      <c r="AF13" s="543"/>
      <c r="AG13" s="541">
        <f t="shared" si="11"/>
        <v>1.18</v>
      </c>
      <c r="AH13" s="543">
        <v>0</v>
      </c>
      <c r="AI13" s="543">
        <v>0</v>
      </c>
      <c r="AJ13" s="543">
        <v>0</v>
      </c>
      <c r="AK13" s="543">
        <v>0</v>
      </c>
      <c r="AL13" s="543">
        <v>0.32</v>
      </c>
      <c r="AM13" s="543">
        <v>0.86</v>
      </c>
      <c r="AN13" s="543">
        <v>0</v>
      </c>
      <c r="AO13" s="543">
        <v>0</v>
      </c>
      <c r="AP13" s="550">
        <v>1626</v>
      </c>
      <c r="AQ13" s="279">
        <f t="shared" si="1"/>
        <v>10.491</v>
      </c>
      <c r="AR13" s="174">
        <v>0.72</v>
      </c>
      <c r="AS13" s="174">
        <v>0.82000000000000006</v>
      </c>
      <c r="AT13" s="174">
        <v>7.3259999999999996</v>
      </c>
      <c r="AU13" s="174">
        <v>1.625</v>
      </c>
      <c r="AV13" s="279">
        <f>SUM(AW13:AY13)</f>
        <v>0.33</v>
      </c>
      <c r="AW13" s="71"/>
      <c r="AX13" s="71">
        <v>0.33</v>
      </c>
      <c r="AY13" s="71"/>
      <c r="AZ13" s="138"/>
      <c r="BA13" s="280">
        <f t="shared" si="4"/>
        <v>1.18</v>
      </c>
      <c r="BB13" s="22">
        <v>1.18</v>
      </c>
      <c r="BC13" s="22"/>
      <c r="BD13" s="22"/>
      <c r="BE13" s="22"/>
      <c r="BF13" s="22"/>
      <c r="BG13" s="22"/>
      <c r="BH13" s="22"/>
      <c r="BI13" s="22"/>
      <c r="BJ13" s="281">
        <v>1375</v>
      </c>
      <c r="BK13" s="18">
        <f>$AQ13/C13</f>
        <v>0.76187363834422661</v>
      </c>
      <c r="BL13" s="18">
        <f>IF(H13=0,"-",AV13/H13)</f>
        <v>0.3666666666666667</v>
      </c>
      <c r="BM13" s="18">
        <f>BA13/M13</f>
        <v>1</v>
      </c>
      <c r="BN13" s="18">
        <f t="shared" si="5"/>
        <v>0.79809813617344993</v>
      </c>
      <c r="BO13" s="18">
        <f t="shared" si="6"/>
        <v>0.18965517241379312</v>
      </c>
      <c r="BP13" s="18">
        <f t="shared" si="7"/>
        <v>1</v>
      </c>
      <c r="BQ13" s="17">
        <f>AQ13-'18.11'!W13</f>
        <v>0</v>
      </c>
      <c r="BR13" s="17">
        <f>AV13-'18.11'!AB13</f>
        <v>0</v>
      </c>
      <c r="BS13" s="17">
        <f>BA13-'18.11'!AG13</f>
        <v>0</v>
      </c>
      <c r="BT13" s="54"/>
      <c r="BU13" s="226"/>
      <c r="BV13" s="246">
        <f>+SUM(BW13:DI13)</f>
        <v>11</v>
      </c>
      <c r="BW13" s="247">
        <v>1</v>
      </c>
      <c r="BX13" s="247">
        <v>1</v>
      </c>
      <c r="BY13" s="247"/>
      <c r="BZ13" s="247">
        <v>1</v>
      </c>
      <c r="CA13" s="247"/>
      <c r="CB13" s="247"/>
      <c r="CC13" s="247"/>
      <c r="CD13" s="247">
        <v>1</v>
      </c>
      <c r="CE13" s="247"/>
      <c r="CF13" s="247"/>
      <c r="CG13" s="247">
        <v>1</v>
      </c>
      <c r="CH13" s="247">
        <v>1</v>
      </c>
      <c r="CI13" s="247">
        <v>1</v>
      </c>
      <c r="CJ13" s="270"/>
      <c r="CK13" s="270">
        <v>1</v>
      </c>
      <c r="CL13" s="270"/>
      <c r="CM13" s="270">
        <v>1</v>
      </c>
      <c r="CN13" s="270"/>
      <c r="CO13" s="270">
        <v>1</v>
      </c>
      <c r="CP13" s="270">
        <v>1</v>
      </c>
      <c r="CQ13" s="270"/>
    </row>
    <row r="14" spans="1:95" s="43" customFormat="1" ht="13.15" x14ac:dyDescent="0.35">
      <c r="A14" s="532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555"/>
      <c r="W14" s="541"/>
      <c r="X14" s="547"/>
      <c r="Y14" s="547"/>
      <c r="Z14" s="547"/>
      <c r="AA14" s="547"/>
      <c r="AB14" s="541"/>
      <c r="AC14" s="547"/>
      <c r="AD14" s="547"/>
      <c r="AE14" s="547"/>
      <c r="AF14" s="547"/>
      <c r="AG14" s="541"/>
      <c r="AH14" s="547"/>
      <c r="AI14" s="547"/>
      <c r="AJ14" s="547"/>
      <c r="AK14" s="547"/>
      <c r="AL14" s="547"/>
      <c r="AM14" s="547"/>
      <c r="AN14" s="547"/>
      <c r="AO14" s="547"/>
      <c r="AP14" s="552"/>
      <c r="AQ14" s="279"/>
      <c r="AR14" s="169"/>
      <c r="AS14" s="169"/>
      <c r="AT14" s="169"/>
      <c r="AU14" s="169"/>
      <c r="AV14" s="279"/>
      <c r="AW14" s="76"/>
      <c r="AX14" s="76"/>
      <c r="AY14" s="76"/>
      <c r="AZ14" s="138">
        <f t="shared" si="12"/>
        <v>0</v>
      </c>
      <c r="BA14" s="280"/>
      <c r="BB14" s="28"/>
      <c r="BC14" s="28"/>
      <c r="BD14" s="28"/>
      <c r="BE14" s="28"/>
      <c r="BF14" s="28"/>
      <c r="BG14" s="28"/>
      <c r="BH14" s="28"/>
      <c r="BI14" s="28"/>
      <c r="BJ14" s="281"/>
      <c r="BK14" s="41"/>
      <c r="BL14" s="41"/>
      <c r="BM14" s="41"/>
      <c r="BN14" s="18"/>
      <c r="BO14" s="18"/>
      <c r="BP14" s="18"/>
      <c r="BQ14" s="17">
        <f>AQ14-'18.11'!W14</f>
        <v>0</v>
      </c>
      <c r="BR14" s="17">
        <f>AV14-'18.11'!AB14</f>
        <v>0</v>
      </c>
      <c r="BS14" s="17">
        <f>BA14-'18.11'!AG14</f>
        <v>0</v>
      </c>
      <c r="BT14" s="54"/>
      <c r="BU14" s="22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6"/>
      <c r="CI14" s="246"/>
      <c r="CJ14" s="272"/>
      <c r="CK14" s="272"/>
      <c r="CL14" s="272"/>
      <c r="CM14" s="272"/>
      <c r="CN14" s="272"/>
      <c r="CO14" s="272"/>
      <c r="CP14" s="272"/>
      <c r="CQ14" s="272"/>
    </row>
    <row r="15" spans="1:95" ht="13.15" x14ac:dyDescent="0.4">
      <c r="A15" s="14">
        <v>1</v>
      </c>
      <c r="B15" s="15" t="s">
        <v>52</v>
      </c>
      <c r="C15" s="61">
        <f t="shared" si="8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9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553">
        <v>2541</v>
      </c>
      <c r="W15" s="541">
        <f t="shared" ref="W15:W23" si="13">SUM(X15:AA15)</f>
        <v>17.664410501778921</v>
      </c>
      <c r="X15" s="543">
        <v>0</v>
      </c>
      <c r="Y15" s="543">
        <v>6.8644105017789201</v>
      </c>
      <c r="Z15" s="543">
        <v>10.8</v>
      </c>
      <c r="AA15" s="543">
        <v>0</v>
      </c>
      <c r="AB15" s="541">
        <f t="shared" ref="AB15:AB23" si="14">SUM(AC15:AF15)</f>
        <v>0.42</v>
      </c>
      <c r="AC15" s="543"/>
      <c r="AD15" s="543">
        <v>0.12</v>
      </c>
      <c r="AE15" s="543">
        <v>0.3</v>
      </c>
      <c r="AF15" s="543"/>
      <c r="AG15" s="541">
        <f t="shared" ref="AG15:AG23" si="15">SUM(AH15:AO15)</f>
        <v>8.8699999999999992</v>
      </c>
      <c r="AH15" s="543">
        <v>0</v>
      </c>
      <c r="AI15" s="543">
        <v>0</v>
      </c>
      <c r="AJ15" s="543">
        <v>0</v>
      </c>
      <c r="AK15" s="543">
        <v>0</v>
      </c>
      <c r="AL15" s="543">
        <v>1.56</v>
      </c>
      <c r="AM15" s="543">
        <v>5.86</v>
      </c>
      <c r="AN15" s="543">
        <v>1.45</v>
      </c>
      <c r="AO15" s="543"/>
      <c r="AP15" s="550">
        <v>2794</v>
      </c>
      <c r="AQ15" s="279">
        <f t="shared" si="1"/>
        <v>14.824</v>
      </c>
      <c r="AR15" s="22">
        <v>0.26</v>
      </c>
      <c r="AS15" s="22">
        <v>6.9870000000000001</v>
      </c>
      <c r="AT15" s="22">
        <v>7.577</v>
      </c>
      <c r="AU15" s="22">
        <v>0</v>
      </c>
      <c r="AV15" s="279">
        <f t="shared" ref="AV15:AV20" si="16">SUM(AW15:AY15)</f>
        <v>0</v>
      </c>
      <c r="AW15" s="75"/>
      <c r="AX15" s="75"/>
      <c r="AY15" s="75"/>
      <c r="AZ15" s="138">
        <f t="shared" si="12"/>
        <v>0</v>
      </c>
      <c r="BA15" s="280">
        <f t="shared" si="4"/>
        <v>8.6069999999999993</v>
      </c>
      <c r="BB15" s="22"/>
      <c r="BC15" s="22"/>
      <c r="BD15" s="22"/>
      <c r="BE15" s="22"/>
      <c r="BF15" s="22">
        <v>0.68</v>
      </c>
      <c r="BG15" s="22">
        <v>6.6470000000000002</v>
      </c>
      <c r="BH15" s="22">
        <v>1.28</v>
      </c>
      <c r="BI15" s="22">
        <v>0</v>
      </c>
      <c r="BJ15" s="281">
        <v>2529</v>
      </c>
      <c r="BK15" s="18">
        <f t="shared" ref="BK15:BK24" si="17">$AQ15/C15</f>
        <v>0.92017380509000624</v>
      </c>
      <c r="BL15" s="18">
        <f>IF(H15=0,"-",AV15/H15)</f>
        <v>0</v>
      </c>
      <c r="BM15" s="18">
        <f t="shared" ref="BM15:BM24" si="18">BA15/M15</f>
        <v>0.97034949267192783</v>
      </c>
      <c r="BN15" s="18">
        <f t="shared" si="5"/>
        <v>0.83920151190480585</v>
      </c>
      <c r="BO15" s="18">
        <f t="shared" si="6"/>
        <v>0</v>
      </c>
      <c r="BP15" s="18">
        <f t="shared" si="7"/>
        <v>0.97034949267192783</v>
      </c>
      <c r="BQ15" s="17">
        <f>AQ15-'18.11'!W15</f>
        <v>0</v>
      </c>
      <c r="BR15" s="17">
        <f>AV15-'18.11'!AB15</f>
        <v>0</v>
      </c>
      <c r="BS15" s="17">
        <f>BA15-'18.11'!AG15</f>
        <v>0</v>
      </c>
      <c r="BT15" s="54"/>
      <c r="BU15" s="226"/>
      <c r="BV15" s="246">
        <f t="shared" ref="BV15:BV23" si="19">+SUM(BW15:DI15)</f>
        <v>8</v>
      </c>
      <c r="BW15" s="247"/>
      <c r="BX15" s="247"/>
      <c r="BY15" s="247"/>
      <c r="BZ15" s="247"/>
      <c r="CA15" s="247">
        <v>1</v>
      </c>
      <c r="CB15" s="247">
        <v>1</v>
      </c>
      <c r="CC15" s="247"/>
      <c r="CD15" s="247"/>
      <c r="CE15" s="247"/>
      <c r="CF15" s="247">
        <v>1</v>
      </c>
      <c r="CG15" s="247">
        <v>1</v>
      </c>
      <c r="CH15" s="247"/>
      <c r="CI15" s="247"/>
      <c r="CJ15" s="270"/>
      <c r="CK15" s="270">
        <v>1</v>
      </c>
      <c r="CL15" s="270">
        <v>1</v>
      </c>
      <c r="CM15" s="270"/>
      <c r="CN15" s="270"/>
      <c r="CO15" s="270"/>
      <c r="CP15" s="270">
        <v>1</v>
      </c>
      <c r="CQ15" s="270">
        <v>1</v>
      </c>
    </row>
    <row r="16" spans="1:95" ht="13.15" x14ac:dyDescent="0.4">
      <c r="A16" s="14">
        <v>2</v>
      </c>
      <c r="B16" s="15" t="s">
        <v>42</v>
      </c>
      <c r="C16" s="61">
        <f t="shared" si="8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9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553">
        <v>10671</v>
      </c>
      <c r="W16" s="541">
        <f t="shared" si="13"/>
        <v>81.819999999999993</v>
      </c>
      <c r="X16" s="543">
        <v>1.6800000000000002</v>
      </c>
      <c r="Y16" s="543">
        <v>14.876999999999994</v>
      </c>
      <c r="Z16" s="543">
        <v>49.083999999999996</v>
      </c>
      <c r="AA16" s="543">
        <v>16.179000000000002</v>
      </c>
      <c r="AB16" s="541">
        <f t="shared" si="14"/>
        <v>12.4</v>
      </c>
      <c r="AC16" s="543">
        <v>4.5</v>
      </c>
      <c r="AD16" s="543">
        <v>5.9</v>
      </c>
      <c r="AE16" s="543">
        <v>2</v>
      </c>
      <c r="AF16" s="543"/>
      <c r="AG16" s="541">
        <f t="shared" si="15"/>
        <v>11.43</v>
      </c>
      <c r="AH16" s="543">
        <v>2.3200000000000003</v>
      </c>
      <c r="AI16" s="543">
        <v>3</v>
      </c>
      <c r="AJ16" s="543">
        <v>0</v>
      </c>
      <c r="AK16" s="543">
        <v>0</v>
      </c>
      <c r="AL16" s="543">
        <v>0</v>
      </c>
      <c r="AM16" s="543">
        <v>4.9399999999999995</v>
      </c>
      <c r="AN16" s="543">
        <v>0.15999999999999995</v>
      </c>
      <c r="AO16" s="543">
        <v>1.01</v>
      </c>
      <c r="AP16" s="550">
        <v>10446</v>
      </c>
      <c r="AQ16" s="279">
        <f t="shared" si="1"/>
        <v>71.864000000000004</v>
      </c>
      <c r="AR16" s="27">
        <v>1.4300000000000002</v>
      </c>
      <c r="AS16" s="27">
        <v>13.356999999999999</v>
      </c>
      <c r="AT16" s="27">
        <v>43.637</v>
      </c>
      <c r="AU16" s="27">
        <v>13.44</v>
      </c>
      <c r="AV16" s="279">
        <f t="shared" si="16"/>
        <v>6.6</v>
      </c>
      <c r="AW16" s="75">
        <v>6.6</v>
      </c>
      <c r="AX16" s="75"/>
      <c r="AY16" s="75"/>
      <c r="AZ16" s="138">
        <f t="shared" si="12"/>
        <v>33000</v>
      </c>
      <c r="BA16" s="280">
        <f t="shared" si="4"/>
        <v>6.620000000000001</v>
      </c>
      <c r="BB16" s="22">
        <v>2.1</v>
      </c>
      <c r="BC16" s="22">
        <v>0</v>
      </c>
      <c r="BD16" s="22">
        <v>0</v>
      </c>
      <c r="BE16" s="22">
        <v>0</v>
      </c>
      <c r="BF16" s="22">
        <v>1.97</v>
      </c>
      <c r="BG16" s="22">
        <v>2.15</v>
      </c>
      <c r="BH16" s="22">
        <v>0</v>
      </c>
      <c r="BI16" s="22">
        <v>0.4</v>
      </c>
      <c r="BJ16" s="281">
        <v>8988</v>
      </c>
      <c r="BK16" s="18">
        <f t="shared" si="17"/>
        <v>0.89818772653418322</v>
      </c>
      <c r="BL16" s="18">
        <f>IF(H16=0,"-",AV16/H16)</f>
        <v>0.532258064516129</v>
      </c>
      <c r="BM16" s="18">
        <f t="shared" si="18"/>
        <v>0.87682119205298037</v>
      </c>
      <c r="BN16" s="18">
        <f t="shared" si="5"/>
        <v>0.87831825959423138</v>
      </c>
      <c r="BO16" s="18">
        <f t="shared" si="6"/>
        <v>0.532258064516129</v>
      </c>
      <c r="BP16" s="18">
        <f t="shared" si="7"/>
        <v>0.57917760279965014</v>
      </c>
      <c r="BQ16" s="17">
        <f>AQ16-'18.11'!W16</f>
        <v>0</v>
      </c>
      <c r="BR16" s="17">
        <f>AV16-'18.11'!AB16</f>
        <v>0</v>
      </c>
      <c r="BS16" s="17">
        <f>BA16-'18.11'!AG16</f>
        <v>0</v>
      </c>
      <c r="BT16" s="54"/>
      <c r="BU16" s="226"/>
      <c r="BV16" s="246">
        <f t="shared" si="19"/>
        <v>10</v>
      </c>
      <c r="BW16" s="247">
        <v>1</v>
      </c>
      <c r="BX16" s="247"/>
      <c r="BY16" s="247"/>
      <c r="BZ16" s="247"/>
      <c r="CA16" s="247">
        <v>1</v>
      </c>
      <c r="CB16" s="247"/>
      <c r="CC16" s="247"/>
      <c r="CD16" s="247"/>
      <c r="CE16" s="247"/>
      <c r="CF16" s="247">
        <v>1</v>
      </c>
      <c r="CG16" s="247">
        <v>1</v>
      </c>
      <c r="CH16" s="247"/>
      <c r="CI16" s="247"/>
      <c r="CJ16" s="270">
        <v>1</v>
      </c>
      <c r="CK16" s="270">
        <v>1</v>
      </c>
      <c r="CL16" s="270"/>
      <c r="CM16" s="270">
        <v>1</v>
      </c>
      <c r="CN16" s="270"/>
      <c r="CO16" s="270">
        <v>1</v>
      </c>
      <c r="CP16" s="270">
        <v>1</v>
      </c>
      <c r="CQ16" s="270">
        <v>1</v>
      </c>
    </row>
    <row r="17" spans="1:95" ht="13.15" x14ac:dyDescent="0.4">
      <c r="A17" s="14">
        <v>3</v>
      </c>
      <c r="B17" s="15" t="s">
        <v>56</v>
      </c>
      <c r="C17" s="61">
        <f t="shared" si="8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9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553">
        <v>2394</v>
      </c>
      <c r="W17" s="541">
        <f t="shared" si="13"/>
        <v>17.564999999999998</v>
      </c>
      <c r="X17" s="543">
        <v>0</v>
      </c>
      <c r="Y17" s="543">
        <v>5.4550000000000001</v>
      </c>
      <c r="Z17" s="543">
        <v>9.7799999999999994</v>
      </c>
      <c r="AA17" s="543">
        <v>2.33</v>
      </c>
      <c r="AB17" s="541">
        <f t="shared" si="14"/>
        <v>12.7</v>
      </c>
      <c r="AC17" s="543"/>
      <c r="AD17" s="543">
        <v>8.5</v>
      </c>
      <c r="AE17" s="543">
        <v>4.2</v>
      </c>
      <c r="AF17" s="543"/>
      <c r="AG17" s="541">
        <f t="shared" si="15"/>
        <v>6.95</v>
      </c>
      <c r="AH17" s="543">
        <v>6.32</v>
      </c>
      <c r="AI17" s="543">
        <v>0</v>
      </c>
      <c r="AJ17" s="543">
        <v>0</v>
      </c>
      <c r="AK17" s="543">
        <v>0</v>
      </c>
      <c r="AL17" s="543">
        <v>0.63</v>
      </c>
      <c r="AM17" s="543">
        <v>0</v>
      </c>
      <c r="AN17" s="543">
        <v>0</v>
      </c>
      <c r="AO17" s="543">
        <v>0</v>
      </c>
      <c r="AP17" s="550">
        <v>2707</v>
      </c>
      <c r="AQ17" s="279">
        <f t="shared" si="1"/>
        <v>16.78</v>
      </c>
      <c r="AR17" s="27"/>
      <c r="AS17" s="170">
        <v>6.11</v>
      </c>
      <c r="AT17" s="170">
        <v>8.92</v>
      </c>
      <c r="AU17" s="170">
        <v>1.75</v>
      </c>
      <c r="AV17" s="102">
        <f>AB17</f>
        <v>12.7</v>
      </c>
      <c r="AW17" s="75"/>
      <c r="AX17" s="75">
        <v>18.5</v>
      </c>
      <c r="AY17" s="75"/>
      <c r="AZ17" s="138">
        <f t="shared" si="12"/>
        <v>64750</v>
      </c>
      <c r="BA17" s="280">
        <f t="shared" si="4"/>
        <v>6.77</v>
      </c>
      <c r="BB17" s="22">
        <v>0</v>
      </c>
      <c r="BC17" s="22"/>
      <c r="BD17" s="22"/>
      <c r="BE17" s="22"/>
      <c r="BF17" s="22">
        <v>6.77</v>
      </c>
      <c r="BG17" s="22"/>
      <c r="BH17" s="22"/>
      <c r="BI17" s="22"/>
      <c r="BJ17" s="281">
        <v>3571</v>
      </c>
      <c r="BK17" s="18">
        <f t="shared" si="17"/>
        <v>1.0974493132766516</v>
      </c>
      <c r="BL17" s="18">
        <f>IF(H17=0,"-",AV17/H17)</f>
        <v>1</v>
      </c>
      <c r="BM17" s="18">
        <f t="shared" si="18"/>
        <v>0.9741007194244603</v>
      </c>
      <c r="BN17" s="18">
        <f t="shared" si="5"/>
        <v>0.95530885283233724</v>
      </c>
      <c r="BO17" s="563">
        <f t="shared" si="6"/>
        <v>1</v>
      </c>
      <c r="BP17" s="18">
        <f t="shared" si="7"/>
        <v>0.9741007194244603</v>
      </c>
      <c r="BQ17" s="17">
        <f>AQ17-'18.11'!W17</f>
        <v>0</v>
      </c>
      <c r="BR17" s="17">
        <f>AV17-'18.11'!AB17</f>
        <v>-5.8000000000000007</v>
      </c>
      <c r="BS17" s="17">
        <f>BA17-'18.11'!AG17</f>
        <v>0</v>
      </c>
      <c r="BT17" s="54"/>
      <c r="BU17" s="226"/>
      <c r="BV17" s="246">
        <f t="shared" si="19"/>
        <v>15</v>
      </c>
      <c r="BW17" s="247">
        <v>1</v>
      </c>
      <c r="BX17" s="247">
        <v>1</v>
      </c>
      <c r="BY17" s="247">
        <v>1</v>
      </c>
      <c r="BZ17" s="247"/>
      <c r="CA17" s="247">
        <v>1</v>
      </c>
      <c r="CB17" s="247">
        <v>1</v>
      </c>
      <c r="CC17" s="247"/>
      <c r="CD17" s="247"/>
      <c r="CE17" s="247"/>
      <c r="CF17" s="247"/>
      <c r="CG17" s="247">
        <v>1</v>
      </c>
      <c r="CH17" s="247">
        <v>1</v>
      </c>
      <c r="CI17" s="247">
        <v>1</v>
      </c>
      <c r="CJ17" s="270">
        <v>1</v>
      </c>
      <c r="CK17" s="270">
        <v>1</v>
      </c>
      <c r="CL17" s="270">
        <v>1</v>
      </c>
      <c r="CM17" s="270"/>
      <c r="CN17" s="270">
        <v>1</v>
      </c>
      <c r="CO17" s="270">
        <v>1</v>
      </c>
      <c r="CP17" s="270">
        <v>1</v>
      </c>
      <c r="CQ17" s="270">
        <v>1</v>
      </c>
    </row>
    <row r="18" spans="1:95" ht="13.15" x14ac:dyDescent="0.4">
      <c r="A18" s="14">
        <v>4</v>
      </c>
      <c r="B18" s="15" t="s">
        <v>45</v>
      </c>
      <c r="C18" s="61">
        <f t="shared" si="8"/>
        <v>97.59</v>
      </c>
      <c r="D18" s="63">
        <v>8.17</v>
      </c>
      <c r="E18" s="63">
        <v>7.68</v>
      </c>
      <c r="F18" s="63">
        <v>40.79</v>
      </c>
      <c r="G18" s="63">
        <v>40.950000000000003</v>
      </c>
      <c r="H18" s="61">
        <f t="shared" si="2"/>
        <v>30.290000000000003</v>
      </c>
      <c r="I18" s="63">
        <v>8.3000000000000007</v>
      </c>
      <c r="J18" s="63">
        <v>17.8</v>
      </c>
      <c r="K18" s="63">
        <v>4.1900000000000004</v>
      </c>
      <c r="L18" s="63"/>
      <c r="M18" s="61">
        <f t="shared" si="9"/>
        <v>7.4499999999999993</v>
      </c>
      <c r="N18" s="63">
        <v>0.9</v>
      </c>
      <c r="O18" s="63">
        <v>0.42</v>
      </c>
      <c r="P18" s="63">
        <v>0</v>
      </c>
      <c r="Q18" s="63">
        <v>0.35</v>
      </c>
      <c r="R18" s="63">
        <v>1.88</v>
      </c>
      <c r="S18" s="63">
        <v>3.4</v>
      </c>
      <c r="T18" s="63">
        <v>0.1</v>
      </c>
      <c r="U18" s="63">
        <v>0.4</v>
      </c>
      <c r="V18" s="553">
        <v>12442</v>
      </c>
      <c r="W18" s="541">
        <f t="shared" si="13"/>
        <v>87.332000000000008</v>
      </c>
      <c r="X18" s="543">
        <v>7.3129999999999997</v>
      </c>
      <c r="Y18" s="543">
        <v>7.0789999999999997</v>
      </c>
      <c r="Z18" s="543">
        <v>39.339999999999996</v>
      </c>
      <c r="AA18" s="543">
        <v>33.600000000000009</v>
      </c>
      <c r="AB18" s="541">
        <f t="shared" si="14"/>
        <v>30.290000000000003</v>
      </c>
      <c r="AC18" s="543">
        <v>8.3000000000000007</v>
      </c>
      <c r="AD18" s="543">
        <v>17.8</v>
      </c>
      <c r="AE18" s="543">
        <v>4.1900000000000004</v>
      </c>
      <c r="AF18" s="543"/>
      <c r="AG18" s="541">
        <f t="shared" si="15"/>
        <v>6.3979999999999997</v>
      </c>
      <c r="AH18" s="543">
        <v>0</v>
      </c>
      <c r="AI18" s="543">
        <v>0.189</v>
      </c>
      <c r="AJ18" s="543">
        <v>0</v>
      </c>
      <c r="AK18" s="543">
        <v>0</v>
      </c>
      <c r="AL18" s="543">
        <v>1.8179999999999998</v>
      </c>
      <c r="AM18" s="543">
        <v>3.4649999999999999</v>
      </c>
      <c r="AN18" s="543">
        <v>0</v>
      </c>
      <c r="AO18" s="543">
        <v>0.92600000000000005</v>
      </c>
      <c r="AP18" s="550">
        <v>11107</v>
      </c>
      <c r="AQ18" s="279">
        <f t="shared" si="1"/>
        <v>81.918000000000006</v>
      </c>
      <c r="AR18" s="27">
        <v>7.3330000000000002</v>
      </c>
      <c r="AS18" s="27">
        <v>6.7210000000000001</v>
      </c>
      <c r="AT18" s="27">
        <v>44.849000000000004</v>
      </c>
      <c r="AU18" s="27">
        <v>23.015000000000001</v>
      </c>
      <c r="AV18" s="279">
        <f>SUM(AW18:AY18)</f>
        <v>29.462</v>
      </c>
      <c r="AW18" s="75">
        <v>8.2970000000000006</v>
      </c>
      <c r="AX18" s="75">
        <v>13.173999999999999</v>
      </c>
      <c r="AY18" s="75">
        <v>7.9909999999999997</v>
      </c>
      <c r="AZ18" s="138">
        <v>0</v>
      </c>
      <c r="BA18" s="280">
        <f t="shared" si="4"/>
        <v>4.330000000000001</v>
      </c>
      <c r="BB18" s="22">
        <v>0</v>
      </c>
      <c r="BC18" s="22">
        <v>0.19</v>
      </c>
      <c r="BD18" s="22">
        <v>0</v>
      </c>
      <c r="BE18" s="22">
        <v>0</v>
      </c>
      <c r="BF18" s="22">
        <v>1.04</v>
      </c>
      <c r="BG18" s="22">
        <v>2.5500000000000003</v>
      </c>
      <c r="BH18" s="22">
        <v>0.32</v>
      </c>
      <c r="BI18" s="22">
        <v>0.23</v>
      </c>
      <c r="BJ18" s="281">
        <v>11726</v>
      </c>
      <c r="BK18" s="18">
        <f t="shared" si="17"/>
        <v>0.83940977559176144</v>
      </c>
      <c r="BL18" s="18">
        <f>IF(H18=0,"-",AV18/H18)</f>
        <v>0.97266424562561893</v>
      </c>
      <c r="BM18" s="18">
        <f t="shared" si="18"/>
        <v>0.58120805369127537</v>
      </c>
      <c r="BN18" s="18">
        <f t="shared" si="5"/>
        <v>0.93800668712499424</v>
      </c>
      <c r="BO18" s="18">
        <f t="shared" si="6"/>
        <v>0.97266424562561893</v>
      </c>
      <c r="BP18" s="18">
        <f t="shared" si="7"/>
        <v>0.67677399187246035</v>
      </c>
      <c r="BQ18" s="17">
        <f>AQ18-'18.11'!W18</f>
        <v>0</v>
      </c>
      <c r="BR18" s="17">
        <f>AV18-'18.11'!AB18</f>
        <v>0</v>
      </c>
      <c r="BS18" s="17">
        <f>BA18-'18.11'!AG18</f>
        <v>0</v>
      </c>
      <c r="BT18" s="54"/>
      <c r="BU18" s="226"/>
      <c r="BV18" s="246">
        <f t="shared" si="19"/>
        <v>20</v>
      </c>
      <c r="BW18" s="247">
        <v>1</v>
      </c>
      <c r="BX18" s="247">
        <v>1</v>
      </c>
      <c r="BY18" s="247">
        <v>1</v>
      </c>
      <c r="BZ18" s="247">
        <v>1</v>
      </c>
      <c r="CA18" s="247">
        <v>1</v>
      </c>
      <c r="CB18" s="247">
        <v>1</v>
      </c>
      <c r="CC18" s="247">
        <v>1</v>
      </c>
      <c r="CD18" s="247">
        <v>1</v>
      </c>
      <c r="CE18" s="247">
        <v>1</v>
      </c>
      <c r="CF18" s="247">
        <v>1</v>
      </c>
      <c r="CG18" s="247">
        <v>1</v>
      </c>
      <c r="CH18" s="247">
        <v>1</v>
      </c>
      <c r="CI18" s="247">
        <v>1</v>
      </c>
      <c r="CJ18" s="270">
        <v>1</v>
      </c>
      <c r="CK18" s="270">
        <v>1</v>
      </c>
      <c r="CL18" s="270">
        <v>1</v>
      </c>
      <c r="CM18" s="270"/>
      <c r="CN18" s="270">
        <v>1</v>
      </c>
      <c r="CO18" s="270">
        <v>1</v>
      </c>
      <c r="CP18" s="270">
        <v>1</v>
      </c>
      <c r="CQ18" s="270">
        <v>1</v>
      </c>
    </row>
    <row r="19" spans="1:95" ht="13.15" x14ac:dyDescent="0.4">
      <c r="A19" s="14">
        <v>5</v>
      </c>
      <c r="B19" s="15" t="s">
        <v>47</v>
      </c>
      <c r="C19" s="61">
        <f t="shared" si="8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2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9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553">
        <v>12033</v>
      </c>
      <c r="W19" s="541">
        <f t="shared" si="13"/>
        <v>86.61</v>
      </c>
      <c r="X19" s="543">
        <v>0.4</v>
      </c>
      <c r="Y19" s="543">
        <v>14.6</v>
      </c>
      <c r="Z19" s="543">
        <v>53.25</v>
      </c>
      <c r="AA19" s="543">
        <v>18.36</v>
      </c>
      <c r="AB19" s="541">
        <f t="shared" si="14"/>
        <v>28.88</v>
      </c>
      <c r="AC19" s="543">
        <v>10.7</v>
      </c>
      <c r="AD19" s="543">
        <v>17.399999999999999</v>
      </c>
      <c r="AE19" s="543">
        <v>0.78</v>
      </c>
      <c r="AF19" s="543"/>
      <c r="AG19" s="541">
        <f t="shared" si="15"/>
        <v>28.57</v>
      </c>
      <c r="AH19" s="543">
        <v>0.81</v>
      </c>
      <c r="AI19" s="543">
        <v>0</v>
      </c>
      <c r="AJ19" s="543">
        <v>1.53</v>
      </c>
      <c r="AK19" s="543">
        <v>0</v>
      </c>
      <c r="AL19" s="543">
        <v>8.3800000000000008</v>
      </c>
      <c r="AM19" s="543">
        <v>0</v>
      </c>
      <c r="AN19" s="543">
        <v>17.850000000000001</v>
      </c>
      <c r="AO19" s="543">
        <v>0</v>
      </c>
      <c r="AP19" s="550">
        <v>12033</v>
      </c>
      <c r="AQ19" s="279">
        <f t="shared" si="1"/>
        <v>81.540999999999997</v>
      </c>
      <c r="AR19" s="27">
        <v>0.38800000000000001</v>
      </c>
      <c r="AS19" s="27">
        <v>14.951000000000001</v>
      </c>
      <c r="AT19" s="27">
        <v>63.16</v>
      </c>
      <c r="AU19" s="27">
        <v>3.0419999999999998</v>
      </c>
      <c r="AV19" s="279">
        <f>SUM(AW19:AY19)</f>
        <v>29.110000000000003</v>
      </c>
      <c r="AW19" s="75">
        <v>16.342000000000002</v>
      </c>
      <c r="AX19" s="75">
        <v>12.324</v>
      </c>
      <c r="AY19" s="75">
        <v>0.44400000000000001</v>
      </c>
      <c r="AZ19" s="138">
        <f t="shared" si="12"/>
        <v>126176</v>
      </c>
      <c r="BA19" s="280">
        <f t="shared" si="4"/>
        <v>28.190000000000005</v>
      </c>
      <c r="BB19" s="22">
        <v>0</v>
      </c>
      <c r="BC19" s="22">
        <v>0</v>
      </c>
      <c r="BD19" s="22">
        <v>0.40100000000000002</v>
      </c>
      <c r="BE19" s="22">
        <v>0</v>
      </c>
      <c r="BF19" s="22">
        <v>3.7170000000000001</v>
      </c>
      <c r="BG19" s="22">
        <v>0</v>
      </c>
      <c r="BH19" s="22">
        <v>23.472000000000005</v>
      </c>
      <c r="BI19" s="22">
        <v>0.6</v>
      </c>
      <c r="BJ19" s="281">
        <v>11593</v>
      </c>
      <c r="BK19" s="18">
        <f t="shared" si="17"/>
        <v>0.94147327098487466</v>
      </c>
      <c r="BL19" s="18">
        <f t="shared" ref="BL19:BL24" si="20">IF(H19=0,"-",AV19/H19)</f>
        <v>1.0079639889196677</v>
      </c>
      <c r="BM19" s="18">
        <f t="shared" si="18"/>
        <v>0.98669933496674844</v>
      </c>
      <c r="BN19" s="18">
        <f t="shared" si="5"/>
        <v>0.94147327098487466</v>
      </c>
      <c r="BO19" s="18">
        <f t="shared" si="6"/>
        <v>1.0079639889196677</v>
      </c>
      <c r="BP19" s="18">
        <f t="shared" si="7"/>
        <v>0.98669933496674844</v>
      </c>
      <c r="BQ19" s="17">
        <f>AQ19-'18.11'!W19</f>
        <v>0</v>
      </c>
      <c r="BR19" s="17">
        <f>AV19-'18.11'!AB19</f>
        <v>0</v>
      </c>
      <c r="BS19" s="17">
        <f>BA19-'18.11'!AG19</f>
        <v>0</v>
      </c>
      <c r="BT19" s="54"/>
      <c r="BU19" s="226"/>
      <c r="BV19" s="246">
        <f t="shared" si="19"/>
        <v>19</v>
      </c>
      <c r="BW19" s="247">
        <v>1</v>
      </c>
      <c r="BX19" s="247">
        <v>1</v>
      </c>
      <c r="BY19" s="247">
        <v>1</v>
      </c>
      <c r="BZ19" s="247">
        <v>1</v>
      </c>
      <c r="CA19" s="247">
        <v>1</v>
      </c>
      <c r="CB19" s="247">
        <v>1</v>
      </c>
      <c r="CC19" s="247">
        <v>1</v>
      </c>
      <c r="CD19" s="247">
        <v>1</v>
      </c>
      <c r="CE19" s="247">
        <v>1</v>
      </c>
      <c r="CF19" s="247"/>
      <c r="CG19" s="247">
        <v>1</v>
      </c>
      <c r="CH19" s="247">
        <v>1</v>
      </c>
      <c r="CI19" s="247"/>
      <c r="CJ19" s="270">
        <v>1</v>
      </c>
      <c r="CK19" s="270">
        <v>1</v>
      </c>
      <c r="CL19" s="270">
        <v>1</v>
      </c>
      <c r="CM19" s="270">
        <v>1</v>
      </c>
      <c r="CN19" s="270">
        <v>1</v>
      </c>
      <c r="CO19" s="270">
        <v>1</v>
      </c>
      <c r="CP19" s="270">
        <v>1</v>
      </c>
      <c r="CQ19" s="270">
        <v>1</v>
      </c>
    </row>
    <row r="20" spans="1:95" ht="13.15" x14ac:dyDescent="0.4">
      <c r="A20" s="14">
        <v>6</v>
      </c>
      <c r="B20" s="15" t="s">
        <v>49</v>
      </c>
      <c r="C20" s="61">
        <f t="shared" si="8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9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553">
        <v>3330</v>
      </c>
      <c r="W20" s="541">
        <f t="shared" si="13"/>
        <v>26.2</v>
      </c>
      <c r="X20" s="543">
        <v>0.8</v>
      </c>
      <c r="Y20" s="543">
        <v>0.89999999999999991</v>
      </c>
      <c r="Z20" s="543">
        <v>23.6</v>
      </c>
      <c r="AA20" s="543">
        <v>0.89999999999999991</v>
      </c>
      <c r="AB20" s="541">
        <f t="shared" si="14"/>
        <v>15.579999999999998</v>
      </c>
      <c r="AC20" s="543">
        <v>4</v>
      </c>
      <c r="AD20" s="543">
        <v>9.4499999999999993</v>
      </c>
      <c r="AE20" s="543">
        <v>2.13</v>
      </c>
      <c r="AF20" s="543"/>
      <c r="AG20" s="541">
        <f t="shared" si="15"/>
        <v>0.96579182821354004</v>
      </c>
      <c r="AH20" s="543">
        <v>0</v>
      </c>
      <c r="AI20" s="543">
        <v>0</v>
      </c>
      <c r="AJ20" s="543">
        <v>0</v>
      </c>
      <c r="AK20" s="543">
        <v>0</v>
      </c>
      <c r="AL20" s="543">
        <v>0.96579182821354004</v>
      </c>
      <c r="AM20" s="543">
        <v>0</v>
      </c>
      <c r="AN20" s="543">
        <v>0</v>
      </c>
      <c r="AO20" s="543">
        <v>0</v>
      </c>
      <c r="AP20" s="550">
        <v>2995</v>
      </c>
      <c r="AQ20" s="279">
        <f t="shared" si="1"/>
        <v>24.010000000000005</v>
      </c>
      <c r="AR20" s="192">
        <v>0.76</v>
      </c>
      <c r="AS20" s="192">
        <v>0</v>
      </c>
      <c r="AT20" s="192">
        <v>22.720000000000002</v>
      </c>
      <c r="AU20" s="192">
        <v>0.53</v>
      </c>
      <c r="AV20" s="279">
        <f t="shared" si="16"/>
        <v>9.9</v>
      </c>
      <c r="AW20" s="75">
        <v>3.46</v>
      </c>
      <c r="AX20" s="75">
        <v>5.38</v>
      </c>
      <c r="AY20" s="75">
        <v>1.06</v>
      </c>
      <c r="AZ20" s="138">
        <f t="shared" si="12"/>
        <v>39309.999999999993</v>
      </c>
      <c r="BA20" s="280">
        <f t="shared" si="4"/>
        <v>0.2</v>
      </c>
      <c r="BB20" s="193">
        <v>0.2</v>
      </c>
      <c r="BC20" s="22"/>
      <c r="BD20" s="22"/>
      <c r="BE20" s="22"/>
      <c r="BF20" s="193"/>
      <c r="BG20" s="193"/>
      <c r="BH20" s="193"/>
      <c r="BI20" s="193"/>
      <c r="BJ20" s="281">
        <v>2558</v>
      </c>
      <c r="BK20" s="18">
        <f t="shared" si="17"/>
        <v>0.84542253521126787</v>
      </c>
      <c r="BL20" s="18">
        <f t="shared" si="20"/>
        <v>0.98214285714285721</v>
      </c>
      <c r="BM20" s="18">
        <f t="shared" si="18"/>
        <v>6.4516129032258063E-2</v>
      </c>
      <c r="BN20" s="18">
        <f t="shared" si="5"/>
        <v>0.91641221374045823</v>
      </c>
      <c r="BO20" s="18">
        <f t="shared" si="6"/>
        <v>0.63543003851091151</v>
      </c>
      <c r="BP20" s="18">
        <f t="shared" si="7"/>
        <v>0.20708396380817098</v>
      </c>
      <c r="BQ20" s="17">
        <f>AQ20-'18.11'!W20</f>
        <v>0</v>
      </c>
      <c r="BR20" s="17">
        <f>AV20-'18.11'!AB20</f>
        <v>0</v>
      </c>
      <c r="BS20" s="17">
        <f>BA20-'18.11'!AG20</f>
        <v>0</v>
      </c>
      <c r="BT20" s="54"/>
      <c r="BU20" s="226"/>
      <c r="BV20" s="246">
        <f t="shared" si="19"/>
        <v>7</v>
      </c>
      <c r="BW20" s="247">
        <v>1</v>
      </c>
      <c r="BX20" s="247"/>
      <c r="BY20" s="247"/>
      <c r="BZ20" s="247">
        <v>1</v>
      </c>
      <c r="CA20" s="247">
        <v>1</v>
      </c>
      <c r="CB20" s="247"/>
      <c r="CC20" s="247"/>
      <c r="CD20" s="247"/>
      <c r="CE20" s="247"/>
      <c r="CF20" s="247"/>
      <c r="CG20" s="247"/>
      <c r="CH20" s="247">
        <v>1</v>
      </c>
      <c r="CI20" s="247"/>
      <c r="CJ20" s="270"/>
      <c r="CK20" s="270">
        <v>1</v>
      </c>
      <c r="CL20" s="270"/>
      <c r="CM20" s="270"/>
      <c r="CN20" s="270"/>
      <c r="CO20" s="270">
        <v>1</v>
      </c>
      <c r="CP20" s="270">
        <v>1</v>
      </c>
      <c r="CQ20" s="270"/>
    </row>
    <row r="21" spans="1:95" ht="13.15" x14ac:dyDescent="0.4">
      <c r="A21" s="14">
        <v>7</v>
      </c>
      <c r="B21" s="15" t="s">
        <v>48</v>
      </c>
      <c r="C21" s="61">
        <f t="shared" si="8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9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553">
        <v>2421</v>
      </c>
      <c r="W21" s="541">
        <f t="shared" si="13"/>
        <v>17</v>
      </c>
      <c r="X21" s="543">
        <v>0.28999999999999998</v>
      </c>
      <c r="Y21" s="543">
        <v>4.2699999999999996</v>
      </c>
      <c r="Z21" s="543">
        <v>6.57</v>
      </c>
      <c r="AA21" s="543">
        <v>5.87</v>
      </c>
      <c r="AB21" s="541">
        <f t="shared" si="14"/>
        <v>3.0300000000000002</v>
      </c>
      <c r="AC21" s="543">
        <v>1.8</v>
      </c>
      <c r="AD21" s="543">
        <v>1.03</v>
      </c>
      <c r="AE21" s="543">
        <v>0.2</v>
      </c>
      <c r="AF21" s="543"/>
      <c r="AG21" s="541">
        <f t="shared" si="15"/>
        <v>5.28</v>
      </c>
      <c r="AH21" s="543">
        <v>0</v>
      </c>
      <c r="AI21" s="543">
        <v>0</v>
      </c>
      <c r="AJ21" s="543">
        <v>0.85</v>
      </c>
      <c r="AK21" s="543">
        <v>0</v>
      </c>
      <c r="AL21" s="543">
        <v>0</v>
      </c>
      <c r="AM21" s="543">
        <v>1.55</v>
      </c>
      <c r="AN21" s="543">
        <v>2</v>
      </c>
      <c r="AO21" s="543">
        <v>0.88</v>
      </c>
      <c r="AP21" s="550">
        <v>2421</v>
      </c>
      <c r="AQ21" s="279">
        <f t="shared" si="1"/>
        <v>16.427880000000002</v>
      </c>
      <c r="AR21" s="22">
        <v>0.40500000000000003</v>
      </c>
      <c r="AS21" s="22">
        <v>2.2139999999999995</v>
      </c>
      <c r="AT21" s="22">
        <v>6.7833800000000002</v>
      </c>
      <c r="AU21" s="22">
        <v>7.0254999999999992</v>
      </c>
      <c r="AV21" s="279">
        <f>SUM(AW21:AY21)</f>
        <v>2.0730599999999999</v>
      </c>
      <c r="AW21" s="71">
        <v>0.80577999999999994</v>
      </c>
      <c r="AX21" s="71">
        <v>1.26728</v>
      </c>
      <c r="AY21" s="71">
        <v>0</v>
      </c>
      <c r="AZ21" s="138">
        <f t="shared" si="12"/>
        <v>8464.380000000001</v>
      </c>
      <c r="BA21" s="280">
        <f t="shared" si="4"/>
        <v>4.3470000000000004</v>
      </c>
      <c r="BB21" s="22">
        <v>0.315</v>
      </c>
      <c r="BC21" s="22">
        <v>0</v>
      </c>
      <c r="BD21" s="22">
        <v>0</v>
      </c>
      <c r="BE21" s="22">
        <v>0</v>
      </c>
      <c r="BF21" s="22">
        <v>0.28000000000000003</v>
      </c>
      <c r="BG21" s="22">
        <v>1.55</v>
      </c>
      <c r="BH21" s="22">
        <v>1.377</v>
      </c>
      <c r="BI21" s="22">
        <v>0.82499999999999996</v>
      </c>
      <c r="BJ21" s="281">
        <v>2204</v>
      </c>
      <c r="BK21" s="18">
        <f t="shared" si="17"/>
        <v>0.96634588235294128</v>
      </c>
      <c r="BL21" s="18">
        <f t="shared" si="20"/>
        <v>0.68417821782178212</v>
      </c>
      <c r="BM21" s="18">
        <f t="shared" si="18"/>
        <v>0.82329545454545461</v>
      </c>
      <c r="BN21" s="18">
        <f t="shared" si="5"/>
        <v>0.96634588235294128</v>
      </c>
      <c r="BO21" s="18">
        <f t="shared" si="6"/>
        <v>0.68417821782178212</v>
      </c>
      <c r="BP21" s="18">
        <f t="shared" si="7"/>
        <v>0.82329545454545461</v>
      </c>
      <c r="BQ21" s="17">
        <f>AQ21-'18.11'!W21</f>
        <v>0</v>
      </c>
      <c r="BR21" s="17">
        <f>AV21-'18.11'!AB21</f>
        <v>0</v>
      </c>
      <c r="BS21" s="17">
        <f>BA21-'18.11'!AG21</f>
        <v>0</v>
      </c>
      <c r="BT21" s="54"/>
      <c r="BU21" s="226"/>
      <c r="BV21" s="246">
        <f t="shared" si="19"/>
        <v>14</v>
      </c>
      <c r="BW21" s="247">
        <v>1</v>
      </c>
      <c r="BX21" s="247">
        <v>1</v>
      </c>
      <c r="BY21" s="247"/>
      <c r="BZ21" s="247">
        <v>1</v>
      </c>
      <c r="CA21" s="247">
        <v>1</v>
      </c>
      <c r="CB21" s="247"/>
      <c r="CC21" s="247">
        <v>1</v>
      </c>
      <c r="CD21" s="247"/>
      <c r="CE21" s="247"/>
      <c r="CF21" s="247"/>
      <c r="CG21" s="247">
        <v>1</v>
      </c>
      <c r="CH21" s="247">
        <v>1</v>
      </c>
      <c r="CI21" s="247">
        <v>1</v>
      </c>
      <c r="CJ21" s="270"/>
      <c r="CK21" s="270">
        <v>1</v>
      </c>
      <c r="CL21" s="270">
        <v>1</v>
      </c>
      <c r="CM21" s="270"/>
      <c r="CN21" s="270">
        <v>1</v>
      </c>
      <c r="CO21" s="270">
        <v>1</v>
      </c>
      <c r="CP21" s="270">
        <v>1</v>
      </c>
      <c r="CQ21" s="270">
        <v>1</v>
      </c>
    </row>
    <row r="22" spans="1:95" ht="13.15" x14ac:dyDescent="0.4">
      <c r="A22" s="14">
        <v>8</v>
      </c>
      <c r="B22" s="15" t="s">
        <v>62</v>
      </c>
      <c r="C22" s="61">
        <f t="shared" si="8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9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553">
        <v>2622</v>
      </c>
      <c r="W22" s="541">
        <f t="shared" si="13"/>
        <v>9.42</v>
      </c>
      <c r="X22" s="543">
        <v>0</v>
      </c>
      <c r="Y22" s="543">
        <v>8.58</v>
      </c>
      <c r="Z22" s="543">
        <v>0.34</v>
      </c>
      <c r="AA22" s="543">
        <v>0.5</v>
      </c>
      <c r="AB22" s="541">
        <f t="shared" si="14"/>
        <v>6</v>
      </c>
      <c r="AC22" s="543">
        <v>0.7</v>
      </c>
      <c r="AD22" s="543">
        <v>5.3</v>
      </c>
      <c r="AE22" s="543"/>
      <c r="AF22" s="543"/>
      <c r="AG22" s="541">
        <f t="shared" si="15"/>
        <v>16.369999999999997</v>
      </c>
      <c r="AH22" s="543">
        <v>0</v>
      </c>
      <c r="AI22" s="543">
        <v>0</v>
      </c>
      <c r="AJ22" s="543">
        <v>0</v>
      </c>
      <c r="AK22" s="543">
        <v>0</v>
      </c>
      <c r="AL22" s="543">
        <v>7.93</v>
      </c>
      <c r="AM22" s="543">
        <v>0</v>
      </c>
      <c r="AN22" s="543">
        <v>8.44</v>
      </c>
      <c r="AO22" s="543">
        <v>0</v>
      </c>
      <c r="AP22" s="550">
        <v>2622</v>
      </c>
      <c r="AQ22" s="279">
        <f t="shared" si="1"/>
        <v>8.9699999999999989</v>
      </c>
      <c r="AR22" s="22">
        <v>0</v>
      </c>
      <c r="AS22" s="22">
        <v>8.129999999999999</v>
      </c>
      <c r="AT22" s="22">
        <v>0.33999999999999997</v>
      </c>
      <c r="AU22" s="22">
        <v>0.5</v>
      </c>
      <c r="AV22" s="279">
        <v>6</v>
      </c>
      <c r="AW22" s="75"/>
      <c r="AX22" s="75">
        <v>6</v>
      </c>
      <c r="AY22" s="75"/>
      <c r="AZ22" s="138">
        <f t="shared" si="12"/>
        <v>21000</v>
      </c>
      <c r="BA22" s="280">
        <f t="shared" si="4"/>
        <v>12.766000000000002</v>
      </c>
      <c r="BB22" s="22">
        <v>0</v>
      </c>
      <c r="BC22" s="22">
        <v>0</v>
      </c>
      <c r="BD22" s="22">
        <v>0</v>
      </c>
      <c r="BE22" s="22">
        <v>0</v>
      </c>
      <c r="BF22" s="22">
        <v>6.48</v>
      </c>
      <c r="BG22" s="22">
        <v>0</v>
      </c>
      <c r="BH22" s="22">
        <v>6.2860000000000005</v>
      </c>
      <c r="BI22" s="22">
        <v>0</v>
      </c>
      <c r="BJ22" s="281">
        <v>1606</v>
      </c>
      <c r="BK22" s="18">
        <f t="shared" si="17"/>
        <v>0.95222929936305722</v>
      </c>
      <c r="BL22" s="18">
        <f t="shared" si="20"/>
        <v>1</v>
      </c>
      <c r="BM22" s="18">
        <f t="shared" si="18"/>
        <v>0.77984117287721466</v>
      </c>
      <c r="BN22" s="18">
        <f t="shared" si="5"/>
        <v>0.95222929936305722</v>
      </c>
      <c r="BO22" s="18">
        <f t="shared" si="6"/>
        <v>1</v>
      </c>
      <c r="BP22" s="18">
        <f t="shared" si="7"/>
        <v>0.77984117287721466</v>
      </c>
      <c r="BQ22" s="17">
        <f>AQ22-'18.11'!W22</f>
        <v>0</v>
      </c>
      <c r="BR22" s="17">
        <f>AV22-'18.11'!AB22</f>
        <v>0</v>
      </c>
      <c r="BS22" s="17">
        <f>BA22-'18.11'!AG22</f>
        <v>0</v>
      </c>
      <c r="BT22" s="54"/>
      <c r="BU22" s="226"/>
      <c r="BV22" s="246">
        <f t="shared" si="19"/>
        <v>8</v>
      </c>
      <c r="BW22" s="247">
        <v>1</v>
      </c>
      <c r="BX22" s="247"/>
      <c r="BY22" s="247"/>
      <c r="BZ22" s="247"/>
      <c r="CA22" s="247"/>
      <c r="CB22" s="247"/>
      <c r="CC22" s="247"/>
      <c r="CD22" s="247"/>
      <c r="CE22" s="247"/>
      <c r="CF22" s="247"/>
      <c r="CG22" s="247"/>
      <c r="CH22" s="247"/>
      <c r="CI22" s="247"/>
      <c r="CJ22" s="270">
        <v>1</v>
      </c>
      <c r="CK22" s="270">
        <v>1</v>
      </c>
      <c r="CL22" s="270">
        <v>1</v>
      </c>
      <c r="CM22" s="270">
        <v>1</v>
      </c>
      <c r="CN22" s="270">
        <v>1</v>
      </c>
      <c r="CO22" s="270">
        <v>1</v>
      </c>
      <c r="CP22" s="270">
        <v>1</v>
      </c>
      <c r="CQ22" s="270"/>
    </row>
    <row r="23" spans="1:95" ht="13.15" x14ac:dyDescent="0.4">
      <c r="A23" s="14">
        <v>9</v>
      </c>
      <c r="B23" s="15" t="s">
        <v>51</v>
      </c>
      <c r="C23" s="61">
        <f t="shared" si="8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9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553">
        <v>3432</v>
      </c>
      <c r="W23" s="541">
        <f t="shared" si="13"/>
        <v>23.146000000000001</v>
      </c>
      <c r="X23" s="543">
        <v>0</v>
      </c>
      <c r="Y23" s="543">
        <v>2.5439999999999996</v>
      </c>
      <c r="Z23" s="543">
        <v>14.227000000000002</v>
      </c>
      <c r="AA23" s="543">
        <v>6.375</v>
      </c>
      <c r="AB23" s="541">
        <f t="shared" si="14"/>
        <v>25.259999999999998</v>
      </c>
      <c r="AC23" s="543">
        <v>1.7</v>
      </c>
      <c r="AD23" s="543">
        <v>17.059999999999999</v>
      </c>
      <c r="AE23" s="543">
        <v>6.5</v>
      </c>
      <c r="AF23" s="543"/>
      <c r="AG23" s="541">
        <f t="shared" si="15"/>
        <v>7.9190000000000005</v>
      </c>
      <c r="AH23" s="543">
        <v>0.89600000000000002</v>
      </c>
      <c r="AI23" s="543">
        <v>0</v>
      </c>
      <c r="AJ23" s="543">
        <v>0</v>
      </c>
      <c r="AK23" s="543">
        <v>0</v>
      </c>
      <c r="AL23" s="543">
        <v>5.0890000000000004</v>
      </c>
      <c r="AM23" s="543">
        <v>0.15400000000000003</v>
      </c>
      <c r="AN23" s="543">
        <v>1.2799999999999998</v>
      </c>
      <c r="AO23" s="543">
        <v>0.5</v>
      </c>
      <c r="AP23" s="550">
        <v>3116</v>
      </c>
      <c r="AQ23" s="279">
        <f t="shared" si="1"/>
        <v>17.871000000000002</v>
      </c>
      <c r="AR23" s="22">
        <v>0</v>
      </c>
      <c r="AS23" s="22">
        <v>2.141</v>
      </c>
      <c r="AT23" s="22">
        <v>10.205</v>
      </c>
      <c r="AU23" s="22">
        <v>5.5250000000000004</v>
      </c>
      <c r="AV23" s="279">
        <f>SUM(AW23:AY23)</f>
        <v>18.025000000000002</v>
      </c>
      <c r="AW23" s="75">
        <v>1.9119999999999999</v>
      </c>
      <c r="AX23" s="75">
        <v>14.072000000000003</v>
      </c>
      <c r="AY23" s="75">
        <v>2.0409999999999999</v>
      </c>
      <c r="AZ23" s="138">
        <v>0</v>
      </c>
      <c r="BA23" s="280">
        <f t="shared" si="4"/>
        <v>7.6989999999999998</v>
      </c>
      <c r="BB23" s="22">
        <v>0.49</v>
      </c>
      <c r="BC23" s="22">
        <v>0</v>
      </c>
      <c r="BD23" s="22">
        <v>0</v>
      </c>
      <c r="BE23" s="22">
        <v>0</v>
      </c>
      <c r="BF23" s="22">
        <v>6.274</v>
      </c>
      <c r="BG23" s="22">
        <v>8.5000000000000006E-2</v>
      </c>
      <c r="BH23" s="22">
        <v>0.85000000000000009</v>
      </c>
      <c r="BI23" s="22">
        <v>0</v>
      </c>
      <c r="BJ23" s="281">
        <v>2365</v>
      </c>
      <c r="BK23" s="18">
        <f t="shared" si="17"/>
        <v>0.70054880439043532</v>
      </c>
      <c r="BL23" s="18">
        <f t="shared" si="20"/>
        <v>0.56152647975077896</v>
      </c>
      <c r="BM23" s="18">
        <f t="shared" si="18"/>
        <v>0.82607296137339048</v>
      </c>
      <c r="BN23" s="18">
        <f t="shared" si="5"/>
        <v>0.77209885077335183</v>
      </c>
      <c r="BO23" s="18">
        <f t="shared" si="6"/>
        <v>0.71357878068091862</v>
      </c>
      <c r="BP23" s="18">
        <f t="shared" si="7"/>
        <v>0.97221871448415198</v>
      </c>
      <c r="BQ23" s="17">
        <f>AQ23-'18.11'!W23</f>
        <v>0</v>
      </c>
      <c r="BR23" s="17">
        <f>AV23-'18.11'!AB23</f>
        <v>0</v>
      </c>
      <c r="BS23" s="17">
        <f>BA23-'18.11'!AG23</f>
        <v>0</v>
      </c>
      <c r="BT23" s="54"/>
      <c r="BU23" s="226"/>
      <c r="BV23" s="246">
        <f t="shared" si="19"/>
        <v>9</v>
      </c>
      <c r="BW23" s="247">
        <v>1</v>
      </c>
      <c r="BX23" s="247">
        <v>1</v>
      </c>
      <c r="BY23" s="247"/>
      <c r="BZ23" s="247"/>
      <c r="CA23" s="247">
        <v>1</v>
      </c>
      <c r="CB23" s="247"/>
      <c r="CC23" s="247">
        <v>1</v>
      </c>
      <c r="CD23" s="247"/>
      <c r="CE23" s="247"/>
      <c r="CF23" s="247"/>
      <c r="CG23" s="247"/>
      <c r="CH23" s="247">
        <v>1</v>
      </c>
      <c r="CI23" s="247"/>
      <c r="CJ23" s="270"/>
      <c r="CK23" s="270"/>
      <c r="CL23" s="270"/>
      <c r="CM23" s="270">
        <v>1</v>
      </c>
      <c r="CN23" s="270">
        <v>1</v>
      </c>
      <c r="CO23" s="270">
        <v>1</v>
      </c>
      <c r="CP23" s="270">
        <v>1</v>
      </c>
      <c r="CQ23" s="270"/>
    </row>
    <row r="24" spans="1:95" s="34" customFormat="1" ht="16.149999999999999" x14ac:dyDescent="0.35">
      <c r="A24" s="536"/>
      <c r="B24" s="536" t="s">
        <v>55</v>
      </c>
      <c r="C24" s="557">
        <f t="shared" ref="C24:BJ24" si="21">SUM(C10:C23)</f>
        <v>560.53</v>
      </c>
      <c r="D24" s="157">
        <f t="shared" si="21"/>
        <v>14.819999999999999</v>
      </c>
      <c r="E24" s="157">
        <f t="shared" si="21"/>
        <v>101.57000000000001</v>
      </c>
      <c r="F24" s="157">
        <f t="shared" si="21"/>
        <v>322.25</v>
      </c>
      <c r="G24" s="157">
        <f t="shared" si="21"/>
        <v>121.89</v>
      </c>
      <c r="H24" s="557">
        <f t="shared" si="21"/>
        <v>150</v>
      </c>
      <c r="I24" s="157">
        <f t="shared" si="21"/>
        <v>33.4</v>
      </c>
      <c r="J24" s="157">
        <f t="shared" si="21"/>
        <v>95.399999999999991</v>
      </c>
      <c r="K24" s="157">
        <f t="shared" si="21"/>
        <v>21.2</v>
      </c>
      <c r="L24" s="157">
        <f t="shared" si="21"/>
        <v>0</v>
      </c>
      <c r="M24" s="557">
        <f t="shared" si="21"/>
        <v>183.06</v>
      </c>
      <c r="N24" s="69">
        <f t="shared" si="21"/>
        <v>12.89</v>
      </c>
      <c r="O24" s="69">
        <f t="shared" si="21"/>
        <v>10.63</v>
      </c>
      <c r="P24" s="69">
        <f t="shared" si="21"/>
        <v>7.13</v>
      </c>
      <c r="Q24" s="69">
        <f t="shared" si="21"/>
        <v>4.08</v>
      </c>
      <c r="R24" s="69">
        <f t="shared" si="21"/>
        <v>33.6</v>
      </c>
      <c r="S24" s="69">
        <f t="shared" si="21"/>
        <v>50.779999999999994</v>
      </c>
      <c r="T24" s="69">
        <f t="shared" si="21"/>
        <v>36.910000000000004</v>
      </c>
      <c r="U24" s="69">
        <f t="shared" si="21"/>
        <v>27.04</v>
      </c>
      <c r="V24" s="558">
        <f t="shared" si="21"/>
        <v>78695</v>
      </c>
      <c r="W24" s="556">
        <f t="shared" ref="W24:AP24" si="22">SUM(W10:W23)</f>
        <v>567.71341050177887</v>
      </c>
      <c r="X24" s="548">
        <f t="shared" si="22"/>
        <v>11.744</v>
      </c>
      <c r="Y24" s="548">
        <f t="shared" si="22"/>
        <v>96.600410501778896</v>
      </c>
      <c r="Z24" s="548">
        <f t="shared" si="22"/>
        <v>343.02</v>
      </c>
      <c r="AA24" s="548">
        <f t="shared" si="22"/>
        <v>116.34900000000002</v>
      </c>
      <c r="AB24" s="556">
        <f t="shared" si="22"/>
        <v>150</v>
      </c>
      <c r="AC24" s="548">
        <f t="shared" si="22"/>
        <v>33.4</v>
      </c>
      <c r="AD24" s="548">
        <f t="shared" si="22"/>
        <v>95.399999999999991</v>
      </c>
      <c r="AE24" s="548">
        <f t="shared" si="22"/>
        <v>21.2</v>
      </c>
      <c r="AF24" s="548">
        <f t="shared" si="22"/>
        <v>0</v>
      </c>
      <c r="AG24" s="556">
        <f t="shared" si="22"/>
        <v>188.60379182821359</v>
      </c>
      <c r="AH24" s="549">
        <f t="shared" si="22"/>
        <v>12.736000000000002</v>
      </c>
      <c r="AI24" s="549">
        <f t="shared" si="22"/>
        <v>11.439</v>
      </c>
      <c r="AJ24" s="549">
        <f t="shared" si="22"/>
        <v>7.13</v>
      </c>
      <c r="AK24" s="549">
        <f t="shared" si="22"/>
        <v>3.73</v>
      </c>
      <c r="AL24" s="549">
        <f t="shared" si="22"/>
        <v>30.732791828213543</v>
      </c>
      <c r="AM24" s="549">
        <f t="shared" si="22"/>
        <v>58.198999999999991</v>
      </c>
      <c r="AN24" s="549">
        <f t="shared" si="22"/>
        <v>36.1</v>
      </c>
      <c r="AO24" s="549">
        <f t="shared" si="22"/>
        <v>28.536999999999999</v>
      </c>
      <c r="AP24" s="559">
        <f t="shared" si="22"/>
        <v>78948</v>
      </c>
      <c r="AQ24" s="560">
        <f>SUM(AQ10:AQ23)</f>
        <v>499.78988000000004</v>
      </c>
      <c r="AR24" s="32">
        <f>SUM(AR10:AR23)</f>
        <v>14.342999999999998</v>
      </c>
      <c r="AS24" s="32">
        <f>SUM(AS10:AS23)</f>
        <v>80.397000000000006</v>
      </c>
      <c r="AT24" s="32">
        <f>SUM(AT10:AT23)</f>
        <v>332.26637999999997</v>
      </c>
      <c r="AU24" s="32">
        <f t="shared" si="21"/>
        <v>72.783500000000004</v>
      </c>
      <c r="AV24" s="561">
        <f>SUM(AV10:AV23)</f>
        <v>124.31606000000001</v>
      </c>
      <c r="AW24" s="77">
        <f>SUM(AW10:AW23)</f>
        <v>43.170780000000001</v>
      </c>
      <c r="AX24" s="77">
        <f t="shared" si="21"/>
        <v>74.809280000000001</v>
      </c>
      <c r="AY24" s="77">
        <f t="shared" si="21"/>
        <v>12.136000000000001</v>
      </c>
      <c r="AZ24" s="140">
        <f t="shared" si="21"/>
        <v>320200.38</v>
      </c>
      <c r="BA24" s="560">
        <f>SUM(BA10:BA23)</f>
        <v>153.00300000000001</v>
      </c>
      <c r="BB24" s="32">
        <f t="shared" si="21"/>
        <v>19.448</v>
      </c>
      <c r="BC24" s="32">
        <f t="shared" si="21"/>
        <v>1.7919999999999998</v>
      </c>
      <c r="BD24" s="32">
        <f t="shared" si="21"/>
        <v>1.671</v>
      </c>
      <c r="BE24" s="32">
        <f t="shared" si="21"/>
        <v>2.2170000000000001</v>
      </c>
      <c r="BF24" s="32">
        <f t="shared" si="21"/>
        <v>27.510999999999999</v>
      </c>
      <c r="BG24" s="32">
        <f t="shared" si="21"/>
        <v>45.462999999999994</v>
      </c>
      <c r="BH24" s="32">
        <f t="shared" si="21"/>
        <v>35.935000000000002</v>
      </c>
      <c r="BI24" s="32">
        <f t="shared" si="21"/>
        <v>18.966000000000001</v>
      </c>
      <c r="BJ24" s="562">
        <f t="shared" si="21"/>
        <v>70978</v>
      </c>
      <c r="BK24" s="160">
        <f t="shared" si="17"/>
        <v>0.89163805683906316</v>
      </c>
      <c r="BL24" s="160">
        <f t="shared" si="20"/>
        <v>0.82877373333333337</v>
      </c>
      <c r="BM24" s="160">
        <f t="shared" si="18"/>
        <v>0.83580793182563096</v>
      </c>
      <c r="BN24" s="160">
        <f>$AQ24/W24</f>
        <v>0.88035595206084005</v>
      </c>
      <c r="BO24" s="160">
        <f t="shared" si="6"/>
        <v>0.82877373333333337</v>
      </c>
      <c r="BP24" s="160">
        <f t="shared" si="7"/>
        <v>0.81124031768862881</v>
      </c>
      <c r="BQ24" s="161">
        <f t="shared" ref="BQ24:BS24" si="23">SUM(BQ10:BQ23)</f>
        <v>0</v>
      </c>
      <c r="BR24" s="161">
        <f t="shared" si="23"/>
        <v>-5.8000000000000007</v>
      </c>
      <c r="BS24" s="161">
        <f t="shared" si="23"/>
        <v>0</v>
      </c>
      <c r="BT24" s="428"/>
      <c r="BU24" s="241"/>
      <c r="BV24" s="245"/>
      <c r="BW24" s="245"/>
      <c r="BX24" s="245"/>
      <c r="BY24" s="245"/>
      <c r="BZ24" s="245"/>
      <c r="CA24" s="245"/>
      <c r="CB24" s="245"/>
      <c r="CC24" s="245"/>
      <c r="CD24" s="245"/>
      <c r="CE24" s="245"/>
      <c r="CF24" s="245"/>
      <c r="CG24" s="245"/>
      <c r="CH24" s="245"/>
      <c r="CI24" s="233"/>
      <c r="CJ24" s="233"/>
      <c r="CK24" s="233"/>
      <c r="CL24" s="233"/>
    </row>
    <row r="25" spans="1:95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724"/>
      <c r="AX25" s="724"/>
      <c r="AY25" s="724"/>
      <c r="AZ25" s="724"/>
      <c r="BA25" s="724"/>
      <c r="BB25" s="724"/>
      <c r="BC25" s="724"/>
      <c r="BD25" s="724"/>
      <c r="BE25" s="724"/>
      <c r="BF25" s="724"/>
      <c r="BG25" s="724"/>
      <c r="BH25" s="724"/>
      <c r="BI25" s="724"/>
      <c r="BJ25" s="724"/>
      <c r="BK25" s="724"/>
      <c r="BL25" s="724"/>
      <c r="BM25" s="724"/>
      <c r="BN25" s="724"/>
      <c r="BO25" s="724"/>
      <c r="BP25" s="724"/>
      <c r="BQ25" s="724"/>
      <c r="BR25" s="724"/>
      <c r="BS25" s="724"/>
      <c r="BT25" s="527"/>
      <c r="BU25" s="224"/>
      <c r="BV25" s="227"/>
      <c r="BW25" s="227"/>
      <c r="BX25" s="227"/>
      <c r="BY25" s="227"/>
      <c r="BZ25" s="227"/>
      <c r="CA25" s="227"/>
      <c r="CB25" s="227"/>
      <c r="CC25" s="227"/>
      <c r="CD25" s="227"/>
      <c r="CE25" s="227"/>
      <c r="CF25" s="227"/>
      <c r="CG25" s="227"/>
      <c r="CH25" s="227"/>
      <c r="CI25" s="234"/>
      <c r="CJ25" s="234"/>
      <c r="CK25" s="234"/>
      <c r="CL25" s="234"/>
    </row>
    <row r="26" spans="1:95" ht="15" customHeight="1" x14ac:dyDescent="0.4">
      <c r="AV26" s="5" t="s">
        <v>70</v>
      </c>
      <c r="BJ26" s="288">
        <f>+BJ24/V24</f>
        <v>0.90193786136349197</v>
      </c>
      <c r="BL26" s="5">
        <f>77.1-83.6</f>
        <v>-6.5</v>
      </c>
    </row>
    <row r="27" spans="1:95" ht="15" customHeight="1" x14ac:dyDescent="0.4">
      <c r="N27" s="70">
        <f t="shared" ref="N27:U27" si="24">+N24*0.8</f>
        <v>10.312000000000001</v>
      </c>
      <c r="O27" s="70">
        <f t="shared" si="24"/>
        <v>8.5040000000000013</v>
      </c>
      <c r="P27" s="70">
        <f t="shared" si="24"/>
        <v>5.7040000000000006</v>
      </c>
      <c r="Q27" s="70">
        <f t="shared" si="24"/>
        <v>3.2640000000000002</v>
      </c>
      <c r="R27" s="70">
        <f t="shared" si="24"/>
        <v>26.880000000000003</v>
      </c>
      <c r="S27" s="70">
        <f t="shared" si="24"/>
        <v>40.623999999999995</v>
      </c>
      <c r="T27" s="70">
        <f t="shared" si="24"/>
        <v>29.528000000000006</v>
      </c>
      <c r="U27" s="70">
        <f t="shared" si="24"/>
        <v>21.632000000000001</v>
      </c>
      <c r="AH27" s="98">
        <f t="shared" ref="AH27:AO27" si="25">+AH24*0.8</f>
        <v>10.188800000000002</v>
      </c>
      <c r="AI27" s="98">
        <f t="shared" si="25"/>
        <v>9.1512000000000011</v>
      </c>
      <c r="AJ27" s="98">
        <f t="shared" si="25"/>
        <v>5.7040000000000006</v>
      </c>
      <c r="AK27" s="98">
        <f t="shared" si="25"/>
        <v>2.984</v>
      </c>
      <c r="AL27" s="98">
        <f t="shared" si="25"/>
        <v>24.586233462570835</v>
      </c>
      <c r="AM27" s="98">
        <f t="shared" si="25"/>
        <v>46.559199999999997</v>
      </c>
      <c r="AN27" s="98">
        <f t="shared" si="25"/>
        <v>28.880000000000003</v>
      </c>
      <c r="AO27" s="98">
        <f t="shared" si="25"/>
        <v>22.829599999999999</v>
      </c>
      <c r="AQ27" s="289"/>
      <c r="BA27" s="289"/>
      <c r="BL27" s="5">
        <f>82.9-37.7</f>
        <v>45.2</v>
      </c>
    </row>
    <row r="30" spans="1:95" ht="15" customHeight="1" x14ac:dyDescent="0.4">
      <c r="BL30" s="37"/>
      <c r="BM30" s="37"/>
      <c r="BO30" s="37"/>
      <c r="BP30" s="37"/>
    </row>
  </sheetData>
  <mergeCells count="47">
    <mergeCell ref="N6:Q6"/>
    <mergeCell ref="B1:V1"/>
    <mergeCell ref="B2:V2"/>
    <mergeCell ref="A3:BS3"/>
    <mergeCell ref="A4:BM4"/>
    <mergeCell ref="A5:A7"/>
    <mergeCell ref="B5:B7"/>
    <mergeCell ref="C5:V5"/>
    <mergeCell ref="AQ5:BJ5"/>
    <mergeCell ref="BK5:BM5"/>
    <mergeCell ref="BQ5:BS5"/>
    <mergeCell ref="C6:C7"/>
    <mergeCell ref="D6:G6"/>
    <mergeCell ref="H6:H7"/>
    <mergeCell ref="I6:L6"/>
    <mergeCell ref="M6:M7"/>
    <mergeCell ref="BQ6:BQ7"/>
    <mergeCell ref="BR6:BR7"/>
    <mergeCell ref="BS6:BS7"/>
    <mergeCell ref="BU7:CI7"/>
    <mergeCell ref="A25:BS25"/>
    <mergeCell ref="BA6:BA7"/>
    <mergeCell ref="BB6:BE6"/>
    <mergeCell ref="BF6:BI6"/>
    <mergeCell ref="BJ6:BJ7"/>
    <mergeCell ref="BK6:BK7"/>
    <mergeCell ref="BL6:BL7"/>
    <mergeCell ref="R6:U6"/>
    <mergeCell ref="V6:V7"/>
    <mergeCell ref="AQ6:AQ7"/>
    <mergeCell ref="AR6:AU6"/>
    <mergeCell ref="AV6:AV7"/>
    <mergeCell ref="BN5:BP5"/>
    <mergeCell ref="BN6:BN7"/>
    <mergeCell ref="BO6:BO7"/>
    <mergeCell ref="BP6:BP7"/>
    <mergeCell ref="W5:AP5"/>
    <mergeCell ref="W6:W7"/>
    <mergeCell ref="X6:AA6"/>
    <mergeCell ref="AB6:AB7"/>
    <mergeCell ref="AC6:AF6"/>
    <mergeCell ref="AG6:AG7"/>
    <mergeCell ref="AH6:AK6"/>
    <mergeCell ref="AL6:AO6"/>
    <mergeCell ref="AP6:AP7"/>
    <mergeCell ref="BM6:BM7"/>
    <mergeCell ref="AW6:AZ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0"/>
  <sheetViews>
    <sheetView topLeftCell="A3" zoomScale="85" zoomScaleNormal="85" zoomScaleSheetLayoutView="100" workbookViewId="0">
      <pane xSplit="2" ySplit="6" topLeftCell="C12" activePane="bottomRight" state="frozen"/>
      <selection activeCell="A3" sqref="A3"/>
      <selection pane="topRight" activeCell="C3" sqref="C3"/>
      <selection pane="bottomLeft" activeCell="A9" sqref="A9"/>
      <selection pane="bottomRight" activeCell="BP24" sqref="BP24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8.625" style="70" customWidth="1"/>
    <col min="4" max="7" width="9.25" style="70" hidden="1" customWidth="1"/>
    <col min="8" max="8" width="9" style="70" customWidth="1"/>
    <col min="9" max="12" width="9.25" style="70" hidden="1" customWidth="1"/>
    <col min="13" max="13" width="8.625" style="70" customWidth="1"/>
    <col min="14" max="21" width="9.25" style="70" hidden="1" customWidth="1"/>
    <col min="22" max="22" width="8" style="70" hidden="1" customWidth="1"/>
    <col min="23" max="23" width="8.875" style="98" customWidth="1"/>
    <col min="24" max="27" width="9.25" style="98" hidden="1" customWidth="1"/>
    <col min="28" max="28" width="9.75" style="98" customWidth="1"/>
    <col min="29" max="32" width="9.25" style="98" hidden="1" customWidth="1"/>
    <col min="33" max="33" width="8.5" style="98" customWidth="1"/>
    <col min="34" max="41" width="9.25" style="98" hidden="1" customWidth="1"/>
    <col min="42" max="42" width="9.75" style="98" hidden="1" customWidth="1"/>
    <col min="43" max="43" width="7.875" style="5" customWidth="1"/>
    <col min="44" max="47" width="7.125" style="5" hidden="1" customWidth="1"/>
    <col min="48" max="48" width="8.375" style="78" customWidth="1"/>
    <col min="49" max="51" width="7.5" style="78" hidden="1" customWidth="1"/>
    <col min="52" max="52" width="8.25" style="78" hidden="1" customWidth="1"/>
    <col min="53" max="53" width="8.25" style="5" customWidth="1"/>
    <col min="54" max="54" width="6.875" style="5" hidden="1" customWidth="1"/>
    <col min="55" max="57" width="6.125" style="5" hidden="1" customWidth="1"/>
    <col min="58" max="61" width="6.75" style="5" hidden="1" customWidth="1"/>
    <col min="62" max="62" width="6.875" style="290" customWidth="1"/>
    <col min="63" max="68" width="8" style="5" customWidth="1"/>
    <col min="69" max="70" width="6.5" style="5" customWidth="1"/>
    <col min="71" max="72" width="6.25" style="5" customWidth="1"/>
    <col min="73" max="73" width="5.75" style="237" hidden="1" customWidth="1"/>
    <col min="74" max="74" width="4.625" style="237" hidden="1" customWidth="1"/>
    <col min="75" max="77" width="4.125" style="237" hidden="1" customWidth="1"/>
    <col min="78" max="78" width="3.25" style="237" hidden="1" customWidth="1"/>
    <col min="79" max="81" width="4.125" style="237" hidden="1" customWidth="1"/>
    <col min="82" max="82" width="3.25" style="237" hidden="1" customWidth="1"/>
    <col min="83" max="83" width="4.125" style="237" hidden="1" customWidth="1"/>
    <col min="84" max="84" width="4.625" style="237" hidden="1" customWidth="1"/>
    <col min="85" max="85" width="4.125" style="237" hidden="1" customWidth="1"/>
    <col min="86" max="86" width="3.25" style="237" hidden="1" customWidth="1"/>
    <col min="87" max="87" width="3.25" style="228" hidden="1" customWidth="1"/>
    <col min="88" max="89" width="3.625" style="228" hidden="1" customWidth="1"/>
    <col min="90" max="90" width="4.625" style="228" hidden="1" customWidth="1"/>
    <col min="91" max="93" width="4.625" style="5" hidden="1" customWidth="1"/>
    <col min="94" max="95" width="4.5" style="5" hidden="1" customWidth="1"/>
    <col min="96" max="233" width="9" style="5"/>
    <col min="234" max="234" width="4.25" style="5" customWidth="1"/>
    <col min="235" max="235" width="16.25" style="5" customWidth="1"/>
    <col min="236" max="243" width="6.75" style="5" customWidth="1"/>
    <col min="244" max="245" width="5.875" style="5" customWidth="1"/>
    <col min="246" max="246" width="8.5" style="5" customWidth="1"/>
    <col min="247" max="247" width="8" style="5" customWidth="1"/>
    <col min="248" max="248" width="9.125" style="5" customWidth="1"/>
    <col min="249" max="254" width="8" style="5" customWidth="1"/>
    <col min="255" max="255" width="11.75" style="5" customWidth="1"/>
    <col min="256" max="256" width="6.875" style="5" customWidth="1"/>
    <col min="257" max="257" width="8.375" style="5" customWidth="1"/>
    <col min="258" max="264" width="6.75" style="5" customWidth="1"/>
    <col min="265" max="266" width="5.875" style="5" customWidth="1"/>
    <col min="267" max="267" width="8.5" style="5" customWidth="1"/>
    <col min="268" max="268" width="8" style="5" customWidth="1"/>
    <col min="269" max="269" width="9.125" style="5" customWidth="1"/>
    <col min="270" max="275" width="8" style="5" customWidth="1"/>
    <col min="276" max="276" width="11.75" style="5" customWidth="1"/>
    <col min="277" max="277" width="6.875" style="5" customWidth="1"/>
    <col min="278" max="278" width="7.625" style="5" customWidth="1"/>
    <col min="279" max="282" width="6.75" style="5" customWidth="1"/>
    <col min="283" max="283" width="7.625" style="5" customWidth="1"/>
    <col min="284" max="288" width="6.75" style="5" customWidth="1"/>
    <col min="289" max="289" width="6.625" style="5" customWidth="1"/>
    <col min="290" max="290" width="6.25" style="5" customWidth="1"/>
    <col min="291" max="291" width="6.625" style="5" customWidth="1"/>
    <col min="292" max="292" width="6.25" style="5" customWidth="1"/>
    <col min="293" max="293" width="6.5" style="5" customWidth="1"/>
    <col min="294" max="294" width="6.625" style="5" customWidth="1"/>
    <col min="295" max="295" width="6.875" style="5" customWidth="1"/>
    <col min="296" max="296" width="7" style="5" customWidth="1"/>
    <col min="297" max="297" width="8.125" style="5" customWidth="1"/>
    <col min="298" max="298" width="7.875" style="5" customWidth="1"/>
    <col min="299" max="300" width="6.75" style="5" customWidth="1"/>
    <col min="301" max="301" width="6.625" style="5" customWidth="1"/>
    <col min="302" max="303" width="6.75" style="5" customWidth="1"/>
    <col min="304" max="304" width="6.625" style="5" customWidth="1"/>
    <col min="305" max="307" width="0" style="5" hidden="1" customWidth="1"/>
    <col min="308" max="489" width="9" style="5"/>
    <col min="490" max="490" width="4.25" style="5" customWidth="1"/>
    <col min="491" max="491" width="16.25" style="5" customWidth="1"/>
    <col min="492" max="499" width="6.75" style="5" customWidth="1"/>
    <col min="500" max="501" width="5.875" style="5" customWidth="1"/>
    <col min="502" max="502" width="8.5" style="5" customWidth="1"/>
    <col min="503" max="503" width="8" style="5" customWidth="1"/>
    <col min="504" max="504" width="9.125" style="5" customWidth="1"/>
    <col min="505" max="510" width="8" style="5" customWidth="1"/>
    <col min="511" max="511" width="11.75" style="5" customWidth="1"/>
    <col min="512" max="512" width="6.875" style="5" customWidth="1"/>
    <col min="513" max="513" width="8.375" style="5" customWidth="1"/>
    <col min="514" max="520" width="6.75" style="5" customWidth="1"/>
    <col min="521" max="522" width="5.875" style="5" customWidth="1"/>
    <col min="523" max="523" width="8.5" style="5" customWidth="1"/>
    <col min="524" max="524" width="8" style="5" customWidth="1"/>
    <col min="525" max="525" width="9.125" style="5" customWidth="1"/>
    <col min="526" max="531" width="8" style="5" customWidth="1"/>
    <col min="532" max="532" width="11.75" style="5" customWidth="1"/>
    <col min="533" max="533" width="6.875" style="5" customWidth="1"/>
    <col min="534" max="534" width="7.625" style="5" customWidth="1"/>
    <col min="535" max="538" width="6.75" style="5" customWidth="1"/>
    <col min="539" max="539" width="7.625" style="5" customWidth="1"/>
    <col min="540" max="544" width="6.75" style="5" customWidth="1"/>
    <col min="545" max="545" width="6.625" style="5" customWidth="1"/>
    <col min="546" max="546" width="6.25" style="5" customWidth="1"/>
    <col min="547" max="547" width="6.625" style="5" customWidth="1"/>
    <col min="548" max="548" width="6.25" style="5" customWidth="1"/>
    <col min="549" max="549" width="6.5" style="5" customWidth="1"/>
    <col min="550" max="550" width="6.625" style="5" customWidth="1"/>
    <col min="551" max="551" width="6.875" style="5" customWidth="1"/>
    <col min="552" max="552" width="7" style="5" customWidth="1"/>
    <col min="553" max="553" width="8.125" style="5" customWidth="1"/>
    <col min="554" max="554" width="7.875" style="5" customWidth="1"/>
    <col min="555" max="556" width="6.75" style="5" customWidth="1"/>
    <col min="557" max="557" width="6.625" style="5" customWidth="1"/>
    <col min="558" max="559" width="6.75" style="5" customWidth="1"/>
    <col min="560" max="560" width="6.625" style="5" customWidth="1"/>
    <col min="561" max="563" width="0" style="5" hidden="1" customWidth="1"/>
    <col min="564" max="745" width="9" style="5"/>
    <col min="746" max="746" width="4.25" style="5" customWidth="1"/>
    <col min="747" max="747" width="16.25" style="5" customWidth="1"/>
    <col min="748" max="755" width="6.75" style="5" customWidth="1"/>
    <col min="756" max="757" width="5.875" style="5" customWidth="1"/>
    <col min="758" max="758" width="8.5" style="5" customWidth="1"/>
    <col min="759" max="759" width="8" style="5" customWidth="1"/>
    <col min="760" max="760" width="9.125" style="5" customWidth="1"/>
    <col min="761" max="766" width="8" style="5" customWidth="1"/>
    <col min="767" max="767" width="11.75" style="5" customWidth="1"/>
    <col min="768" max="768" width="6.875" style="5" customWidth="1"/>
    <col min="769" max="769" width="8.375" style="5" customWidth="1"/>
    <col min="770" max="776" width="6.75" style="5" customWidth="1"/>
    <col min="777" max="778" width="5.875" style="5" customWidth="1"/>
    <col min="779" max="779" width="8.5" style="5" customWidth="1"/>
    <col min="780" max="780" width="8" style="5" customWidth="1"/>
    <col min="781" max="781" width="9.125" style="5" customWidth="1"/>
    <col min="782" max="787" width="8" style="5" customWidth="1"/>
    <col min="788" max="788" width="11.75" style="5" customWidth="1"/>
    <col min="789" max="789" width="6.875" style="5" customWidth="1"/>
    <col min="790" max="790" width="7.625" style="5" customWidth="1"/>
    <col min="791" max="794" width="6.75" style="5" customWidth="1"/>
    <col min="795" max="795" width="7.625" style="5" customWidth="1"/>
    <col min="796" max="800" width="6.75" style="5" customWidth="1"/>
    <col min="801" max="801" width="6.625" style="5" customWidth="1"/>
    <col min="802" max="802" width="6.25" style="5" customWidth="1"/>
    <col min="803" max="803" width="6.625" style="5" customWidth="1"/>
    <col min="804" max="804" width="6.25" style="5" customWidth="1"/>
    <col min="805" max="805" width="6.5" style="5" customWidth="1"/>
    <col min="806" max="806" width="6.625" style="5" customWidth="1"/>
    <col min="807" max="807" width="6.875" style="5" customWidth="1"/>
    <col min="808" max="808" width="7" style="5" customWidth="1"/>
    <col min="809" max="809" width="8.125" style="5" customWidth="1"/>
    <col min="810" max="810" width="7.875" style="5" customWidth="1"/>
    <col min="811" max="812" width="6.75" style="5" customWidth="1"/>
    <col min="813" max="813" width="6.625" style="5" customWidth="1"/>
    <col min="814" max="815" width="6.75" style="5" customWidth="1"/>
    <col min="816" max="816" width="6.625" style="5" customWidth="1"/>
    <col min="817" max="819" width="0" style="5" hidden="1" customWidth="1"/>
    <col min="820" max="1001" width="9" style="5"/>
    <col min="1002" max="1002" width="4.25" style="5" customWidth="1"/>
    <col min="1003" max="1003" width="16.25" style="5" customWidth="1"/>
    <col min="1004" max="1011" width="6.75" style="5" customWidth="1"/>
    <col min="1012" max="1013" width="5.875" style="5" customWidth="1"/>
    <col min="1014" max="1014" width="8.5" style="5" customWidth="1"/>
    <col min="1015" max="1015" width="8" style="5" customWidth="1"/>
    <col min="1016" max="1016" width="9.125" style="5" customWidth="1"/>
    <col min="1017" max="1022" width="8" style="5" customWidth="1"/>
    <col min="1023" max="1023" width="11.75" style="5" customWidth="1"/>
    <col min="1024" max="1024" width="6.875" style="5" customWidth="1"/>
    <col min="1025" max="1025" width="8.375" style="5" customWidth="1"/>
    <col min="1026" max="1032" width="6.75" style="5" customWidth="1"/>
    <col min="1033" max="1034" width="5.875" style="5" customWidth="1"/>
    <col min="1035" max="1035" width="8.5" style="5" customWidth="1"/>
    <col min="1036" max="1036" width="8" style="5" customWidth="1"/>
    <col min="1037" max="1037" width="9.125" style="5" customWidth="1"/>
    <col min="1038" max="1043" width="8" style="5" customWidth="1"/>
    <col min="1044" max="1044" width="11.75" style="5" customWidth="1"/>
    <col min="1045" max="1045" width="6.875" style="5" customWidth="1"/>
    <col min="1046" max="1046" width="7.625" style="5" customWidth="1"/>
    <col min="1047" max="1050" width="6.75" style="5" customWidth="1"/>
    <col min="1051" max="1051" width="7.625" style="5" customWidth="1"/>
    <col min="1052" max="1056" width="6.75" style="5" customWidth="1"/>
    <col min="1057" max="1057" width="6.625" style="5" customWidth="1"/>
    <col min="1058" max="1058" width="6.25" style="5" customWidth="1"/>
    <col min="1059" max="1059" width="6.625" style="5" customWidth="1"/>
    <col min="1060" max="1060" width="6.25" style="5" customWidth="1"/>
    <col min="1061" max="1061" width="6.5" style="5" customWidth="1"/>
    <col min="1062" max="1062" width="6.625" style="5" customWidth="1"/>
    <col min="1063" max="1063" width="6.875" style="5" customWidth="1"/>
    <col min="1064" max="1064" width="7" style="5" customWidth="1"/>
    <col min="1065" max="1065" width="8.125" style="5" customWidth="1"/>
    <col min="1066" max="1066" width="7.875" style="5" customWidth="1"/>
    <col min="1067" max="1068" width="6.75" style="5" customWidth="1"/>
    <col min="1069" max="1069" width="6.625" style="5" customWidth="1"/>
    <col min="1070" max="1071" width="6.75" style="5" customWidth="1"/>
    <col min="1072" max="1072" width="6.625" style="5" customWidth="1"/>
    <col min="1073" max="1075" width="0" style="5" hidden="1" customWidth="1"/>
    <col min="1076" max="1257" width="9" style="5"/>
    <col min="1258" max="1258" width="4.25" style="5" customWidth="1"/>
    <col min="1259" max="1259" width="16.25" style="5" customWidth="1"/>
    <col min="1260" max="1267" width="6.75" style="5" customWidth="1"/>
    <col min="1268" max="1269" width="5.875" style="5" customWidth="1"/>
    <col min="1270" max="1270" width="8.5" style="5" customWidth="1"/>
    <col min="1271" max="1271" width="8" style="5" customWidth="1"/>
    <col min="1272" max="1272" width="9.125" style="5" customWidth="1"/>
    <col min="1273" max="1278" width="8" style="5" customWidth="1"/>
    <col min="1279" max="1279" width="11.75" style="5" customWidth="1"/>
    <col min="1280" max="1280" width="6.875" style="5" customWidth="1"/>
    <col min="1281" max="1281" width="8.375" style="5" customWidth="1"/>
    <col min="1282" max="1288" width="6.75" style="5" customWidth="1"/>
    <col min="1289" max="1290" width="5.875" style="5" customWidth="1"/>
    <col min="1291" max="1291" width="8.5" style="5" customWidth="1"/>
    <col min="1292" max="1292" width="8" style="5" customWidth="1"/>
    <col min="1293" max="1293" width="9.125" style="5" customWidth="1"/>
    <col min="1294" max="1299" width="8" style="5" customWidth="1"/>
    <col min="1300" max="1300" width="11.75" style="5" customWidth="1"/>
    <col min="1301" max="1301" width="6.875" style="5" customWidth="1"/>
    <col min="1302" max="1302" width="7.625" style="5" customWidth="1"/>
    <col min="1303" max="1306" width="6.75" style="5" customWidth="1"/>
    <col min="1307" max="1307" width="7.625" style="5" customWidth="1"/>
    <col min="1308" max="1312" width="6.75" style="5" customWidth="1"/>
    <col min="1313" max="1313" width="6.625" style="5" customWidth="1"/>
    <col min="1314" max="1314" width="6.25" style="5" customWidth="1"/>
    <col min="1315" max="1315" width="6.625" style="5" customWidth="1"/>
    <col min="1316" max="1316" width="6.25" style="5" customWidth="1"/>
    <col min="1317" max="1317" width="6.5" style="5" customWidth="1"/>
    <col min="1318" max="1318" width="6.625" style="5" customWidth="1"/>
    <col min="1319" max="1319" width="6.875" style="5" customWidth="1"/>
    <col min="1320" max="1320" width="7" style="5" customWidth="1"/>
    <col min="1321" max="1321" width="8.125" style="5" customWidth="1"/>
    <col min="1322" max="1322" width="7.875" style="5" customWidth="1"/>
    <col min="1323" max="1324" width="6.75" style="5" customWidth="1"/>
    <col min="1325" max="1325" width="6.625" style="5" customWidth="1"/>
    <col min="1326" max="1327" width="6.75" style="5" customWidth="1"/>
    <col min="1328" max="1328" width="6.625" style="5" customWidth="1"/>
    <col min="1329" max="1331" width="0" style="5" hidden="1" customWidth="1"/>
    <col min="1332" max="1513" width="9" style="5"/>
    <col min="1514" max="1514" width="4.25" style="5" customWidth="1"/>
    <col min="1515" max="1515" width="16.25" style="5" customWidth="1"/>
    <col min="1516" max="1523" width="6.75" style="5" customWidth="1"/>
    <col min="1524" max="1525" width="5.875" style="5" customWidth="1"/>
    <col min="1526" max="1526" width="8.5" style="5" customWidth="1"/>
    <col min="1527" max="1527" width="8" style="5" customWidth="1"/>
    <col min="1528" max="1528" width="9.125" style="5" customWidth="1"/>
    <col min="1529" max="1534" width="8" style="5" customWidth="1"/>
    <col min="1535" max="1535" width="11.75" style="5" customWidth="1"/>
    <col min="1536" max="1536" width="6.875" style="5" customWidth="1"/>
    <col min="1537" max="1537" width="8.375" style="5" customWidth="1"/>
    <col min="1538" max="1544" width="6.75" style="5" customWidth="1"/>
    <col min="1545" max="1546" width="5.875" style="5" customWidth="1"/>
    <col min="1547" max="1547" width="8.5" style="5" customWidth="1"/>
    <col min="1548" max="1548" width="8" style="5" customWidth="1"/>
    <col min="1549" max="1549" width="9.125" style="5" customWidth="1"/>
    <col min="1550" max="1555" width="8" style="5" customWidth="1"/>
    <col min="1556" max="1556" width="11.75" style="5" customWidth="1"/>
    <col min="1557" max="1557" width="6.875" style="5" customWidth="1"/>
    <col min="1558" max="1558" width="7.625" style="5" customWidth="1"/>
    <col min="1559" max="1562" width="6.75" style="5" customWidth="1"/>
    <col min="1563" max="1563" width="7.625" style="5" customWidth="1"/>
    <col min="1564" max="1568" width="6.75" style="5" customWidth="1"/>
    <col min="1569" max="1569" width="6.625" style="5" customWidth="1"/>
    <col min="1570" max="1570" width="6.25" style="5" customWidth="1"/>
    <col min="1571" max="1571" width="6.625" style="5" customWidth="1"/>
    <col min="1572" max="1572" width="6.25" style="5" customWidth="1"/>
    <col min="1573" max="1573" width="6.5" style="5" customWidth="1"/>
    <col min="1574" max="1574" width="6.625" style="5" customWidth="1"/>
    <col min="1575" max="1575" width="6.875" style="5" customWidth="1"/>
    <col min="1576" max="1576" width="7" style="5" customWidth="1"/>
    <col min="1577" max="1577" width="8.125" style="5" customWidth="1"/>
    <col min="1578" max="1578" width="7.875" style="5" customWidth="1"/>
    <col min="1579" max="1580" width="6.75" style="5" customWidth="1"/>
    <col min="1581" max="1581" width="6.625" style="5" customWidth="1"/>
    <col min="1582" max="1583" width="6.75" style="5" customWidth="1"/>
    <col min="1584" max="1584" width="6.625" style="5" customWidth="1"/>
    <col min="1585" max="1587" width="0" style="5" hidden="1" customWidth="1"/>
    <col min="1588" max="1769" width="9" style="5"/>
    <col min="1770" max="1770" width="4.25" style="5" customWidth="1"/>
    <col min="1771" max="1771" width="16.25" style="5" customWidth="1"/>
    <col min="1772" max="1779" width="6.75" style="5" customWidth="1"/>
    <col min="1780" max="1781" width="5.875" style="5" customWidth="1"/>
    <col min="1782" max="1782" width="8.5" style="5" customWidth="1"/>
    <col min="1783" max="1783" width="8" style="5" customWidth="1"/>
    <col min="1784" max="1784" width="9.125" style="5" customWidth="1"/>
    <col min="1785" max="1790" width="8" style="5" customWidth="1"/>
    <col min="1791" max="1791" width="11.75" style="5" customWidth="1"/>
    <col min="1792" max="1792" width="6.875" style="5" customWidth="1"/>
    <col min="1793" max="1793" width="8.375" style="5" customWidth="1"/>
    <col min="1794" max="1800" width="6.75" style="5" customWidth="1"/>
    <col min="1801" max="1802" width="5.875" style="5" customWidth="1"/>
    <col min="1803" max="1803" width="8.5" style="5" customWidth="1"/>
    <col min="1804" max="1804" width="8" style="5" customWidth="1"/>
    <col min="1805" max="1805" width="9.125" style="5" customWidth="1"/>
    <col min="1806" max="1811" width="8" style="5" customWidth="1"/>
    <col min="1812" max="1812" width="11.75" style="5" customWidth="1"/>
    <col min="1813" max="1813" width="6.875" style="5" customWidth="1"/>
    <col min="1814" max="1814" width="7.625" style="5" customWidth="1"/>
    <col min="1815" max="1818" width="6.75" style="5" customWidth="1"/>
    <col min="1819" max="1819" width="7.625" style="5" customWidth="1"/>
    <col min="1820" max="1824" width="6.75" style="5" customWidth="1"/>
    <col min="1825" max="1825" width="6.625" style="5" customWidth="1"/>
    <col min="1826" max="1826" width="6.25" style="5" customWidth="1"/>
    <col min="1827" max="1827" width="6.625" style="5" customWidth="1"/>
    <col min="1828" max="1828" width="6.25" style="5" customWidth="1"/>
    <col min="1829" max="1829" width="6.5" style="5" customWidth="1"/>
    <col min="1830" max="1830" width="6.625" style="5" customWidth="1"/>
    <col min="1831" max="1831" width="6.875" style="5" customWidth="1"/>
    <col min="1832" max="1832" width="7" style="5" customWidth="1"/>
    <col min="1833" max="1833" width="8.125" style="5" customWidth="1"/>
    <col min="1834" max="1834" width="7.875" style="5" customWidth="1"/>
    <col min="1835" max="1836" width="6.75" style="5" customWidth="1"/>
    <col min="1837" max="1837" width="6.625" style="5" customWidth="1"/>
    <col min="1838" max="1839" width="6.75" style="5" customWidth="1"/>
    <col min="1840" max="1840" width="6.625" style="5" customWidth="1"/>
    <col min="1841" max="1843" width="0" style="5" hidden="1" customWidth="1"/>
    <col min="1844" max="2025" width="9" style="5"/>
    <col min="2026" max="2026" width="4.25" style="5" customWidth="1"/>
    <col min="2027" max="2027" width="16.25" style="5" customWidth="1"/>
    <col min="2028" max="2035" width="6.75" style="5" customWidth="1"/>
    <col min="2036" max="2037" width="5.875" style="5" customWidth="1"/>
    <col min="2038" max="2038" width="8.5" style="5" customWidth="1"/>
    <col min="2039" max="2039" width="8" style="5" customWidth="1"/>
    <col min="2040" max="2040" width="9.125" style="5" customWidth="1"/>
    <col min="2041" max="2046" width="8" style="5" customWidth="1"/>
    <col min="2047" max="2047" width="11.75" style="5" customWidth="1"/>
    <col min="2048" max="2048" width="6.875" style="5" customWidth="1"/>
    <col min="2049" max="2049" width="8.375" style="5" customWidth="1"/>
    <col min="2050" max="2056" width="6.75" style="5" customWidth="1"/>
    <col min="2057" max="2058" width="5.875" style="5" customWidth="1"/>
    <col min="2059" max="2059" width="8.5" style="5" customWidth="1"/>
    <col min="2060" max="2060" width="8" style="5" customWidth="1"/>
    <col min="2061" max="2061" width="9.125" style="5" customWidth="1"/>
    <col min="2062" max="2067" width="8" style="5" customWidth="1"/>
    <col min="2068" max="2068" width="11.75" style="5" customWidth="1"/>
    <col min="2069" max="2069" width="6.875" style="5" customWidth="1"/>
    <col min="2070" max="2070" width="7.625" style="5" customWidth="1"/>
    <col min="2071" max="2074" width="6.75" style="5" customWidth="1"/>
    <col min="2075" max="2075" width="7.625" style="5" customWidth="1"/>
    <col min="2076" max="2080" width="6.75" style="5" customWidth="1"/>
    <col min="2081" max="2081" width="6.625" style="5" customWidth="1"/>
    <col min="2082" max="2082" width="6.25" style="5" customWidth="1"/>
    <col min="2083" max="2083" width="6.625" style="5" customWidth="1"/>
    <col min="2084" max="2084" width="6.25" style="5" customWidth="1"/>
    <col min="2085" max="2085" width="6.5" style="5" customWidth="1"/>
    <col min="2086" max="2086" width="6.625" style="5" customWidth="1"/>
    <col min="2087" max="2087" width="6.875" style="5" customWidth="1"/>
    <col min="2088" max="2088" width="7" style="5" customWidth="1"/>
    <col min="2089" max="2089" width="8.125" style="5" customWidth="1"/>
    <col min="2090" max="2090" width="7.875" style="5" customWidth="1"/>
    <col min="2091" max="2092" width="6.75" style="5" customWidth="1"/>
    <col min="2093" max="2093" width="6.625" style="5" customWidth="1"/>
    <col min="2094" max="2095" width="6.75" style="5" customWidth="1"/>
    <col min="2096" max="2096" width="6.625" style="5" customWidth="1"/>
    <col min="2097" max="2099" width="0" style="5" hidden="1" customWidth="1"/>
    <col min="2100" max="2281" width="9" style="5"/>
    <col min="2282" max="2282" width="4.25" style="5" customWidth="1"/>
    <col min="2283" max="2283" width="16.25" style="5" customWidth="1"/>
    <col min="2284" max="2291" width="6.75" style="5" customWidth="1"/>
    <col min="2292" max="2293" width="5.875" style="5" customWidth="1"/>
    <col min="2294" max="2294" width="8.5" style="5" customWidth="1"/>
    <col min="2295" max="2295" width="8" style="5" customWidth="1"/>
    <col min="2296" max="2296" width="9.125" style="5" customWidth="1"/>
    <col min="2297" max="2302" width="8" style="5" customWidth="1"/>
    <col min="2303" max="2303" width="11.75" style="5" customWidth="1"/>
    <col min="2304" max="2304" width="6.875" style="5" customWidth="1"/>
    <col min="2305" max="2305" width="8.375" style="5" customWidth="1"/>
    <col min="2306" max="2312" width="6.75" style="5" customWidth="1"/>
    <col min="2313" max="2314" width="5.875" style="5" customWidth="1"/>
    <col min="2315" max="2315" width="8.5" style="5" customWidth="1"/>
    <col min="2316" max="2316" width="8" style="5" customWidth="1"/>
    <col min="2317" max="2317" width="9.125" style="5" customWidth="1"/>
    <col min="2318" max="2323" width="8" style="5" customWidth="1"/>
    <col min="2324" max="2324" width="11.75" style="5" customWidth="1"/>
    <col min="2325" max="2325" width="6.875" style="5" customWidth="1"/>
    <col min="2326" max="2326" width="7.625" style="5" customWidth="1"/>
    <col min="2327" max="2330" width="6.75" style="5" customWidth="1"/>
    <col min="2331" max="2331" width="7.625" style="5" customWidth="1"/>
    <col min="2332" max="2336" width="6.75" style="5" customWidth="1"/>
    <col min="2337" max="2337" width="6.625" style="5" customWidth="1"/>
    <col min="2338" max="2338" width="6.25" style="5" customWidth="1"/>
    <col min="2339" max="2339" width="6.625" style="5" customWidth="1"/>
    <col min="2340" max="2340" width="6.25" style="5" customWidth="1"/>
    <col min="2341" max="2341" width="6.5" style="5" customWidth="1"/>
    <col min="2342" max="2342" width="6.625" style="5" customWidth="1"/>
    <col min="2343" max="2343" width="6.875" style="5" customWidth="1"/>
    <col min="2344" max="2344" width="7" style="5" customWidth="1"/>
    <col min="2345" max="2345" width="8.125" style="5" customWidth="1"/>
    <col min="2346" max="2346" width="7.875" style="5" customWidth="1"/>
    <col min="2347" max="2348" width="6.75" style="5" customWidth="1"/>
    <col min="2349" max="2349" width="6.625" style="5" customWidth="1"/>
    <col min="2350" max="2351" width="6.75" style="5" customWidth="1"/>
    <col min="2352" max="2352" width="6.625" style="5" customWidth="1"/>
    <col min="2353" max="2355" width="0" style="5" hidden="1" customWidth="1"/>
    <col min="2356" max="2537" width="9" style="5"/>
    <col min="2538" max="2538" width="4.25" style="5" customWidth="1"/>
    <col min="2539" max="2539" width="16.25" style="5" customWidth="1"/>
    <col min="2540" max="2547" width="6.75" style="5" customWidth="1"/>
    <col min="2548" max="2549" width="5.875" style="5" customWidth="1"/>
    <col min="2550" max="2550" width="8.5" style="5" customWidth="1"/>
    <col min="2551" max="2551" width="8" style="5" customWidth="1"/>
    <col min="2552" max="2552" width="9.125" style="5" customWidth="1"/>
    <col min="2553" max="2558" width="8" style="5" customWidth="1"/>
    <col min="2559" max="2559" width="11.75" style="5" customWidth="1"/>
    <col min="2560" max="2560" width="6.875" style="5" customWidth="1"/>
    <col min="2561" max="2561" width="8.375" style="5" customWidth="1"/>
    <col min="2562" max="2568" width="6.75" style="5" customWidth="1"/>
    <col min="2569" max="2570" width="5.875" style="5" customWidth="1"/>
    <col min="2571" max="2571" width="8.5" style="5" customWidth="1"/>
    <col min="2572" max="2572" width="8" style="5" customWidth="1"/>
    <col min="2573" max="2573" width="9.125" style="5" customWidth="1"/>
    <col min="2574" max="2579" width="8" style="5" customWidth="1"/>
    <col min="2580" max="2580" width="11.75" style="5" customWidth="1"/>
    <col min="2581" max="2581" width="6.875" style="5" customWidth="1"/>
    <col min="2582" max="2582" width="7.625" style="5" customWidth="1"/>
    <col min="2583" max="2586" width="6.75" style="5" customWidth="1"/>
    <col min="2587" max="2587" width="7.625" style="5" customWidth="1"/>
    <col min="2588" max="2592" width="6.75" style="5" customWidth="1"/>
    <col min="2593" max="2593" width="6.625" style="5" customWidth="1"/>
    <col min="2594" max="2594" width="6.25" style="5" customWidth="1"/>
    <col min="2595" max="2595" width="6.625" style="5" customWidth="1"/>
    <col min="2596" max="2596" width="6.25" style="5" customWidth="1"/>
    <col min="2597" max="2597" width="6.5" style="5" customWidth="1"/>
    <col min="2598" max="2598" width="6.625" style="5" customWidth="1"/>
    <col min="2599" max="2599" width="6.875" style="5" customWidth="1"/>
    <col min="2600" max="2600" width="7" style="5" customWidth="1"/>
    <col min="2601" max="2601" width="8.125" style="5" customWidth="1"/>
    <col min="2602" max="2602" width="7.875" style="5" customWidth="1"/>
    <col min="2603" max="2604" width="6.75" style="5" customWidth="1"/>
    <col min="2605" max="2605" width="6.625" style="5" customWidth="1"/>
    <col min="2606" max="2607" width="6.75" style="5" customWidth="1"/>
    <col min="2608" max="2608" width="6.625" style="5" customWidth="1"/>
    <col min="2609" max="2611" width="0" style="5" hidden="1" customWidth="1"/>
    <col min="2612" max="2793" width="9" style="5"/>
    <col min="2794" max="2794" width="4.25" style="5" customWidth="1"/>
    <col min="2795" max="2795" width="16.25" style="5" customWidth="1"/>
    <col min="2796" max="2803" width="6.75" style="5" customWidth="1"/>
    <col min="2804" max="2805" width="5.875" style="5" customWidth="1"/>
    <col min="2806" max="2806" width="8.5" style="5" customWidth="1"/>
    <col min="2807" max="2807" width="8" style="5" customWidth="1"/>
    <col min="2808" max="2808" width="9.125" style="5" customWidth="1"/>
    <col min="2809" max="2814" width="8" style="5" customWidth="1"/>
    <col min="2815" max="2815" width="11.75" style="5" customWidth="1"/>
    <col min="2816" max="2816" width="6.875" style="5" customWidth="1"/>
    <col min="2817" max="2817" width="8.375" style="5" customWidth="1"/>
    <col min="2818" max="2824" width="6.75" style="5" customWidth="1"/>
    <col min="2825" max="2826" width="5.875" style="5" customWidth="1"/>
    <col min="2827" max="2827" width="8.5" style="5" customWidth="1"/>
    <col min="2828" max="2828" width="8" style="5" customWidth="1"/>
    <col min="2829" max="2829" width="9.125" style="5" customWidth="1"/>
    <col min="2830" max="2835" width="8" style="5" customWidth="1"/>
    <col min="2836" max="2836" width="11.75" style="5" customWidth="1"/>
    <col min="2837" max="2837" width="6.875" style="5" customWidth="1"/>
    <col min="2838" max="2838" width="7.625" style="5" customWidth="1"/>
    <col min="2839" max="2842" width="6.75" style="5" customWidth="1"/>
    <col min="2843" max="2843" width="7.625" style="5" customWidth="1"/>
    <col min="2844" max="2848" width="6.75" style="5" customWidth="1"/>
    <col min="2849" max="2849" width="6.625" style="5" customWidth="1"/>
    <col min="2850" max="2850" width="6.25" style="5" customWidth="1"/>
    <col min="2851" max="2851" width="6.625" style="5" customWidth="1"/>
    <col min="2852" max="2852" width="6.25" style="5" customWidth="1"/>
    <col min="2853" max="2853" width="6.5" style="5" customWidth="1"/>
    <col min="2854" max="2854" width="6.625" style="5" customWidth="1"/>
    <col min="2855" max="2855" width="6.875" style="5" customWidth="1"/>
    <col min="2856" max="2856" width="7" style="5" customWidth="1"/>
    <col min="2857" max="2857" width="8.125" style="5" customWidth="1"/>
    <col min="2858" max="2858" width="7.875" style="5" customWidth="1"/>
    <col min="2859" max="2860" width="6.75" style="5" customWidth="1"/>
    <col min="2861" max="2861" width="6.625" style="5" customWidth="1"/>
    <col min="2862" max="2863" width="6.75" style="5" customWidth="1"/>
    <col min="2864" max="2864" width="6.625" style="5" customWidth="1"/>
    <col min="2865" max="2867" width="0" style="5" hidden="1" customWidth="1"/>
    <col min="2868" max="3049" width="9" style="5"/>
    <col min="3050" max="3050" width="4.25" style="5" customWidth="1"/>
    <col min="3051" max="3051" width="16.25" style="5" customWidth="1"/>
    <col min="3052" max="3059" width="6.75" style="5" customWidth="1"/>
    <col min="3060" max="3061" width="5.875" style="5" customWidth="1"/>
    <col min="3062" max="3062" width="8.5" style="5" customWidth="1"/>
    <col min="3063" max="3063" width="8" style="5" customWidth="1"/>
    <col min="3064" max="3064" width="9.125" style="5" customWidth="1"/>
    <col min="3065" max="3070" width="8" style="5" customWidth="1"/>
    <col min="3071" max="3071" width="11.75" style="5" customWidth="1"/>
    <col min="3072" max="3072" width="6.875" style="5" customWidth="1"/>
    <col min="3073" max="3073" width="8.375" style="5" customWidth="1"/>
    <col min="3074" max="3080" width="6.75" style="5" customWidth="1"/>
    <col min="3081" max="3082" width="5.875" style="5" customWidth="1"/>
    <col min="3083" max="3083" width="8.5" style="5" customWidth="1"/>
    <col min="3084" max="3084" width="8" style="5" customWidth="1"/>
    <col min="3085" max="3085" width="9.125" style="5" customWidth="1"/>
    <col min="3086" max="3091" width="8" style="5" customWidth="1"/>
    <col min="3092" max="3092" width="11.75" style="5" customWidth="1"/>
    <col min="3093" max="3093" width="6.875" style="5" customWidth="1"/>
    <col min="3094" max="3094" width="7.625" style="5" customWidth="1"/>
    <col min="3095" max="3098" width="6.75" style="5" customWidth="1"/>
    <col min="3099" max="3099" width="7.625" style="5" customWidth="1"/>
    <col min="3100" max="3104" width="6.75" style="5" customWidth="1"/>
    <col min="3105" max="3105" width="6.625" style="5" customWidth="1"/>
    <col min="3106" max="3106" width="6.25" style="5" customWidth="1"/>
    <col min="3107" max="3107" width="6.625" style="5" customWidth="1"/>
    <col min="3108" max="3108" width="6.25" style="5" customWidth="1"/>
    <col min="3109" max="3109" width="6.5" style="5" customWidth="1"/>
    <col min="3110" max="3110" width="6.625" style="5" customWidth="1"/>
    <col min="3111" max="3111" width="6.875" style="5" customWidth="1"/>
    <col min="3112" max="3112" width="7" style="5" customWidth="1"/>
    <col min="3113" max="3113" width="8.125" style="5" customWidth="1"/>
    <col min="3114" max="3114" width="7.875" style="5" customWidth="1"/>
    <col min="3115" max="3116" width="6.75" style="5" customWidth="1"/>
    <col min="3117" max="3117" width="6.625" style="5" customWidth="1"/>
    <col min="3118" max="3119" width="6.75" style="5" customWidth="1"/>
    <col min="3120" max="3120" width="6.625" style="5" customWidth="1"/>
    <col min="3121" max="3123" width="0" style="5" hidden="1" customWidth="1"/>
    <col min="3124" max="3305" width="9" style="5"/>
    <col min="3306" max="3306" width="4.25" style="5" customWidth="1"/>
    <col min="3307" max="3307" width="16.25" style="5" customWidth="1"/>
    <col min="3308" max="3315" width="6.75" style="5" customWidth="1"/>
    <col min="3316" max="3317" width="5.875" style="5" customWidth="1"/>
    <col min="3318" max="3318" width="8.5" style="5" customWidth="1"/>
    <col min="3319" max="3319" width="8" style="5" customWidth="1"/>
    <col min="3320" max="3320" width="9.125" style="5" customWidth="1"/>
    <col min="3321" max="3326" width="8" style="5" customWidth="1"/>
    <col min="3327" max="3327" width="11.75" style="5" customWidth="1"/>
    <col min="3328" max="3328" width="6.875" style="5" customWidth="1"/>
    <col min="3329" max="3329" width="8.375" style="5" customWidth="1"/>
    <col min="3330" max="3336" width="6.75" style="5" customWidth="1"/>
    <col min="3337" max="3338" width="5.875" style="5" customWidth="1"/>
    <col min="3339" max="3339" width="8.5" style="5" customWidth="1"/>
    <col min="3340" max="3340" width="8" style="5" customWidth="1"/>
    <col min="3341" max="3341" width="9.125" style="5" customWidth="1"/>
    <col min="3342" max="3347" width="8" style="5" customWidth="1"/>
    <col min="3348" max="3348" width="11.75" style="5" customWidth="1"/>
    <col min="3349" max="3349" width="6.875" style="5" customWidth="1"/>
    <col min="3350" max="3350" width="7.625" style="5" customWidth="1"/>
    <col min="3351" max="3354" width="6.75" style="5" customWidth="1"/>
    <col min="3355" max="3355" width="7.625" style="5" customWidth="1"/>
    <col min="3356" max="3360" width="6.75" style="5" customWidth="1"/>
    <col min="3361" max="3361" width="6.625" style="5" customWidth="1"/>
    <col min="3362" max="3362" width="6.25" style="5" customWidth="1"/>
    <col min="3363" max="3363" width="6.625" style="5" customWidth="1"/>
    <col min="3364" max="3364" width="6.25" style="5" customWidth="1"/>
    <col min="3365" max="3365" width="6.5" style="5" customWidth="1"/>
    <col min="3366" max="3366" width="6.625" style="5" customWidth="1"/>
    <col min="3367" max="3367" width="6.875" style="5" customWidth="1"/>
    <col min="3368" max="3368" width="7" style="5" customWidth="1"/>
    <col min="3369" max="3369" width="8.125" style="5" customWidth="1"/>
    <col min="3370" max="3370" width="7.875" style="5" customWidth="1"/>
    <col min="3371" max="3372" width="6.75" style="5" customWidth="1"/>
    <col min="3373" max="3373" width="6.625" style="5" customWidth="1"/>
    <col min="3374" max="3375" width="6.75" style="5" customWidth="1"/>
    <col min="3376" max="3376" width="6.625" style="5" customWidth="1"/>
    <col min="3377" max="3379" width="0" style="5" hidden="1" customWidth="1"/>
    <col min="3380" max="3561" width="9" style="5"/>
    <col min="3562" max="3562" width="4.25" style="5" customWidth="1"/>
    <col min="3563" max="3563" width="16.25" style="5" customWidth="1"/>
    <col min="3564" max="3571" width="6.75" style="5" customWidth="1"/>
    <col min="3572" max="3573" width="5.875" style="5" customWidth="1"/>
    <col min="3574" max="3574" width="8.5" style="5" customWidth="1"/>
    <col min="3575" max="3575" width="8" style="5" customWidth="1"/>
    <col min="3576" max="3576" width="9.125" style="5" customWidth="1"/>
    <col min="3577" max="3582" width="8" style="5" customWidth="1"/>
    <col min="3583" max="3583" width="11.75" style="5" customWidth="1"/>
    <col min="3584" max="3584" width="6.875" style="5" customWidth="1"/>
    <col min="3585" max="3585" width="8.375" style="5" customWidth="1"/>
    <col min="3586" max="3592" width="6.75" style="5" customWidth="1"/>
    <col min="3593" max="3594" width="5.875" style="5" customWidth="1"/>
    <col min="3595" max="3595" width="8.5" style="5" customWidth="1"/>
    <col min="3596" max="3596" width="8" style="5" customWidth="1"/>
    <col min="3597" max="3597" width="9.125" style="5" customWidth="1"/>
    <col min="3598" max="3603" width="8" style="5" customWidth="1"/>
    <col min="3604" max="3604" width="11.75" style="5" customWidth="1"/>
    <col min="3605" max="3605" width="6.875" style="5" customWidth="1"/>
    <col min="3606" max="3606" width="7.625" style="5" customWidth="1"/>
    <col min="3607" max="3610" width="6.75" style="5" customWidth="1"/>
    <col min="3611" max="3611" width="7.625" style="5" customWidth="1"/>
    <col min="3612" max="3616" width="6.75" style="5" customWidth="1"/>
    <col min="3617" max="3617" width="6.625" style="5" customWidth="1"/>
    <col min="3618" max="3618" width="6.25" style="5" customWidth="1"/>
    <col min="3619" max="3619" width="6.625" style="5" customWidth="1"/>
    <col min="3620" max="3620" width="6.25" style="5" customWidth="1"/>
    <col min="3621" max="3621" width="6.5" style="5" customWidth="1"/>
    <col min="3622" max="3622" width="6.625" style="5" customWidth="1"/>
    <col min="3623" max="3623" width="6.875" style="5" customWidth="1"/>
    <col min="3624" max="3624" width="7" style="5" customWidth="1"/>
    <col min="3625" max="3625" width="8.125" style="5" customWidth="1"/>
    <col min="3626" max="3626" width="7.875" style="5" customWidth="1"/>
    <col min="3627" max="3628" width="6.75" style="5" customWidth="1"/>
    <col min="3629" max="3629" width="6.625" style="5" customWidth="1"/>
    <col min="3630" max="3631" width="6.75" style="5" customWidth="1"/>
    <col min="3632" max="3632" width="6.625" style="5" customWidth="1"/>
    <col min="3633" max="3635" width="0" style="5" hidden="1" customWidth="1"/>
    <col min="3636" max="3817" width="9" style="5"/>
    <col min="3818" max="3818" width="4.25" style="5" customWidth="1"/>
    <col min="3819" max="3819" width="16.25" style="5" customWidth="1"/>
    <col min="3820" max="3827" width="6.75" style="5" customWidth="1"/>
    <col min="3828" max="3829" width="5.875" style="5" customWidth="1"/>
    <col min="3830" max="3830" width="8.5" style="5" customWidth="1"/>
    <col min="3831" max="3831" width="8" style="5" customWidth="1"/>
    <col min="3832" max="3832" width="9.125" style="5" customWidth="1"/>
    <col min="3833" max="3838" width="8" style="5" customWidth="1"/>
    <col min="3839" max="3839" width="11.75" style="5" customWidth="1"/>
    <col min="3840" max="3840" width="6.875" style="5" customWidth="1"/>
    <col min="3841" max="3841" width="8.375" style="5" customWidth="1"/>
    <col min="3842" max="3848" width="6.75" style="5" customWidth="1"/>
    <col min="3849" max="3850" width="5.875" style="5" customWidth="1"/>
    <col min="3851" max="3851" width="8.5" style="5" customWidth="1"/>
    <col min="3852" max="3852" width="8" style="5" customWidth="1"/>
    <col min="3853" max="3853" width="9.125" style="5" customWidth="1"/>
    <col min="3854" max="3859" width="8" style="5" customWidth="1"/>
    <col min="3860" max="3860" width="11.75" style="5" customWidth="1"/>
    <col min="3861" max="3861" width="6.875" style="5" customWidth="1"/>
    <col min="3862" max="3862" width="7.625" style="5" customWidth="1"/>
    <col min="3863" max="3866" width="6.75" style="5" customWidth="1"/>
    <col min="3867" max="3867" width="7.625" style="5" customWidth="1"/>
    <col min="3868" max="3872" width="6.75" style="5" customWidth="1"/>
    <col min="3873" max="3873" width="6.625" style="5" customWidth="1"/>
    <col min="3874" max="3874" width="6.25" style="5" customWidth="1"/>
    <col min="3875" max="3875" width="6.625" style="5" customWidth="1"/>
    <col min="3876" max="3876" width="6.25" style="5" customWidth="1"/>
    <col min="3877" max="3877" width="6.5" style="5" customWidth="1"/>
    <col min="3878" max="3878" width="6.625" style="5" customWidth="1"/>
    <col min="3879" max="3879" width="6.875" style="5" customWidth="1"/>
    <col min="3880" max="3880" width="7" style="5" customWidth="1"/>
    <col min="3881" max="3881" width="8.125" style="5" customWidth="1"/>
    <col min="3882" max="3882" width="7.875" style="5" customWidth="1"/>
    <col min="3883" max="3884" width="6.75" style="5" customWidth="1"/>
    <col min="3885" max="3885" width="6.625" style="5" customWidth="1"/>
    <col min="3886" max="3887" width="6.75" style="5" customWidth="1"/>
    <col min="3888" max="3888" width="6.625" style="5" customWidth="1"/>
    <col min="3889" max="3891" width="0" style="5" hidden="1" customWidth="1"/>
    <col min="3892" max="4073" width="9" style="5"/>
    <col min="4074" max="4074" width="4.25" style="5" customWidth="1"/>
    <col min="4075" max="4075" width="16.25" style="5" customWidth="1"/>
    <col min="4076" max="4083" width="6.75" style="5" customWidth="1"/>
    <col min="4084" max="4085" width="5.875" style="5" customWidth="1"/>
    <col min="4086" max="4086" width="8.5" style="5" customWidth="1"/>
    <col min="4087" max="4087" width="8" style="5" customWidth="1"/>
    <col min="4088" max="4088" width="9.125" style="5" customWidth="1"/>
    <col min="4089" max="4094" width="8" style="5" customWidth="1"/>
    <col min="4095" max="4095" width="11.75" style="5" customWidth="1"/>
    <col min="4096" max="4096" width="6.875" style="5" customWidth="1"/>
    <col min="4097" max="4097" width="8.375" style="5" customWidth="1"/>
    <col min="4098" max="4104" width="6.75" style="5" customWidth="1"/>
    <col min="4105" max="4106" width="5.875" style="5" customWidth="1"/>
    <col min="4107" max="4107" width="8.5" style="5" customWidth="1"/>
    <col min="4108" max="4108" width="8" style="5" customWidth="1"/>
    <col min="4109" max="4109" width="9.125" style="5" customWidth="1"/>
    <col min="4110" max="4115" width="8" style="5" customWidth="1"/>
    <col min="4116" max="4116" width="11.75" style="5" customWidth="1"/>
    <col min="4117" max="4117" width="6.875" style="5" customWidth="1"/>
    <col min="4118" max="4118" width="7.625" style="5" customWidth="1"/>
    <col min="4119" max="4122" width="6.75" style="5" customWidth="1"/>
    <col min="4123" max="4123" width="7.625" style="5" customWidth="1"/>
    <col min="4124" max="4128" width="6.75" style="5" customWidth="1"/>
    <col min="4129" max="4129" width="6.625" style="5" customWidth="1"/>
    <col min="4130" max="4130" width="6.25" style="5" customWidth="1"/>
    <col min="4131" max="4131" width="6.625" style="5" customWidth="1"/>
    <col min="4132" max="4132" width="6.25" style="5" customWidth="1"/>
    <col min="4133" max="4133" width="6.5" style="5" customWidth="1"/>
    <col min="4134" max="4134" width="6.625" style="5" customWidth="1"/>
    <col min="4135" max="4135" width="6.875" style="5" customWidth="1"/>
    <col min="4136" max="4136" width="7" style="5" customWidth="1"/>
    <col min="4137" max="4137" width="8.125" style="5" customWidth="1"/>
    <col min="4138" max="4138" width="7.875" style="5" customWidth="1"/>
    <col min="4139" max="4140" width="6.75" style="5" customWidth="1"/>
    <col min="4141" max="4141" width="6.625" style="5" customWidth="1"/>
    <col min="4142" max="4143" width="6.75" style="5" customWidth="1"/>
    <col min="4144" max="4144" width="6.625" style="5" customWidth="1"/>
    <col min="4145" max="4147" width="0" style="5" hidden="1" customWidth="1"/>
    <col min="4148" max="4329" width="9" style="5"/>
    <col min="4330" max="4330" width="4.25" style="5" customWidth="1"/>
    <col min="4331" max="4331" width="16.25" style="5" customWidth="1"/>
    <col min="4332" max="4339" width="6.75" style="5" customWidth="1"/>
    <col min="4340" max="4341" width="5.875" style="5" customWidth="1"/>
    <col min="4342" max="4342" width="8.5" style="5" customWidth="1"/>
    <col min="4343" max="4343" width="8" style="5" customWidth="1"/>
    <col min="4344" max="4344" width="9.125" style="5" customWidth="1"/>
    <col min="4345" max="4350" width="8" style="5" customWidth="1"/>
    <col min="4351" max="4351" width="11.75" style="5" customWidth="1"/>
    <col min="4352" max="4352" width="6.875" style="5" customWidth="1"/>
    <col min="4353" max="4353" width="8.375" style="5" customWidth="1"/>
    <col min="4354" max="4360" width="6.75" style="5" customWidth="1"/>
    <col min="4361" max="4362" width="5.875" style="5" customWidth="1"/>
    <col min="4363" max="4363" width="8.5" style="5" customWidth="1"/>
    <col min="4364" max="4364" width="8" style="5" customWidth="1"/>
    <col min="4365" max="4365" width="9.125" style="5" customWidth="1"/>
    <col min="4366" max="4371" width="8" style="5" customWidth="1"/>
    <col min="4372" max="4372" width="11.75" style="5" customWidth="1"/>
    <col min="4373" max="4373" width="6.875" style="5" customWidth="1"/>
    <col min="4374" max="4374" width="7.625" style="5" customWidth="1"/>
    <col min="4375" max="4378" width="6.75" style="5" customWidth="1"/>
    <col min="4379" max="4379" width="7.625" style="5" customWidth="1"/>
    <col min="4380" max="4384" width="6.75" style="5" customWidth="1"/>
    <col min="4385" max="4385" width="6.625" style="5" customWidth="1"/>
    <col min="4386" max="4386" width="6.25" style="5" customWidth="1"/>
    <col min="4387" max="4387" width="6.625" style="5" customWidth="1"/>
    <col min="4388" max="4388" width="6.25" style="5" customWidth="1"/>
    <col min="4389" max="4389" width="6.5" style="5" customWidth="1"/>
    <col min="4390" max="4390" width="6.625" style="5" customWidth="1"/>
    <col min="4391" max="4391" width="6.875" style="5" customWidth="1"/>
    <col min="4392" max="4392" width="7" style="5" customWidth="1"/>
    <col min="4393" max="4393" width="8.125" style="5" customWidth="1"/>
    <col min="4394" max="4394" width="7.875" style="5" customWidth="1"/>
    <col min="4395" max="4396" width="6.75" style="5" customWidth="1"/>
    <col min="4397" max="4397" width="6.625" style="5" customWidth="1"/>
    <col min="4398" max="4399" width="6.75" style="5" customWidth="1"/>
    <col min="4400" max="4400" width="6.625" style="5" customWidth="1"/>
    <col min="4401" max="4403" width="0" style="5" hidden="1" customWidth="1"/>
    <col min="4404" max="4585" width="9" style="5"/>
    <col min="4586" max="4586" width="4.25" style="5" customWidth="1"/>
    <col min="4587" max="4587" width="16.25" style="5" customWidth="1"/>
    <col min="4588" max="4595" width="6.75" style="5" customWidth="1"/>
    <col min="4596" max="4597" width="5.875" style="5" customWidth="1"/>
    <col min="4598" max="4598" width="8.5" style="5" customWidth="1"/>
    <col min="4599" max="4599" width="8" style="5" customWidth="1"/>
    <col min="4600" max="4600" width="9.125" style="5" customWidth="1"/>
    <col min="4601" max="4606" width="8" style="5" customWidth="1"/>
    <col min="4607" max="4607" width="11.75" style="5" customWidth="1"/>
    <col min="4608" max="4608" width="6.875" style="5" customWidth="1"/>
    <col min="4609" max="4609" width="8.375" style="5" customWidth="1"/>
    <col min="4610" max="4616" width="6.75" style="5" customWidth="1"/>
    <col min="4617" max="4618" width="5.875" style="5" customWidth="1"/>
    <col min="4619" max="4619" width="8.5" style="5" customWidth="1"/>
    <col min="4620" max="4620" width="8" style="5" customWidth="1"/>
    <col min="4621" max="4621" width="9.125" style="5" customWidth="1"/>
    <col min="4622" max="4627" width="8" style="5" customWidth="1"/>
    <col min="4628" max="4628" width="11.75" style="5" customWidth="1"/>
    <col min="4629" max="4629" width="6.875" style="5" customWidth="1"/>
    <col min="4630" max="4630" width="7.625" style="5" customWidth="1"/>
    <col min="4631" max="4634" width="6.75" style="5" customWidth="1"/>
    <col min="4635" max="4635" width="7.625" style="5" customWidth="1"/>
    <col min="4636" max="4640" width="6.75" style="5" customWidth="1"/>
    <col min="4641" max="4641" width="6.625" style="5" customWidth="1"/>
    <col min="4642" max="4642" width="6.25" style="5" customWidth="1"/>
    <col min="4643" max="4643" width="6.625" style="5" customWidth="1"/>
    <col min="4644" max="4644" width="6.25" style="5" customWidth="1"/>
    <col min="4645" max="4645" width="6.5" style="5" customWidth="1"/>
    <col min="4646" max="4646" width="6.625" style="5" customWidth="1"/>
    <col min="4647" max="4647" width="6.875" style="5" customWidth="1"/>
    <col min="4648" max="4648" width="7" style="5" customWidth="1"/>
    <col min="4649" max="4649" width="8.125" style="5" customWidth="1"/>
    <col min="4650" max="4650" width="7.875" style="5" customWidth="1"/>
    <col min="4651" max="4652" width="6.75" style="5" customWidth="1"/>
    <col min="4653" max="4653" width="6.625" style="5" customWidth="1"/>
    <col min="4654" max="4655" width="6.75" style="5" customWidth="1"/>
    <col min="4656" max="4656" width="6.625" style="5" customWidth="1"/>
    <col min="4657" max="4659" width="0" style="5" hidden="1" customWidth="1"/>
    <col min="4660" max="4841" width="9" style="5"/>
    <col min="4842" max="4842" width="4.25" style="5" customWidth="1"/>
    <col min="4843" max="4843" width="16.25" style="5" customWidth="1"/>
    <col min="4844" max="4851" width="6.75" style="5" customWidth="1"/>
    <col min="4852" max="4853" width="5.875" style="5" customWidth="1"/>
    <col min="4854" max="4854" width="8.5" style="5" customWidth="1"/>
    <col min="4855" max="4855" width="8" style="5" customWidth="1"/>
    <col min="4856" max="4856" width="9.125" style="5" customWidth="1"/>
    <col min="4857" max="4862" width="8" style="5" customWidth="1"/>
    <col min="4863" max="4863" width="11.75" style="5" customWidth="1"/>
    <col min="4864" max="4864" width="6.875" style="5" customWidth="1"/>
    <col min="4865" max="4865" width="8.375" style="5" customWidth="1"/>
    <col min="4866" max="4872" width="6.75" style="5" customWidth="1"/>
    <col min="4873" max="4874" width="5.875" style="5" customWidth="1"/>
    <col min="4875" max="4875" width="8.5" style="5" customWidth="1"/>
    <col min="4876" max="4876" width="8" style="5" customWidth="1"/>
    <col min="4877" max="4877" width="9.125" style="5" customWidth="1"/>
    <col min="4878" max="4883" width="8" style="5" customWidth="1"/>
    <col min="4884" max="4884" width="11.75" style="5" customWidth="1"/>
    <col min="4885" max="4885" width="6.875" style="5" customWidth="1"/>
    <col min="4886" max="4886" width="7.625" style="5" customWidth="1"/>
    <col min="4887" max="4890" width="6.75" style="5" customWidth="1"/>
    <col min="4891" max="4891" width="7.625" style="5" customWidth="1"/>
    <col min="4892" max="4896" width="6.75" style="5" customWidth="1"/>
    <col min="4897" max="4897" width="6.625" style="5" customWidth="1"/>
    <col min="4898" max="4898" width="6.25" style="5" customWidth="1"/>
    <col min="4899" max="4899" width="6.625" style="5" customWidth="1"/>
    <col min="4900" max="4900" width="6.25" style="5" customWidth="1"/>
    <col min="4901" max="4901" width="6.5" style="5" customWidth="1"/>
    <col min="4902" max="4902" width="6.625" style="5" customWidth="1"/>
    <col min="4903" max="4903" width="6.875" style="5" customWidth="1"/>
    <col min="4904" max="4904" width="7" style="5" customWidth="1"/>
    <col min="4905" max="4905" width="8.125" style="5" customWidth="1"/>
    <col min="4906" max="4906" width="7.875" style="5" customWidth="1"/>
    <col min="4907" max="4908" width="6.75" style="5" customWidth="1"/>
    <col min="4909" max="4909" width="6.625" style="5" customWidth="1"/>
    <col min="4910" max="4911" width="6.75" style="5" customWidth="1"/>
    <col min="4912" max="4912" width="6.625" style="5" customWidth="1"/>
    <col min="4913" max="4915" width="0" style="5" hidden="1" customWidth="1"/>
    <col min="4916" max="5097" width="9" style="5"/>
    <col min="5098" max="5098" width="4.25" style="5" customWidth="1"/>
    <col min="5099" max="5099" width="16.25" style="5" customWidth="1"/>
    <col min="5100" max="5107" width="6.75" style="5" customWidth="1"/>
    <col min="5108" max="5109" width="5.875" style="5" customWidth="1"/>
    <col min="5110" max="5110" width="8.5" style="5" customWidth="1"/>
    <col min="5111" max="5111" width="8" style="5" customWidth="1"/>
    <col min="5112" max="5112" width="9.125" style="5" customWidth="1"/>
    <col min="5113" max="5118" width="8" style="5" customWidth="1"/>
    <col min="5119" max="5119" width="11.75" style="5" customWidth="1"/>
    <col min="5120" max="5120" width="6.875" style="5" customWidth="1"/>
    <col min="5121" max="5121" width="8.375" style="5" customWidth="1"/>
    <col min="5122" max="5128" width="6.75" style="5" customWidth="1"/>
    <col min="5129" max="5130" width="5.875" style="5" customWidth="1"/>
    <col min="5131" max="5131" width="8.5" style="5" customWidth="1"/>
    <col min="5132" max="5132" width="8" style="5" customWidth="1"/>
    <col min="5133" max="5133" width="9.125" style="5" customWidth="1"/>
    <col min="5134" max="5139" width="8" style="5" customWidth="1"/>
    <col min="5140" max="5140" width="11.75" style="5" customWidth="1"/>
    <col min="5141" max="5141" width="6.875" style="5" customWidth="1"/>
    <col min="5142" max="5142" width="7.625" style="5" customWidth="1"/>
    <col min="5143" max="5146" width="6.75" style="5" customWidth="1"/>
    <col min="5147" max="5147" width="7.625" style="5" customWidth="1"/>
    <col min="5148" max="5152" width="6.75" style="5" customWidth="1"/>
    <col min="5153" max="5153" width="6.625" style="5" customWidth="1"/>
    <col min="5154" max="5154" width="6.25" style="5" customWidth="1"/>
    <col min="5155" max="5155" width="6.625" style="5" customWidth="1"/>
    <col min="5156" max="5156" width="6.25" style="5" customWidth="1"/>
    <col min="5157" max="5157" width="6.5" style="5" customWidth="1"/>
    <col min="5158" max="5158" width="6.625" style="5" customWidth="1"/>
    <col min="5159" max="5159" width="6.875" style="5" customWidth="1"/>
    <col min="5160" max="5160" width="7" style="5" customWidth="1"/>
    <col min="5161" max="5161" width="8.125" style="5" customWidth="1"/>
    <col min="5162" max="5162" width="7.875" style="5" customWidth="1"/>
    <col min="5163" max="5164" width="6.75" style="5" customWidth="1"/>
    <col min="5165" max="5165" width="6.625" style="5" customWidth="1"/>
    <col min="5166" max="5167" width="6.75" style="5" customWidth="1"/>
    <col min="5168" max="5168" width="6.625" style="5" customWidth="1"/>
    <col min="5169" max="5171" width="0" style="5" hidden="1" customWidth="1"/>
    <col min="5172" max="5353" width="9" style="5"/>
    <col min="5354" max="5354" width="4.25" style="5" customWidth="1"/>
    <col min="5355" max="5355" width="16.25" style="5" customWidth="1"/>
    <col min="5356" max="5363" width="6.75" style="5" customWidth="1"/>
    <col min="5364" max="5365" width="5.875" style="5" customWidth="1"/>
    <col min="5366" max="5366" width="8.5" style="5" customWidth="1"/>
    <col min="5367" max="5367" width="8" style="5" customWidth="1"/>
    <col min="5368" max="5368" width="9.125" style="5" customWidth="1"/>
    <col min="5369" max="5374" width="8" style="5" customWidth="1"/>
    <col min="5375" max="5375" width="11.75" style="5" customWidth="1"/>
    <col min="5376" max="5376" width="6.875" style="5" customWidth="1"/>
    <col min="5377" max="5377" width="8.375" style="5" customWidth="1"/>
    <col min="5378" max="5384" width="6.75" style="5" customWidth="1"/>
    <col min="5385" max="5386" width="5.875" style="5" customWidth="1"/>
    <col min="5387" max="5387" width="8.5" style="5" customWidth="1"/>
    <col min="5388" max="5388" width="8" style="5" customWidth="1"/>
    <col min="5389" max="5389" width="9.125" style="5" customWidth="1"/>
    <col min="5390" max="5395" width="8" style="5" customWidth="1"/>
    <col min="5396" max="5396" width="11.75" style="5" customWidth="1"/>
    <col min="5397" max="5397" width="6.875" style="5" customWidth="1"/>
    <col min="5398" max="5398" width="7.625" style="5" customWidth="1"/>
    <col min="5399" max="5402" width="6.75" style="5" customWidth="1"/>
    <col min="5403" max="5403" width="7.625" style="5" customWidth="1"/>
    <col min="5404" max="5408" width="6.75" style="5" customWidth="1"/>
    <col min="5409" max="5409" width="6.625" style="5" customWidth="1"/>
    <col min="5410" max="5410" width="6.25" style="5" customWidth="1"/>
    <col min="5411" max="5411" width="6.625" style="5" customWidth="1"/>
    <col min="5412" max="5412" width="6.25" style="5" customWidth="1"/>
    <col min="5413" max="5413" width="6.5" style="5" customWidth="1"/>
    <col min="5414" max="5414" width="6.625" style="5" customWidth="1"/>
    <col min="5415" max="5415" width="6.875" style="5" customWidth="1"/>
    <col min="5416" max="5416" width="7" style="5" customWidth="1"/>
    <col min="5417" max="5417" width="8.125" style="5" customWidth="1"/>
    <col min="5418" max="5418" width="7.875" style="5" customWidth="1"/>
    <col min="5419" max="5420" width="6.75" style="5" customWidth="1"/>
    <col min="5421" max="5421" width="6.625" style="5" customWidth="1"/>
    <col min="5422" max="5423" width="6.75" style="5" customWidth="1"/>
    <col min="5424" max="5424" width="6.625" style="5" customWidth="1"/>
    <col min="5425" max="5427" width="0" style="5" hidden="1" customWidth="1"/>
    <col min="5428" max="5609" width="9" style="5"/>
    <col min="5610" max="5610" width="4.25" style="5" customWidth="1"/>
    <col min="5611" max="5611" width="16.25" style="5" customWidth="1"/>
    <col min="5612" max="5619" width="6.75" style="5" customWidth="1"/>
    <col min="5620" max="5621" width="5.875" style="5" customWidth="1"/>
    <col min="5622" max="5622" width="8.5" style="5" customWidth="1"/>
    <col min="5623" max="5623" width="8" style="5" customWidth="1"/>
    <col min="5624" max="5624" width="9.125" style="5" customWidth="1"/>
    <col min="5625" max="5630" width="8" style="5" customWidth="1"/>
    <col min="5631" max="5631" width="11.75" style="5" customWidth="1"/>
    <col min="5632" max="5632" width="6.875" style="5" customWidth="1"/>
    <col min="5633" max="5633" width="8.375" style="5" customWidth="1"/>
    <col min="5634" max="5640" width="6.75" style="5" customWidth="1"/>
    <col min="5641" max="5642" width="5.875" style="5" customWidth="1"/>
    <col min="5643" max="5643" width="8.5" style="5" customWidth="1"/>
    <col min="5644" max="5644" width="8" style="5" customWidth="1"/>
    <col min="5645" max="5645" width="9.125" style="5" customWidth="1"/>
    <col min="5646" max="5651" width="8" style="5" customWidth="1"/>
    <col min="5652" max="5652" width="11.75" style="5" customWidth="1"/>
    <col min="5653" max="5653" width="6.875" style="5" customWidth="1"/>
    <col min="5654" max="5654" width="7.625" style="5" customWidth="1"/>
    <col min="5655" max="5658" width="6.75" style="5" customWidth="1"/>
    <col min="5659" max="5659" width="7.625" style="5" customWidth="1"/>
    <col min="5660" max="5664" width="6.75" style="5" customWidth="1"/>
    <col min="5665" max="5665" width="6.625" style="5" customWidth="1"/>
    <col min="5666" max="5666" width="6.25" style="5" customWidth="1"/>
    <col min="5667" max="5667" width="6.625" style="5" customWidth="1"/>
    <col min="5668" max="5668" width="6.25" style="5" customWidth="1"/>
    <col min="5669" max="5669" width="6.5" style="5" customWidth="1"/>
    <col min="5670" max="5670" width="6.625" style="5" customWidth="1"/>
    <col min="5671" max="5671" width="6.875" style="5" customWidth="1"/>
    <col min="5672" max="5672" width="7" style="5" customWidth="1"/>
    <col min="5673" max="5673" width="8.125" style="5" customWidth="1"/>
    <col min="5674" max="5674" width="7.875" style="5" customWidth="1"/>
    <col min="5675" max="5676" width="6.75" style="5" customWidth="1"/>
    <col min="5677" max="5677" width="6.625" style="5" customWidth="1"/>
    <col min="5678" max="5679" width="6.75" style="5" customWidth="1"/>
    <col min="5680" max="5680" width="6.625" style="5" customWidth="1"/>
    <col min="5681" max="5683" width="0" style="5" hidden="1" customWidth="1"/>
    <col min="5684" max="5865" width="9" style="5"/>
    <col min="5866" max="5866" width="4.25" style="5" customWidth="1"/>
    <col min="5867" max="5867" width="16.25" style="5" customWidth="1"/>
    <col min="5868" max="5875" width="6.75" style="5" customWidth="1"/>
    <col min="5876" max="5877" width="5.875" style="5" customWidth="1"/>
    <col min="5878" max="5878" width="8.5" style="5" customWidth="1"/>
    <col min="5879" max="5879" width="8" style="5" customWidth="1"/>
    <col min="5880" max="5880" width="9.125" style="5" customWidth="1"/>
    <col min="5881" max="5886" width="8" style="5" customWidth="1"/>
    <col min="5887" max="5887" width="11.75" style="5" customWidth="1"/>
    <col min="5888" max="5888" width="6.875" style="5" customWidth="1"/>
    <col min="5889" max="5889" width="8.375" style="5" customWidth="1"/>
    <col min="5890" max="5896" width="6.75" style="5" customWidth="1"/>
    <col min="5897" max="5898" width="5.875" style="5" customWidth="1"/>
    <col min="5899" max="5899" width="8.5" style="5" customWidth="1"/>
    <col min="5900" max="5900" width="8" style="5" customWidth="1"/>
    <col min="5901" max="5901" width="9.125" style="5" customWidth="1"/>
    <col min="5902" max="5907" width="8" style="5" customWidth="1"/>
    <col min="5908" max="5908" width="11.75" style="5" customWidth="1"/>
    <col min="5909" max="5909" width="6.875" style="5" customWidth="1"/>
    <col min="5910" max="5910" width="7.625" style="5" customWidth="1"/>
    <col min="5911" max="5914" width="6.75" style="5" customWidth="1"/>
    <col min="5915" max="5915" width="7.625" style="5" customWidth="1"/>
    <col min="5916" max="5920" width="6.75" style="5" customWidth="1"/>
    <col min="5921" max="5921" width="6.625" style="5" customWidth="1"/>
    <col min="5922" max="5922" width="6.25" style="5" customWidth="1"/>
    <col min="5923" max="5923" width="6.625" style="5" customWidth="1"/>
    <col min="5924" max="5924" width="6.25" style="5" customWidth="1"/>
    <col min="5925" max="5925" width="6.5" style="5" customWidth="1"/>
    <col min="5926" max="5926" width="6.625" style="5" customWidth="1"/>
    <col min="5927" max="5927" width="6.875" style="5" customWidth="1"/>
    <col min="5928" max="5928" width="7" style="5" customWidth="1"/>
    <col min="5929" max="5929" width="8.125" style="5" customWidth="1"/>
    <col min="5930" max="5930" width="7.875" style="5" customWidth="1"/>
    <col min="5931" max="5932" width="6.75" style="5" customWidth="1"/>
    <col min="5933" max="5933" width="6.625" style="5" customWidth="1"/>
    <col min="5934" max="5935" width="6.75" style="5" customWidth="1"/>
    <col min="5936" max="5936" width="6.625" style="5" customWidth="1"/>
    <col min="5937" max="5939" width="0" style="5" hidden="1" customWidth="1"/>
    <col min="5940" max="6121" width="9" style="5"/>
    <col min="6122" max="6122" width="4.25" style="5" customWidth="1"/>
    <col min="6123" max="6123" width="16.25" style="5" customWidth="1"/>
    <col min="6124" max="6131" width="6.75" style="5" customWidth="1"/>
    <col min="6132" max="6133" width="5.875" style="5" customWidth="1"/>
    <col min="6134" max="6134" width="8.5" style="5" customWidth="1"/>
    <col min="6135" max="6135" width="8" style="5" customWidth="1"/>
    <col min="6136" max="6136" width="9.125" style="5" customWidth="1"/>
    <col min="6137" max="6142" width="8" style="5" customWidth="1"/>
    <col min="6143" max="6143" width="11.75" style="5" customWidth="1"/>
    <col min="6144" max="6144" width="6.875" style="5" customWidth="1"/>
    <col min="6145" max="6145" width="8.375" style="5" customWidth="1"/>
    <col min="6146" max="6152" width="6.75" style="5" customWidth="1"/>
    <col min="6153" max="6154" width="5.875" style="5" customWidth="1"/>
    <col min="6155" max="6155" width="8.5" style="5" customWidth="1"/>
    <col min="6156" max="6156" width="8" style="5" customWidth="1"/>
    <col min="6157" max="6157" width="9.125" style="5" customWidth="1"/>
    <col min="6158" max="6163" width="8" style="5" customWidth="1"/>
    <col min="6164" max="6164" width="11.75" style="5" customWidth="1"/>
    <col min="6165" max="6165" width="6.875" style="5" customWidth="1"/>
    <col min="6166" max="6166" width="7.625" style="5" customWidth="1"/>
    <col min="6167" max="6170" width="6.75" style="5" customWidth="1"/>
    <col min="6171" max="6171" width="7.625" style="5" customWidth="1"/>
    <col min="6172" max="6176" width="6.75" style="5" customWidth="1"/>
    <col min="6177" max="6177" width="6.625" style="5" customWidth="1"/>
    <col min="6178" max="6178" width="6.25" style="5" customWidth="1"/>
    <col min="6179" max="6179" width="6.625" style="5" customWidth="1"/>
    <col min="6180" max="6180" width="6.25" style="5" customWidth="1"/>
    <col min="6181" max="6181" width="6.5" style="5" customWidth="1"/>
    <col min="6182" max="6182" width="6.625" style="5" customWidth="1"/>
    <col min="6183" max="6183" width="6.875" style="5" customWidth="1"/>
    <col min="6184" max="6184" width="7" style="5" customWidth="1"/>
    <col min="6185" max="6185" width="8.125" style="5" customWidth="1"/>
    <col min="6186" max="6186" width="7.875" style="5" customWidth="1"/>
    <col min="6187" max="6188" width="6.75" style="5" customWidth="1"/>
    <col min="6189" max="6189" width="6.625" style="5" customWidth="1"/>
    <col min="6190" max="6191" width="6.75" style="5" customWidth="1"/>
    <col min="6192" max="6192" width="6.625" style="5" customWidth="1"/>
    <col min="6193" max="6195" width="0" style="5" hidden="1" customWidth="1"/>
    <col min="6196" max="6377" width="9" style="5"/>
    <col min="6378" max="6378" width="4.25" style="5" customWidth="1"/>
    <col min="6379" max="6379" width="16.25" style="5" customWidth="1"/>
    <col min="6380" max="6387" width="6.75" style="5" customWidth="1"/>
    <col min="6388" max="6389" width="5.875" style="5" customWidth="1"/>
    <col min="6390" max="6390" width="8.5" style="5" customWidth="1"/>
    <col min="6391" max="6391" width="8" style="5" customWidth="1"/>
    <col min="6392" max="6392" width="9.125" style="5" customWidth="1"/>
    <col min="6393" max="6398" width="8" style="5" customWidth="1"/>
    <col min="6399" max="6399" width="11.75" style="5" customWidth="1"/>
    <col min="6400" max="6400" width="6.875" style="5" customWidth="1"/>
    <col min="6401" max="6401" width="8.375" style="5" customWidth="1"/>
    <col min="6402" max="6408" width="6.75" style="5" customWidth="1"/>
    <col min="6409" max="6410" width="5.875" style="5" customWidth="1"/>
    <col min="6411" max="6411" width="8.5" style="5" customWidth="1"/>
    <col min="6412" max="6412" width="8" style="5" customWidth="1"/>
    <col min="6413" max="6413" width="9.125" style="5" customWidth="1"/>
    <col min="6414" max="6419" width="8" style="5" customWidth="1"/>
    <col min="6420" max="6420" width="11.75" style="5" customWidth="1"/>
    <col min="6421" max="6421" width="6.875" style="5" customWidth="1"/>
    <col min="6422" max="6422" width="7.625" style="5" customWidth="1"/>
    <col min="6423" max="6426" width="6.75" style="5" customWidth="1"/>
    <col min="6427" max="6427" width="7.625" style="5" customWidth="1"/>
    <col min="6428" max="6432" width="6.75" style="5" customWidth="1"/>
    <col min="6433" max="6433" width="6.625" style="5" customWidth="1"/>
    <col min="6434" max="6434" width="6.25" style="5" customWidth="1"/>
    <col min="6435" max="6435" width="6.625" style="5" customWidth="1"/>
    <col min="6436" max="6436" width="6.25" style="5" customWidth="1"/>
    <col min="6437" max="6437" width="6.5" style="5" customWidth="1"/>
    <col min="6438" max="6438" width="6.625" style="5" customWidth="1"/>
    <col min="6439" max="6439" width="6.875" style="5" customWidth="1"/>
    <col min="6440" max="6440" width="7" style="5" customWidth="1"/>
    <col min="6441" max="6441" width="8.125" style="5" customWidth="1"/>
    <col min="6442" max="6442" width="7.875" style="5" customWidth="1"/>
    <col min="6443" max="6444" width="6.75" style="5" customWidth="1"/>
    <col min="6445" max="6445" width="6.625" style="5" customWidth="1"/>
    <col min="6446" max="6447" width="6.75" style="5" customWidth="1"/>
    <col min="6448" max="6448" width="6.625" style="5" customWidth="1"/>
    <col min="6449" max="6451" width="0" style="5" hidden="1" customWidth="1"/>
    <col min="6452" max="6633" width="9" style="5"/>
    <col min="6634" max="6634" width="4.25" style="5" customWidth="1"/>
    <col min="6635" max="6635" width="16.25" style="5" customWidth="1"/>
    <col min="6636" max="6643" width="6.75" style="5" customWidth="1"/>
    <col min="6644" max="6645" width="5.875" style="5" customWidth="1"/>
    <col min="6646" max="6646" width="8.5" style="5" customWidth="1"/>
    <col min="6647" max="6647" width="8" style="5" customWidth="1"/>
    <col min="6648" max="6648" width="9.125" style="5" customWidth="1"/>
    <col min="6649" max="6654" width="8" style="5" customWidth="1"/>
    <col min="6655" max="6655" width="11.75" style="5" customWidth="1"/>
    <col min="6656" max="6656" width="6.875" style="5" customWidth="1"/>
    <col min="6657" max="6657" width="8.375" style="5" customWidth="1"/>
    <col min="6658" max="6664" width="6.75" style="5" customWidth="1"/>
    <col min="6665" max="6666" width="5.875" style="5" customWidth="1"/>
    <col min="6667" max="6667" width="8.5" style="5" customWidth="1"/>
    <col min="6668" max="6668" width="8" style="5" customWidth="1"/>
    <col min="6669" max="6669" width="9.125" style="5" customWidth="1"/>
    <col min="6670" max="6675" width="8" style="5" customWidth="1"/>
    <col min="6676" max="6676" width="11.75" style="5" customWidth="1"/>
    <col min="6677" max="6677" width="6.875" style="5" customWidth="1"/>
    <col min="6678" max="6678" width="7.625" style="5" customWidth="1"/>
    <col min="6679" max="6682" width="6.75" style="5" customWidth="1"/>
    <col min="6683" max="6683" width="7.625" style="5" customWidth="1"/>
    <col min="6684" max="6688" width="6.75" style="5" customWidth="1"/>
    <col min="6689" max="6689" width="6.625" style="5" customWidth="1"/>
    <col min="6690" max="6690" width="6.25" style="5" customWidth="1"/>
    <col min="6691" max="6691" width="6.625" style="5" customWidth="1"/>
    <col min="6692" max="6692" width="6.25" style="5" customWidth="1"/>
    <col min="6693" max="6693" width="6.5" style="5" customWidth="1"/>
    <col min="6694" max="6694" width="6.625" style="5" customWidth="1"/>
    <col min="6695" max="6695" width="6.875" style="5" customWidth="1"/>
    <col min="6696" max="6696" width="7" style="5" customWidth="1"/>
    <col min="6697" max="6697" width="8.125" style="5" customWidth="1"/>
    <col min="6698" max="6698" width="7.875" style="5" customWidth="1"/>
    <col min="6699" max="6700" width="6.75" style="5" customWidth="1"/>
    <col min="6701" max="6701" width="6.625" style="5" customWidth="1"/>
    <col min="6702" max="6703" width="6.75" style="5" customWidth="1"/>
    <col min="6704" max="6704" width="6.625" style="5" customWidth="1"/>
    <col min="6705" max="6707" width="0" style="5" hidden="1" customWidth="1"/>
    <col min="6708" max="6889" width="9" style="5"/>
    <col min="6890" max="6890" width="4.25" style="5" customWidth="1"/>
    <col min="6891" max="6891" width="16.25" style="5" customWidth="1"/>
    <col min="6892" max="6899" width="6.75" style="5" customWidth="1"/>
    <col min="6900" max="6901" width="5.875" style="5" customWidth="1"/>
    <col min="6902" max="6902" width="8.5" style="5" customWidth="1"/>
    <col min="6903" max="6903" width="8" style="5" customWidth="1"/>
    <col min="6904" max="6904" width="9.125" style="5" customWidth="1"/>
    <col min="6905" max="6910" width="8" style="5" customWidth="1"/>
    <col min="6911" max="6911" width="11.75" style="5" customWidth="1"/>
    <col min="6912" max="6912" width="6.875" style="5" customWidth="1"/>
    <col min="6913" max="6913" width="8.375" style="5" customWidth="1"/>
    <col min="6914" max="6920" width="6.75" style="5" customWidth="1"/>
    <col min="6921" max="6922" width="5.875" style="5" customWidth="1"/>
    <col min="6923" max="6923" width="8.5" style="5" customWidth="1"/>
    <col min="6924" max="6924" width="8" style="5" customWidth="1"/>
    <col min="6925" max="6925" width="9.125" style="5" customWidth="1"/>
    <col min="6926" max="6931" width="8" style="5" customWidth="1"/>
    <col min="6932" max="6932" width="11.75" style="5" customWidth="1"/>
    <col min="6933" max="6933" width="6.875" style="5" customWidth="1"/>
    <col min="6934" max="6934" width="7.625" style="5" customWidth="1"/>
    <col min="6935" max="6938" width="6.75" style="5" customWidth="1"/>
    <col min="6939" max="6939" width="7.625" style="5" customWidth="1"/>
    <col min="6940" max="6944" width="6.75" style="5" customWidth="1"/>
    <col min="6945" max="6945" width="6.625" style="5" customWidth="1"/>
    <col min="6946" max="6946" width="6.25" style="5" customWidth="1"/>
    <col min="6947" max="6947" width="6.625" style="5" customWidth="1"/>
    <col min="6948" max="6948" width="6.25" style="5" customWidth="1"/>
    <col min="6949" max="6949" width="6.5" style="5" customWidth="1"/>
    <col min="6950" max="6950" width="6.625" style="5" customWidth="1"/>
    <col min="6951" max="6951" width="6.875" style="5" customWidth="1"/>
    <col min="6952" max="6952" width="7" style="5" customWidth="1"/>
    <col min="6953" max="6953" width="8.125" style="5" customWidth="1"/>
    <col min="6954" max="6954" width="7.875" style="5" customWidth="1"/>
    <col min="6955" max="6956" width="6.75" style="5" customWidth="1"/>
    <col min="6957" max="6957" width="6.625" style="5" customWidth="1"/>
    <col min="6958" max="6959" width="6.75" style="5" customWidth="1"/>
    <col min="6960" max="6960" width="6.625" style="5" customWidth="1"/>
    <col min="6961" max="6963" width="0" style="5" hidden="1" customWidth="1"/>
    <col min="6964" max="7145" width="9" style="5"/>
    <col min="7146" max="7146" width="4.25" style="5" customWidth="1"/>
    <col min="7147" max="7147" width="16.25" style="5" customWidth="1"/>
    <col min="7148" max="7155" width="6.75" style="5" customWidth="1"/>
    <col min="7156" max="7157" width="5.875" style="5" customWidth="1"/>
    <col min="7158" max="7158" width="8.5" style="5" customWidth="1"/>
    <col min="7159" max="7159" width="8" style="5" customWidth="1"/>
    <col min="7160" max="7160" width="9.125" style="5" customWidth="1"/>
    <col min="7161" max="7166" width="8" style="5" customWidth="1"/>
    <col min="7167" max="7167" width="11.75" style="5" customWidth="1"/>
    <col min="7168" max="7168" width="6.875" style="5" customWidth="1"/>
    <col min="7169" max="7169" width="8.375" style="5" customWidth="1"/>
    <col min="7170" max="7176" width="6.75" style="5" customWidth="1"/>
    <col min="7177" max="7178" width="5.875" style="5" customWidth="1"/>
    <col min="7179" max="7179" width="8.5" style="5" customWidth="1"/>
    <col min="7180" max="7180" width="8" style="5" customWidth="1"/>
    <col min="7181" max="7181" width="9.125" style="5" customWidth="1"/>
    <col min="7182" max="7187" width="8" style="5" customWidth="1"/>
    <col min="7188" max="7188" width="11.75" style="5" customWidth="1"/>
    <col min="7189" max="7189" width="6.875" style="5" customWidth="1"/>
    <col min="7190" max="7190" width="7.625" style="5" customWidth="1"/>
    <col min="7191" max="7194" width="6.75" style="5" customWidth="1"/>
    <col min="7195" max="7195" width="7.625" style="5" customWidth="1"/>
    <col min="7196" max="7200" width="6.75" style="5" customWidth="1"/>
    <col min="7201" max="7201" width="6.625" style="5" customWidth="1"/>
    <col min="7202" max="7202" width="6.25" style="5" customWidth="1"/>
    <col min="7203" max="7203" width="6.625" style="5" customWidth="1"/>
    <col min="7204" max="7204" width="6.25" style="5" customWidth="1"/>
    <col min="7205" max="7205" width="6.5" style="5" customWidth="1"/>
    <col min="7206" max="7206" width="6.625" style="5" customWidth="1"/>
    <col min="7207" max="7207" width="6.875" style="5" customWidth="1"/>
    <col min="7208" max="7208" width="7" style="5" customWidth="1"/>
    <col min="7209" max="7209" width="8.125" style="5" customWidth="1"/>
    <col min="7210" max="7210" width="7.875" style="5" customWidth="1"/>
    <col min="7211" max="7212" width="6.75" style="5" customWidth="1"/>
    <col min="7213" max="7213" width="6.625" style="5" customWidth="1"/>
    <col min="7214" max="7215" width="6.75" style="5" customWidth="1"/>
    <col min="7216" max="7216" width="6.625" style="5" customWidth="1"/>
    <col min="7217" max="7219" width="0" style="5" hidden="1" customWidth="1"/>
    <col min="7220" max="7401" width="9" style="5"/>
    <col min="7402" max="7402" width="4.25" style="5" customWidth="1"/>
    <col min="7403" max="7403" width="16.25" style="5" customWidth="1"/>
    <col min="7404" max="7411" width="6.75" style="5" customWidth="1"/>
    <col min="7412" max="7413" width="5.875" style="5" customWidth="1"/>
    <col min="7414" max="7414" width="8.5" style="5" customWidth="1"/>
    <col min="7415" max="7415" width="8" style="5" customWidth="1"/>
    <col min="7416" max="7416" width="9.125" style="5" customWidth="1"/>
    <col min="7417" max="7422" width="8" style="5" customWidth="1"/>
    <col min="7423" max="7423" width="11.75" style="5" customWidth="1"/>
    <col min="7424" max="7424" width="6.875" style="5" customWidth="1"/>
    <col min="7425" max="7425" width="8.375" style="5" customWidth="1"/>
    <col min="7426" max="7432" width="6.75" style="5" customWidth="1"/>
    <col min="7433" max="7434" width="5.875" style="5" customWidth="1"/>
    <col min="7435" max="7435" width="8.5" style="5" customWidth="1"/>
    <col min="7436" max="7436" width="8" style="5" customWidth="1"/>
    <col min="7437" max="7437" width="9.125" style="5" customWidth="1"/>
    <col min="7438" max="7443" width="8" style="5" customWidth="1"/>
    <col min="7444" max="7444" width="11.75" style="5" customWidth="1"/>
    <col min="7445" max="7445" width="6.875" style="5" customWidth="1"/>
    <col min="7446" max="7446" width="7.625" style="5" customWidth="1"/>
    <col min="7447" max="7450" width="6.75" style="5" customWidth="1"/>
    <col min="7451" max="7451" width="7.625" style="5" customWidth="1"/>
    <col min="7452" max="7456" width="6.75" style="5" customWidth="1"/>
    <col min="7457" max="7457" width="6.625" style="5" customWidth="1"/>
    <col min="7458" max="7458" width="6.25" style="5" customWidth="1"/>
    <col min="7459" max="7459" width="6.625" style="5" customWidth="1"/>
    <col min="7460" max="7460" width="6.25" style="5" customWidth="1"/>
    <col min="7461" max="7461" width="6.5" style="5" customWidth="1"/>
    <col min="7462" max="7462" width="6.625" style="5" customWidth="1"/>
    <col min="7463" max="7463" width="6.875" style="5" customWidth="1"/>
    <col min="7464" max="7464" width="7" style="5" customWidth="1"/>
    <col min="7465" max="7465" width="8.125" style="5" customWidth="1"/>
    <col min="7466" max="7466" width="7.875" style="5" customWidth="1"/>
    <col min="7467" max="7468" width="6.75" style="5" customWidth="1"/>
    <col min="7469" max="7469" width="6.625" style="5" customWidth="1"/>
    <col min="7470" max="7471" width="6.75" style="5" customWidth="1"/>
    <col min="7472" max="7472" width="6.625" style="5" customWidth="1"/>
    <col min="7473" max="7475" width="0" style="5" hidden="1" customWidth="1"/>
    <col min="7476" max="7657" width="9" style="5"/>
    <col min="7658" max="7658" width="4.25" style="5" customWidth="1"/>
    <col min="7659" max="7659" width="16.25" style="5" customWidth="1"/>
    <col min="7660" max="7667" width="6.75" style="5" customWidth="1"/>
    <col min="7668" max="7669" width="5.875" style="5" customWidth="1"/>
    <col min="7670" max="7670" width="8.5" style="5" customWidth="1"/>
    <col min="7671" max="7671" width="8" style="5" customWidth="1"/>
    <col min="7672" max="7672" width="9.125" style="5" customWidth="1"/>
    <col min="7673" max="7678" width="8" style="5" customWidth="1"/>
    <col min="7679" max="7679" width="11.75" style="5" customWidth="1"/>
    <col min="7680" max="7680" width="6.875" style="5" customWidth="1"/>
    <col min="7681" max="7681" width="8.375" style="5" customWidth="1"/>
    <col min="7682" max="7688" width="6.75" style="5" customWidth="1"/>
    <col min="7689" max="7690" width="5.875" style="5" customWidth="1"/>
    <col min="7691" max="7691" width="8.5" style="5" customWidth="1"/>
    <col min="7692" max="7692" width="8" style="5" customWidth="1"/>
    <col min="7693" max="7693" width="9.125" style="5" customWidth="1"/>
    <col min="7694" max="7699" width="8" style="5" customWidth="1"/>
    <col min="7700" max="7700" width="11.75" style="5" customWidth="1"/>
    <col min="7701" max="7701" width="6.875" style="5" customWidth="1"/>
    <col min="7702" max="7702" width="7.625" style="5" customWidth="1"/>
    <col min="7703" max="7706" width="6.75" style="5" customWidth="1"/>
    <col min="7707" max="7707" width="7.625" style="5" customWidth="1"/>
    <col min="7708" max="7712" width="6.75" style="5" customWidth="1"/>
    <col min="7713" max="7713" width="6.625" style="5" customWidth="1"/>
    <col min="7714" max="7714" width="6.25" style="5" customWidth="1"/>
    <col min="7715" max="7715" width="6.625" style="5" customWidth="1"/>
    <col min="7716" max="7716" width="6.25" style="5" customWidth="1"/>
    <col min="7717" max="7717" width="6.5" style="5" customWidth="1"/>
    <col min="7718" max="7718" width="6.625" style="5" customWidth="1"/>
    <col min="7719" max="7719" width="6.875" style="5" customWidth="1"/>
    <col min="7720" max="7720" width="7" style="5" customWidth="1"/>
    <col min="7721" max="7721" width="8.125" style="5" customWidth="1"/>
    <col min="7722" max="7722" width="7.875" style="5" customWidth="1"/>
    <col min="7723" max="7724" width="6.75" style="5" customWidth="1"/>
    <col min="7725" max="7725" width="6.625" style="5" customWidth="1"/>
    <col min="7726" max="7727" width="6.75" style="5" customWidth="1"/>
    <col min="7728" max="7728" width="6.625" style="5" customWidth="1"/>
    <col min="7729" max="7731" width="0" style="5" hidden="1" customWidth="1"/>
    <col min="7732" max="7913" width="9" style="5"/>
    <col min="7914" max="7914" width="4.25" style="5" customWidth="1"/>
    <col min="7915" max="7915" width="16.25" style="5" customWidth="1"/>
    <col min="7916" max="7923" width="6.75" style="5" customWidth="1"/>
    <col min="7924" max="7925" width="5.875" style="5" customWidth="1"/>
    <col min="7926" max="7926" width="8.5" style="5" customWidth="1"/>
    <col min="7927" max="7927" width="8" style="5" customWidth="1"/>
    <col min="7928" max="7928" width="9.125" style="5" customWidth="1"/>
    <col min="7929" max="7934" width="8" style="5" customWidth="1"/>
    <col min="7935" max="7935" width="11.75" style="5" customWidth="1"/>
    <col min="7936" max="7936" width="6.875" style="5" customWidth="1"/>
    <col min="7937" max="7937" width="8.375" style="5" customWidth="1"/>
    <col min="7938" max="7944" width="6.75" style="5" customWidth="1"/>
    <col min="7945" max="7946" width="5.875" style="5" customWidth="1"/>
    <col min="7947" max="7947" width="8.5" style="5" customWidth="1"/>
    <col min="7948" max="7948" width="8" style="5" customWidth="1"/>
    <col min="7949" max="7949" width="9.125" style="5" customWidth="1"/>
    <col min="7950" max="7955" width="8" style="5" customWidth="1"/>
    <col min="7956" max="7956" width="11.75" style="5" customWidth="1"/>
    <col min="7957" max="7957" width="6.875" style="5" customWidth="1"/>
    <col min="7958" max="7958" width="7.625" style="5" customWidth="1"/>
    <col min="7959" max="7962" width="6.75" style="5" customWidth="1"/>
    <col min="7963" max="7963" width="7.625" style="5" customWidth="1"/>
    <col min="7964" max="7968" width="6.75" style="5" customWidth="1"/>
    <col min="7969" max="7969" width="6.625" style="5" customWidth="1"/>
    <col min="7970" max="7970" width="6.25" style="5" customWidth="1"/>
    <col min="7971" max="7971" width="6.625" style="5" customWidth="1"/>
    <col min="7972" max="7972" width="6.25" style="5" customWidth="1"/>
    <col min="7973" max="7973" width="6.5" style="5" customWidth="1"/>
    <col min="7974" max="7974" width="6.625" style="5" customWidth="1"/>
    <col min="7975" max="7975" width="6.875" style="5" customWidth="1"/>
    <col min="7976" max="7976" width="7" style="5" customWidth="1"/>
    <col min="7977" max="7977" width="8.125" style="5" customWidth="1"/>
    <col min="7978" max="7978" width="7.875" style="5" customWidth="1"/>
    <col min="7979" max="7980" width="6.75" style="5" customWidth="1"/>
    <col min="7981" max="7981" width="6.625" style="5" customWidth="1"/>
    <col min="7982" max="7983" width="6.75" style="5" customWidth="1"/>
    <col min="7984" max="7984" width="6.625" style="5" customWidth="1"/>
    <col min="7985" max="7987" width="0" style="5" hidden="1" customWidth="1"/>
    <col min="7988" max="8169" width="9" style="5"/>
    <col min="8170" max="8170" width="4.25" style="5" customWidth="1"/>
    <col min="8171" max="8171" width="16.25" style="5" customWidth="1"/>
    <col min="8172" max="8179" width="6.75" style="5" customWidth="1"/>
    <col min="8180" max="8181" width="5.875" style="5" customWidth="1"/>
    <col min="8182" max="8182" width="8.5" style="5" customWidth="1"/>
    <col min="8183" max="8183" width="8" style="5" customWidth="1"/>
    <col min="8184" max="8184" width="9.125" style="5" customWidth="1"/>
    <col min="8185" max="8190" width="8" style="5" customWidth="1"/>
    <col min="8191" max="8191" width="11.75" style="5" customWidth="1"/>
    <col min="8192" max="8192" width="6.875" style="5" customWidth="1"/>
    <col min="8193" max="8193" width="8.375" style="5" customWidth="1"/>
    <col min="8194" max="8200" width="6.75" style="5" customWidth="1"/>
    <col min="8201" max="8202" width="5.875" style="5" customWidth="1"/>
    <col min="8203" max="8203" width="8.5" style="5" customWidth="1"/>
    <col min="8204" max="8204" width="8" style="5" customWidth="1"/>
    <col min="8205" max="8205" width="9.125" style="5" customWidth="1"/>
    <col min="8206" max="8211" width="8" style="5" customWidth="1"/>
    <col min="8212" max="8212" width="11.75" style="5" customWidth="1"/>
    <col min="8213" max="8213" width="6.875" style="5" customWidth="1"/>
    <col min="8214" max="8214" width="7.625" style="5" customWidth="1"/>
    <col min="8215" max="8218" width="6.75" style="5" customWidth="1"/>
    <col min="8219" max="8219" width="7.625" style="5" customWidth="1"/>
    <col min="8220" max="8224" width="6.75" style="5" customWidth="1"/>
    <col min="8225" max="8225" width="6.625" style="5" customWidth="1"/>
    <col min="8226" max="8226" width="6.25" style="5" customWidth="1"/>
    <col min="8227" max="8227" width="6.625" style="5" customWidth="1"/>
    <col min="8228" max="8228" width="6.25" style="5" customWidth="1"/>
    <col min="8229" max="8229" width="6.5" style="5" customWidth="1"/>
    <col min="8230" max="8230" width="6.625" style="5" customWidth="1"/>
    <col min="8231" max="8231" width="6.875" style="5" customWidth="1"/>
    <col min="8232" max="8232" width="7" style="5" customWidth="1"/>
    <col min="8233" max="8233" width="8.125" style="5" customWidth="1"/>
    <col min="8234" max="8234" width="7.875" style="5" customWidth="1"/>
    <col min="8235" max="8236" width="6.75" style="5" customWidth="1"/>
    <col min="8237" max="8237" width="6.625" style="5" customWidth="1"/>
    <col min="8238" max="8239" width="6.75" style="5" customWidth="1"/>
    <col min="8240" max="8240" width="6.625" style="5" customWidth="1"/>
    <col min="8241" max="8243" width="0" style="5" hidden="1" customWidth="1"/>
    <col min="8244" max="8425" width="9" style="5"/>
    <col min="8426" max="8426" width="4.25" style="5" customWidth="1"/>
    <col min="8427" max="8427" width="16.25" style="5" customWidth="1"/>
    <col min="8428" max="8435" width="6.75" style="5" customWidth="1"/>
    <col min="8436" max="8437" width="5.875" style="5" customWidth="1"/>
    <col min="8438" max="8438" width="8.5" style="5" customWidth="1"/>
    <col min="8439" max="8439" width="8" style="5" customWidth="1"/>
    <col min="8440" max="8440" width="9.125" style="5" customWidth="1"/>
    <col min="8441" max="8446" width="8" style="5" customWidth="1"/>
    <col min="8447" max="8447" width="11.75" style="5" customWidth="1"/>
    <col min="8448" max="8448" width="6.875" style="5" customWidth="1"/>
    <col min="8449" max="8449" width="8.375" style="5" customWidth="1"/>
    <col min="8450" max="8456" width="6.75" style="5" customWidth="1"/>
    <col min="8457" max="8458" width="5.875" style="5" customWidth="1"/>
    <col min="8459" max="8459" width="8.5" style="5" customWidth="1"/>
    <col min="8460" max="8460" width="8" style="5" customWidth="1"/>
    <col min="8461" max="8461" width="9.125" style="5" customWidth="1"/>
    <col min="8462" max="8467" width="8" style="5" customWidth="1"/>
    <col min="8468" max="8468" width="11.75" style="5" customWidth="1"/>
    <col min="8469" max="8469" width="6.875" style="5" customWidth="1"/>
    <col min="8470" max="8470" width="7.625" style="5" customWidth="1"/>
    <col min="8471" max="8474" width="6.75" style="5" customWidth="1"/>
    <col min="8475" max="8475" width="7.625" style="5" customWidth="1"/>
    <col min="8476" max="8480" width="6.75" style="5" customWidth="1"/>
    <col min="8481" max="8481" width="6.625" style="5" customWidth="1"/>
    <col min="8482" max="8482" width="6.25" style="5" customWidth="1"/>
    <col min="8483" max="8483" width="6.625" style="5" customWidth="1"/>
    <col min="8484" max="8484" width="6.25" style="5" customWidth="1"/>
    <col min="8485" max="8485" width="6.5" style="5" customWidth="1"/>
    <col min="8486" max="8486" width="6.625" style="5" customWidth="1"/>
    <col min="8487" max="8487" width="6.875" style="5" customWidth="1"/>
    <col min="8488" max="8488" width="7" style="5" customWidth="1"/>
    <col min="8489" max="8489" width="8.125" style="5" customWidth="1"/>
    <col min="8490" max="8490" width="7.875" style="5" customWidth="1"/>
    <col min="8491" max="8492" width="6.75" style="5" customWidth="1"/>
    <col min="8493" max="8493" width="6.625" style="5" customWidth="1"/>
    <col min="8494" max="8495" width="6.75" style="5" customWidth="1"/>
    <col min="8496" max="8496" width="6.625" style="5" customWidth="1"/>
    <col min="8497" max="8499" width="0" style="5" hidden="1" customWidth="1"/>
    <col min="8500" max="8681" width="9" style="5"/>
    <col min="8682" max="8682" width="4.25" style="5" customWidth="1"/>
    <col min="8683" max="8683" width="16.25" style="5" customWidth="1"/>
    <col min="8684" max="8691" width="6.75" style="5" customWidth="1"/>
    <col min="8692" max="8693" width="5.875" style="5" customWidth="1"/>
    <col min="8694" max="8694" width="8.5" style="5" customWidth="1"/>
    <col min="8695" max="8695" width="8" style="5" customWidth="1"/>
    <col min="8696" max="8696" width="9.125" style="5" customWidth="1"/>
    <col min="8697" max="8702" width="8" style="5" customWidth="1"/>
    <col min="8703" max="8703" width="11.75" style="5" customWidth="1"/>
    <col min="8704" max="8704" width="6.875" style="5" customWidth="1"/>
    <col min="8705" max="8705" width="8.375" style="5" customWidth="1"/>
    <col min="8706" max="8712" width="6.75" style="5" customWidth="1"/>
    <col min="8713" max="8714" width="5.875" style="5" customWidth="1"/>
    <col min="8715" max="8715" width="8.5" style="5" customWidth="1"/>
    <col min="8716" max="8716" width="8" style="5" customWidth="1"/>
    <col min="8717" max="8717" width="9.125" style="5" customWidth="1"/>
    <col min="8718" max="8723" width="8" style="5" customWidth="1"/>
    <col min="8724" max="8724" width="11.75" style="5" customWidth="1"/>
    <col min="8725" max="8725" width="6.875" style="5" customWidth="1"/>
    <col min="8726" max="8726" width="7.625" style="5" customWidth="1"/>
    <col min="8727" max="8730" width="6.75" style="5" customWidth="1"/>
    <col min="8731" max="8731" width="7.625" style="5" customWidth="1"/>
    <col min="8732" max="8736" width="6.75" style="5" customWidth="1"/>
    <col min="8737" max="8737" width="6.625" style="5" customWidth="1"/>
    <col min="8738" max="8738" width="6.25" style="5" customWidth="1"/>
    <col min="8739" max="8739" width="6.625" style="5" customWidth="1"/>
    <col min="8740" max="8740" width="6.25" style="5" customWidth="1"/>
    <col min="8741" max="8741" width="6.5" style="5" customWidth="1"/>
    <col min="8742" max="8742" width="6.625" style="5" customWidth="1"/>
    <col min="8743" max="8743" width="6.875" style="5" customWidth="1"/>
    <col min="8744" max="8744" width="7" style="5" customWidth="1"/>
    <col min="8745" max="8745" width="8.125" style="5" customWidth="1"/>
    <col min="8746" max="8746" width="7.875" style="5" customWidth="1"/>
    <col min="8747" max="8748" width="6.75" style="5" customWidth="1"/>
    <col min="8749" max="8749" width="6.625" style="5" customWidth="1"/>
    <col min="8750" max="8751" width="6.75" style="5" customWidth="1"/>
    <col min="8752" max="8752" width="6.625" style="5" customWidth="1"/>
    <col min="8753" max="8755" width="0" style="5" hidden="1" customWidth="1"/>
    <col min="8756" max="8937" width="9" style="5"/>
    <col min="8938" max="8938" width="4.25" style="5" customWidth="1"/>
    <col min="8939" max="8939" width="16.25" style="5" customWidth="1"/>
    <col min="8940" max="8947" width="6.75" style="5" customWidth="1"/>
    <col min="8948" max="8949" width="5.875" style="5" customWidth="1"/>
    <col min="8950" max="8950" width="8.5" style="5" customWidth="1"/>
    <col min="8951" max="8951" width="8" style="5" customWidth="1"/>
    <col min="8952" max="8952" width="9.125" style="5" customWidth="1"/>
    <col min="8953" max="8958" width="8" style="5" customWidth="1"/>
    <col min="8959" max="8959" width="11.75" style="5" customWidth="1"/>
    <col min="8960" max="8960" width="6.875" style="5" customWidth="1"/>
    <col min="8961" max="8961" width="8.375" style="5" customWidth="1"/>
    <col min="8962" max="8968" width="6.75" style="5" customWidth="1"/>
    <col min="8969" max="8970" width="5.875" style="5" customWidth="1"/>
    <col min="8971" max="8971" width="8.5" style="5" customWidth="1"/>
    <col min="8972" max="8972" width="8" style="5" customWidth="1"/>
    <col min="8973" max="8973" width="9.125" style="5" customWidth="1"/>
    <col min="8974" max="8979" width="8" style="5" customWidth="1"/>
    <col min="8980" max="8980" width="11.75" style="5" customWidth="1"/>
    <col min="8981" max="8981" width="6.875" style="5" customWidth="1"/>
    <col min="8982" max="8982" width="7.625" style="5" customWidth="1"/>
    <col min="8983" max="8986" width="6.75" style="5" customWidth="1"/>
    <col min="8987" max="8987" width="7.625" style="5" customWidth="1"/>
    <col min="8988" max="8992" width="6.75" style="5" customWidth="1"/>
    <col min="8993" max="8993" width="6.625" style="5" customWidth="1"/>
    <col min="8994" max="8994" width="6.25" style="5" customWidth="1"/>
    <col min="8995" max="8995" width="6.625" style="5" customWidth="1"/>
    <col min="8996" max="8996" width="6.25" style="5" customWidth="1"/>
    <col min="8997" max="8997" width="6.5" style="5" customWidth="1"/>
    <col min="8998" max="8998" width="6.625" style="5" customWidth="1"/>
    <col min="8999" max="8999" width="6.875" style="5" customWidth="1"/>
    <col min="9000" max="9000" width="7" style="5" customWidth="1"/>
    <col min="9001" max="9001" width="8.125" style="5" customWidth="1"/>
    <col min="9002" max="9002" width="7.875" style="5" customWidth="1"/>
    <col min="9003" max="9004" width="6.75" style="5" customWidth="1"/>
    <col min="9005" max="9005" width="6.625" style="5" customWidth="1"/>
    <col min="9006" max="9007" width="6.75" style="5" customWidth="1"/>
    <col min="9008" max="9008" width="6.625" style="5" customWidth="1"/>
    <col min="9009" max="9011" width="0" style="5" hidden="1" customWidth="1"/>
    <col min="9012" max="9193" width="9" style="5"/>
    <col min="9194" max="9194" width="4.25" style="5" customWidth="1"/>
    <col min="9195" max="9195" width="16.25" style="5" customWidth="1"/>
    <col min="9196" max="9203" width="6.75" style="5" customWidth="1"/>
    <col min="9204" max="9205" width="5.875" style="5" customWidth="1"/>
    <col min="9206" max="9206" width="8.5" style="5" customWidth="1"/>
    <col min="9207" max="9207" width="8" style="5" customWidth="1"/>
    <col min="9208" max="9208" width="9.125" style="5" customWidth="1"/>
    <col min="9209" max="9214" width="8" style="5" customWidth="1"/>
    <col min="9215" max="9215" width="11.75" style="5" customWidth="1"/>
    <col min="9216" max="9216" width="6.875" style="5" customWidth="1"/>
    <col min="9217" max="9217" width="8.375" style="5" customWidth="1"/>
    <col min="9218" max="9224" width="6.75" style="5" customWidth="1"/>
    <col min="9225" max="9226" width="5.875" style="5" customWidth="1"/>
    <col min="9227" max="9227" width="8.5" style="5" customWidth="1"/>
    <col min="9228" max="9228" width="8" style="5" customWidth="1"/>
    <col min="9229" max="9229" width="9.125" style="5" customWidth="1"/>
    <col min="9230" max="9235" width="8" style="5" customWidth="1"/>
    <col min="9236" max="9236" width="11.75" style="5" customWidth="1"/>
    <col min="9237" max="9237" width="6.875" style="5" customWidth="1"/>
    <col min="9238" max="9238" width="7.625" style="5" customWidth="1"/>
    <col min="9239" max="9242" width="6.75" style="5" customWidth="1"/>
    <col min="9243" max="9243" width="7.625" style="5" customWidth="1"/>
    <col min="9244" max="9248" width="6.75" style="5" customWidth="1"/>
    <col min="9249" max="9249" width="6.625" style="5" customWidth="1"/>
    <col min="9250" max="9250" width="6.25" style="5" customWidth="1"/>
    <col min="9251" max="9251" width="6.625" style="5" customWidth="1"/>
    <col min="9252" max="9252" width="6.25" style="5" customWidth="1"/>
    <col min="9253" max="9253" width="6.5" style="5" customWidth="1"/>
    <col min="9254" max="9254" width="6.625" style="5" customWidth="1"/>
    <col min="9255" max="9255" width="6.875" style="5" customWidth="1"/>
    <col min="9256" max="9256" width="7" style="5" customWidth="1"/>
    <col min="9257" max="9257" width="8.125" style="5" customWidth="1"/>
    <col min="9258" max="9258" width="7.875" style="5" customWidth="1"/>
    <col min="9259" max="9260" width="6.75" style="5" customWidth="1"/>
    <col min="9261" max="9261" width="6.625" style="5" customWidth="1"/>
    <col min="9262" max="9263" width="6.75" style="5" customWidth="1"/>
    <col min="9264" max="9264" width="6.625" style="5" customWidth="1"/>
    <col min="9265" max="9267" width="0" style="5" hidden="1" customWidth="1"/>
    <col min="9268" max="9449" width="9" style="5"/>
    <col min="9450" max="9450" width="4.25" style="5" customWidth="1"/>
    <col min="9451" max="9451" width="16.25" style="5" customWidth="1"/>
    <col min="9452" max="9459" width="6.75" style="5" customWidth="1"/>
    <col min="9460" max="9461" width="5.875" style="5" customWidth="1"/>
    <col min="9462" max="9462" width="8.5" style="5" customWidth="1"/>
    <col min="9463" max="9463" width="8" style="5" customWidth="1"/>
    <col min="9464" max="9464" width="9.125" style="5" customWidth="1"/>
    <col min="9465" max="9470" width="8" style="5" customWidth="1"/>
    <col min="9471" max="9471" width="11.75" style="5" customWidth="1"/>
    <col min="9472" max="9472" width="6.875" style="5" customWidth="1"/>
    <col min="9473" max="9473" width="8.375" style="5" customWidth="1"/>
    <col min="9474" max="9480" width="6.75" style="5" customWidth="1"/>
    <col min="9481" max="9482" width="5.875" style="5" customWidth="1"/>
    <col min="9483" max="9483" width="8.5" style="5" customWidth="1"/>
    <col min="9484" max="9484" width="8" style="5" customWidth="1"/>
    <col min="9485" max="9485" width="9.125" style="5" customWidth="1"/>
    <col min="9486" max="9491" width="8" style="5" customWidth="1"/>
    <col min="9492" max="9492" width="11.75" style="5" customWidth="1"/>
    <col min="9493" max="9493" width="6.875" style="5" customWidth="1"/>
    <col min="9494" max="9494" width="7.625" style="5" customWidth="1"/>
    <col min="9495" max="9498" width="6.75" style="5" customWidth="1"/>
    <col min="9499" max="9499" width="7.625" style="5" customWidth="1"/>
    <col min="9500" max="9504" width="6.75" style="5" customWidth="1"/>
    <col min="9505" max="9505" width="6.625" style="5" customWidth="1"/>
    <col min="9506" max="9506" width="6.25" style="5" customWidth="1"/>
    <col min="9507" max="9507" width="6.625" style="5" customWidth="1"/>
    <col min="9508" max="9508" width="6.25" style="5" customWidth="1"/>
    <col min="9509" max="9509" width="6.5" style="5" customWidth="1"/>
    <col min="9510" max="9510" width="6.625" style="5" customWidth="1"/>
    <col min="9511" max="9511" width="6.875" style="5" customWidth="1"/>
    <col min="9512" max="9512" width="7" style="5" customWidth="1"/>
    <col min="9513" max="9513" width="8.125" style="5" customWidth="1"/>
    <col min="9514" max="9514" width="7.875" style="5" customWidth="1"/>
    <col min="9515" max="9516" width="6.75" style="5" customWidth="1"/>
    <col min="9517" max="9517" width="6.625" style="5" customWidth="1"/>
    <col min="9518" max="9519" width="6.75" style="5" customWidth="1"/>
    <col min="9520" max="9520" width="6.625" style="5" customWidth="1"/>
    <col min="9521" max="9523" width="0" style="5" hidden="1" customWidth="1"/>
    <col min="9524" max="9705" width="9" style="5"/>
    <col min="9706" max="9706" width="4.25" style="5" customWidth="1"/>
    <col min="9707" max="9707" width="16.25" style="5" customWidth="1"/>
    <col min="9708" max="9715" width="6.75" style="5" customWidth="1"/>
    <col min="9716" max="9717" width="5.875" style="5" customWidth="1"/>
    <col min="9718" max="9718" width="8.5" style="5" customWidth="1"/>
    <col min="9719" max="9719" width="8" style="5" customWidth="1"/>
    <col min="9720" max="9720" width="9.125" style="5" customWidth="1"/>
    <col min="9721" max="9726" width="8" style="5" customWidth="1"/>
    <col min="9727" max="9727" width="11.75" style="5" customWidth="1"/>
    <col min="9728" max="9728" width="6.875" style="5" customWidth="1"/>
    <col min="9729" max="9729" width="8.375" style="5" customWidth="1"/>
    <col min="9730" max="9736" width="6.75" style="5" customWidth="1"/>
    <col min="9737" max="9738" width="5.875" style="5" customWidth="1"/>
    <col min="9739" max="9739" width="8.5" style="5" customWidth="1"/>
    <col min="9740" max="9740" width="8" style="5" customWidth="1"/>
    <col min="9741" max="9741" width="9.125" style="5" customWidth="1"/>
    <col min="9742" max="9747" width="8" style="5" customWidth="1"/>
    <col min="9748" max="9748" width="11.75" style="5" customWidth="1"/>
    <col min="9749" max="9749" width="6.875" style="5" customWidth="1"/>
    <col min="9750" max="9750" width="7.625" style="5" customWidth="1"/>
    <col min="9751" max="9754" width="6.75" style="5" customWidth="1"/>
    <col min="9755" max="9755" width="7.625" style="5" customWidth="1"/>
    <col min="9756" max="9760" width="6.75" style="5" customWidth="1"/>
    <col min="9761" max="9761" width="6.625" style="5" customWidth="1"/>
    <col min="9762" max="9762" width="6.25" style="5" customWidth="1"/>
    <col min="9763" max="9763" width="6.625" style="5" customWidth="1"/>
    <col min="9764" max="9764" width="6.25" style="5" customWidth="1"/>
    <col min="9765" max="9765" width="6.5" style="5" customWidth="1"/>
    <col min="9766" max="9766" width="6.625" style="5" customWidth="1"/>
    <col min="9767" max="9767" width="6.875" style="5" customWidth="1"/>
    <col min="9768" max="9768" width="7" style="5" customWidth="1"/>
    <col min="9769" max="9769" width="8.125" style="5" customWidth="1"/>
    <col min="9770" max="9770" width="7.875" style="5" customWidth="1"/>
    <col min="9771" max="9772" width="6.75" style="5" customWidth="1"/>
    <col min="9773" max="9773" width="6.625" style="5" customWidth="1"/>
    <col min="9774" max="9775" width="6.75" style="5" customWidth="1"/>
    <col min="9776" max="9776" width="6.625" style="5" customWidth="1"/>
    <col min="9777" max="9779" width="0" style="5" hidden="1" customWidth="1"/>
    <col min="9780" max="9961" width="9" style="5"/>
    <col min="9962" max="9962" width="4.25" style="5" customWidth="1"/>
    <col min="9963" max="9963" width="16.25" style="5" customWidth="1"/>
    <col min="9964" max="9971" width="6.75" style="5" customWidth="1"/>
    <col min="9972" max="9973" width="5.875" style="5" customWidth="1"/>
    <col min="9974" max="9974" width="8.5" style="5" customWidth="1"/>
    <col min="9975" max="9975" width="8" style="5" customWidth="1"/>
    <col min="9976" max="9976" width="9.125" style="5" customWidth="1"/>
    <col min="9977" max="9982" width="8" style="5" customWidth="1"/>
    <col min="9983" max="9983" width="11.75" style="5" customWidth="1"/>
    <col min="9984" max="9984" width="6.875" style="5" customWidth="1"/>
    <col min="9985" max="9985" width="8.375" style="5" customWidth="1"/>
    <col min="9986" max="9992" width="6.75" style="5" customWidth="1"/>
    <col min="9993" max="9994" width="5.875" style="5" customWidth="1"/>
    <col min="9995" max="9995" width="8.5" style="5" customWidth="1"/>
    <col min="9996" max="9996" width="8" style="5" customWidth="1"/>
    <col min="9997" max="9997" width="9.125" style="5" customWidth="1"/>
    <col min="9998" max="10003" width="8" style="5" customWidth="1"/>
    <col min="10004" max="10004" width="11.75" style="5" customWidth="1"/>
    <col min="10005" max="10005" width="6.875" style="5" customWidth="1"/>
    <col min="10006" max="10006" width="7.625" style="5" customWidth="1"/>
    <col min="10007" max="10010" width="6.75" style="5" customWidth="1"/>
    <col min="10011" max="10011" width="7.625" style="5" customWidth="1"/>
    <col min="10012" max="10016" width="6.75" style="5" customWidth="1"/>
    <col min="10017" max="10017" width="6.625" style="5" customWidth="1"/>
    <col min="10018" max="10018" width="6.25" style="5" customWidth="1"/>
    <col min="10019" max="10019" width="6.625" style="5" customWidth="1"/>
    <col min="10020" max="10020" width="6.25" style="5" customWidth="1"/>
    <col min="10021" max="10021" width="6.5" style="5" customWidth="1"/>
    <col min="10022" max="10022" width="6.625" style="5" customWidth="1"/>
    <col min="10023" max="10023" width="6.875" style="5" customWidth="1"/>
    <col min="10024" max="10024" width="7" style="5" customWidth="1"/>
    <col min="10025" max="10025" width="8.125" style="5" customWidth="1"/>
    <col min="10026" max="10026" width="7.875" style="5" customWidth="1"/>
    <col min="10027" max="10028" width="6.75" style="5" customWidth="1"/>
    <col min="10029" max="10029" width="6.625" style="5" customWidth="1"/>
    <col min="10030" max="10031" width="6.75" style="5" customWidth="1"/>
    <col min="10032" max="10032" width="6.625" style="5" customWidth="1"/>
    <col min="10033" max="10035" width="0" style="5" hidden="1" customWidth="1"/>
    <col min="10036" max="10217" width="9" style="5"/>
    <col min="10218" max="10218" width="4.25" style="5" customWidth="1"/>
    <col min="10219" max="10219" width="16.25" style="5" customWidth="1"/>
    <col min="10220" max="10227" width="6.75" style="5" customWidth="1"/>
    <col min="10228" max="10229" width="5.875" style="5" customWidth="1"/>
    <col min="10230" max="10230" width="8.5" style="5" customWidth="1"/>
    <col min="10231" max="10231" width="8" style="5" customWidth="1"/>
    <col min="10232" max="10232" width="9.125" style="5" customWidth="1"/>
    <col min="10233" max="10238" width="8" style="5" customWidth="1"/>
    <col min="10239" max="10239" width="11.75" style="5" customWidth="1"/>
    <col min="10240" max="10240" width="6.875" style="5" customWidth="1"/>
    <col min="10241" max="10241" width="8.375" style="5" customWidth="1"/>
    <col min="10242" max="10248" width="6.75" style="5" customWidth="1"/>
    <col min="10249" max="10250" width="5.875" style="5" customWidth="1"/>
    <col min="10251" max="10251" width="8.5" style="5" customWidth="1"/>
    <col min="10252" max="10252" width="8" style="5" customWidth="1"/>
    <col min="10253" max="10253" width="9.125" style="5" customWidth="1"/>
    <col min="10254" max="10259" width="8" style="5" customWidth="1"/>
    <col min="10260" max="10260" width="11.75" style="5" customWidth="1"/>
    <col min="10261" max="10261" width="6.875" style="5" customWidth="1"/>
    <col min="10262" max="10262" width="7.625" style="5" customWidth="1"/>
    <col min="10263" max="10266" width="6.75" style="5" customWidth="1"/>
    <col min="10267" max="10267" width="7.625" style="5" customWidth="1"/>
    <col min="10268" max="10272" width="6.75" style="5" customWidth="1"/>
    <col min="10273" max="10273" width="6.625" style="5" customWidth="1"/>
    <col min="10274" max="10274" width="6.25" style="5" customWidth="1"/>
    <col min="10275" max="10275" width="6.625" style="5" customWidth="1"/>
    <col min="10276" max="10276" width="6.25" style="5" customWidth="1"/>
    <col min="10277" max="10277" width="6.5" style="5" customWidth="1"/>
    <col min="10278" max="10278" width="6.625" style="5" customWidth="1"/>
    <col min="10279" max="10279" width="6.875" style="5" customWidth="1"/>
    <col min="10280" max="10280" width="7" style="5" customWidth="1"/>
    <col min="10281" max="10281" width="8.125" style="5" customWidth="1"/>
    <col min="10282" max="10282" width="7.875" style="5" customWidth="1"/>
    <col min="10283" max="10284" width="6.75" style="5" customWidth="1"/>
    <col min="10285" max="10285" width="6.625" style="5" customWidth="1"/>
    <col min="10286" max="10287" width="6.75" style="5" customWidth="1"/>
    <col min="10288" max="10288" width="6.625" style="5" customWidth="1"/>
    <col min="10289" max="10291" width="0" style="5" hidden="1" customWidth="1"/>
    <col min="10292" max="10473" width="9" style="5"/>
    <col min="10474" max="10474" width="4.25" style="5" customWidth="1"/>
    <col min="10475" max="10475" width="16.25" style="5" customWidth="1"/>
    <col min="10476" max="10483" width="6.75" style="5" customWidth="1"/>
    <col min="10484" max="10485" width="5.875" style="5" customWidth="1"/>
    <col min="10486" max="10486" width="8.5" style="5" customWidth="1"/>
    <col min="10487" max="10487" width="8" style="5" customWidth="1"/>
    <col min="10488" max="10488" width="9.125" style="5" customWidth="1"/>
    <col min="10489" max="10494" width="8" style="5" customWidth="1"/>
    <col min="10495" max="10495" width="11.75" style="5" customWidth="1"/>
    <col min="10496" max="10496" width="6.875" style="5" customWidth="1"/>
    <col min="10497" max="10497" width="8.375" style="5" customWidth="1"/>
    <col min="10498" max="10504" width="6.75" style="5" customWidth="1"/>
    <col min="10505" max="10506" width="5.875" style="5" customWidth="1"/>
    <col min="10507" max="10507" width="8.5" style="5" customWidth="1"/>
    <col min="10508" max="10508" width="8" style="5" customWidth="1"/>
    <col min="10509" max="10509" width="9.125" style="5" customWidth="1"/>
    <col min="10510" max="10515" width="8" style="5" customWidth="1"/>
    <col min="10516" max="10516" width="11.75" style="5" customWidth="1"/>
    <col min="10517" max="10517" width="6.875" style="5" customWidth="1"/>
    <col min="10518" max="10518" width="7.625" style="5" customWidth="1"/>
    <col min="10519" max="10522" width="6.75" style="5" customWidth="1"/>
    <col min="10523" max="10523" width="7.625" style="5" customWidth="1"/>
    <col min="10524" max="10528" width="6.75" style="5" customWidth="1"/>
    <col min="10529" max="10529" width="6.625" style="5" customWidth="1"/>
    <col min="10530" max="10530" width="6.25" style="5" customWidth="1"/>
    <col min="10531" max="10531" width="6.625" style="5" customWidth="1"/>
    <col min="10532" max="10532" width="6.25" style="5" customWidth="1"/>
    <col min="10533" max="10533" width="6.5" style="5" customWidth="1"/>
    <col min="10534" max="10534" width="6.625" style="5" customWidth="1"/>
    <col min="10535" max="10535" width="6.875" style="5" customWidth="1"/>
    <col min="10536" max="10536" width="7" style="5" customWidth="1"/>
    <col min="10537" max="10537" width="8.125" style="5" customWidth="1"/>
    <col min="10538" max="10538" width="7.875" style="5" customWidth="1"/>
    <col min="10539" max="10540" width="6.75" style="5" customWidth="1"/>
    <col min="10541" max="10541" width="6.625" style="5" customWidth="1"/>
    <col min="10542" max="10543" width="6.75" style="5" customWidth="1"/>
    <col min="10544" max="10544" width="6.625" style="5" customWidth="1"/>
    <col min="10545" max="10547" width="0" style="5" hidden="1" customWidth="1"/>
    <col min="10548" max="10729" width="9" style="5"/>
    <col min="10730" max="10730" width="4.25" style="5" customWidth="1"/>
    <col min="10731" max="10731" width="16.25" style="5" customWidth="1"/>
    <col min="10732" max="10739" width="6.75" style="5" customWidth="1"/>
    <col min="10740" max="10741" width="5.875" style="5" customWidth="1"/>
    <col min="10742" max="10742" width="8.5" style="5" customWidth="1"/>
    <col min="10743" max="10743" width="8" style="5" customWidth="1"/>
    <col min="10744" max="10744" width="9.125" style="5" customWidth="1"/>
    <col min="10745" max="10750" width="8" style="5" customWidth="1"/>
    <col min="10751" max="10751" width="11.75" style="5" customWidth="1"/>
    <col min="10752" max="10752" width="6.875" style="5" customWidth="1"/>
    <col min="10753" max="10753" width="8.375" style="5" customWidth="1"/>
    <col min="10754" max="10760" width="6.75" style="5" customWidth="1"/>
    <col min="10761" max="10762" width="5.875" style="5" customWidth="1"/>
    <col min="10763" max="10763" width="8.5" style="5" customWidth="1"/>
    <col min="10764" max="10764" width="8" style="5" customWidth="1"/>
    <col min="10765" max="10765" width="9.125" style="5" customWidth="1"/>
    <col min="10766" max="10771" width="8" style="5" customWidth="1"/>
    <col min="10772" max="10772" width="11.75" style="5" customWidth="1"/>
    <col min="10773" max="10773" width="6.875" style="5" customWidth="1"/>
    <col min="10774" max="10774" width="7.625" style="5" customWidth="1"/>
    <col min="10775" max="10778" width="6.75" style="5" customWidth="1"/>
    <col min="10779" max="10779" width="7.625" style="5" customWidth="1"/>
    <col min="10780" max="10784" width="6.75" style="5" customWidth="1"/>
    <col min="10785" max="10785" width="6.625" style="5" customWidth="1"/>
    <col min="10786" max="10786" width="6.25" style="5" customWidth="1"/>
    <col min="10787" max="10787" width="6.625" style="5" customWidth="1"/>
    <col min="10788" max="10788" width="6.25" style="5" customWidth="1"/>
    <col min="10789" max="10789" width="6.5" style="5" customWidth="1"/>
    <col min="10790" max="10790" width="6.625" style="5" customWidth="1"/>
    <col min="10791" max="10791" width="6.875" style="5" customWidth="1"/>
    <col min="10792" max="10792" width="7" style="5" customWidth="1"/>
    <col min="10793" max="10793" width="8.125" style="5" customWidth="1"/>
    <col min="10794" max="10794" width="7.875" style="5" customWidth="1"/>
    <col min="10795" max="10796" width="6.75" style="5" customWidth="1"/>
    <col min="10797" max="10797" width="6.625" style="5" customWidth="1"/>
    <col min="10798" max="10799" width="6.75" style="5" customWidth="1"/>
    <col min="10800" max="10800" width="6.625" style="5" customWidth="1"/>
    <col min="10801" max="10803" width="0" style="5" hidden="1" customWidth="1"/>
    <col min="10804" max="10985" width="9" style="5"/>
    <col min="10986" max="10986" width="4.25" style="5" customWidth="1"/>
    <col min="10987" max="10987" width="16.25" style="5" customWidth="1"/>
    <col min="10988" max="10995" width="6.75" style="5" customWidth="1"/>
    <col min="10996" max="10997" width="5.875" style="5" customWidth="1"/>
    <col min="10998" max="10998" width="8.5" style="5" customWidth="1"/>
    <col min="10999" max="10999" width="8" style="5" customWidth="1"/>
    <col min="11000" max="11000" width="9.125" style="5" customWidth="1"/>
    <col min="11001" max="11006" width="8" style="5" customWidth="1"/>
    <col min="11007" max="11007" width="11.75" style="5" customWidth="1"/>
    <col min="11008" max="11008" width="6.875" style="5" customWidth="1"/>
    <col min="11009" max="11009" width="8.375" style="5" customWidth="1"/>
    <col min="11010" max="11016" width="6.75" style="5" customWidth="1"/>
    <col min="11017" max="11018" width="5.875" style="5" customWidth="1"/>
    <col min="11019" max="11019" width="8.5" style="5" customWidth="1"/>
    <col min="11020" max="11020" width="8" style="5" customWidth="1"/>
    <col min="11021" max="11021" width="9.125" style="5" customWidth="1"/>
    <col min="11022" max="11027" width="8" style="5" customWidth="1"/>
    <col min="11028" max="11028" width="11.75" style="5" customWidth="1"/>
    <col min="11029" max="11029" width="6.875" style="5" customWidth="1"/>
    <col min="11030" max="11030" width="7.625" style="5" customWidth="1"/>
    <col min="11031" max="11034" width="6.75" style="5" customWidth="1"/>
    <col min="11035" max="11035" width="7.625" style="5" customWidth="1"/>
    <col min="11036" max="11040" width="6.75" style="5" customWidth="1"/>
    <col min="11041" max="11041" width="6.625" style="5" customWidth="1"/>
    <col min="11042" max="11042" width="6.25" style="5" customWidth="1"/>
    <col min="11043" max="11043" width="6.625" style="5" customWidth="1"/>
    <col min="11044" max="11044" width="6.25" style="5" customWidth="1"/>
    <col min="11045" max="11045" width="6.5" style="5" customWidth="1"/>
    <col min="11046" max="11046" width="6.625" style="5" customWidth="1"/>
    <col min="11047" max="11047" width="6.875" style="5" customWidth="1"/>
    <col min="11048" max="11048" width="7" style="5" customWidth="1"/>
    <col min="11049" max="11049" width="8.125" style="5" customWidth="1"/>
    <col min="11050" max="11050" width="7.875" style="5" customWidth="1"/>
    <col min="11051" max="11052" width="6.75" style="5" customWidth="1"/>
    <col min="11053" max="11053" width="6.625" style="5" customWidth="1"/>
    <col min="11054" max="11055" width="6.75" style="5" customWidth="1"/>
    <col min="11056" max="11056" width="6.625" style="5" customWidth="1"/>
    <col min="11057" max="11059" width="0" style="5" hidden="1" customWidth="1"/>
    <col min="11060" max="11241" width="9" style="5"/>
    <col min="11242" max="11242" width="4.25" style="5" customWidth="1"/>
    <col min="11243" max="11243" width="16.25" style="5" customWidth="1"/>
    <col min="11244" max="11251" width="6.75" style="5" customWidth="1"/>
    <col min="11252" max="11253" width="5.875" style="5" customWidth="1"/>
    <col min="11254" max="11254" width="8.5" style="5" customWidth="1"/>
    <col min="11255" max="11255" width="8" style="5" customWidth="1"/>
    <col min="11256" max="11256" width="9.125" style="5" customWidth="1"/>
    <col min="11257" max="11262" width="8" style="5" customWidth="1"/>
    <col min="11263" max="11263" width="11.75" style="5" customWidth="1"/>
    <col min="11264" max="11264" width="6.875" style="5" customWidth="1"/>
    <col min="11265" max="11265" width="8.375" style="5" customWidth="1"/>
    <col min="11266" max="11272" width="6.75" style="5" customWidth="1"/>
    <col min="11273" max="11274" width="5.875" style="5" customWidth="1"/>
    <col min="11275" max="11275" width="8.5" style="5" customWidth="1"/>
    <col min="11276" max="11276" width="8" style="5" customWidth="1"/>
    <col min="11277" max="11277" width="9.125" style="5" customWidth="1"/>
    <col min="11278" max="11283" width="8" style="5" customWidth="1"/>
    <col min="11284" max="11284" width="11.75" style="5" customWidth="1"/>
    <col min="11285" max="11285" width="6.875" style="5" customWidth="1"/>
    <col min="11286" max="11286" width="7.625" style="5" customWidth="1"/>
    <col min="11287" max="11290" width="6.75" style="5" customWidth="1"/>
    <col min="11291" max="11291" width="7.625" style="5" customWidth="1"/>
    <col min="11292" max="11296" width="6.75" style="5" customWidth="1"/>
    <col min="11297" max="11297" width="6.625" style="5" customWidth="1"/>
    <col min="11298" max="11298" width="6.25" style="5" customWidth="1"/>
    <col min="11299" max="11299" width="6.625" style="5" customWidth="1"/>
    <col min="11300" max="11300" width="6.25" style="5" customWidth="1"/>
    <col min="11301" max="11301" width="6.5" style="5" customWidth="1"/>
    <col min="11302" max="11302" width="6.625" style="5" customWidth="1"/>
    <col min="11303" max="11303" width="6.875" style="5" customWidth="1"/>
    <col min="11304" max="11304" width="7" style="5" customWidth="1"/>
    <col min="11305" max="11305" width="8.125" style="5" customWidth="1"/>
    <col min="11306" max="11306" width="7.875" style="5" customWidth="1"/>
    <col min="11307" max="11308" width="6.75" style="5" customWidth="1"/>
    <col min="11309" max="11309" width="6.625" style="5" customWidth="1"/>
    <col min="11310" max="11311" width="6.75" style="5" customWidth="1"/>
    <col min="11312" max="11312" width="6.625" style="5" customWidth="1"/>
    <col min="11313" max="11315" width="0" style="5" hidden="1" customWidth="1"/>
    <col min="11316" max="11497" width="9" style="5"/>
    <col min="11498" max="11498" width="4.25" style="5" customWidth="1"/>
    <col min="11499" max="11499" width="16.25" style="5" customWidth="1"/>
    <col min="11500" max="11507" width="6.75" style="5" customWidth="1"/>
    <col min="11508" max="11509" width="5.875" style="5" customWidth="1"/>
    <col min="11510" max="11510" width="8.5" style="5" customWidth="1"/>
    <col min="11511" max="11511" width="8" style="5" customWidth="1"/>
    <col min="11512" max="11512" width="9.125" style="5" customWidth="1"/>
    <col min="11513" max="11518" width="8" style="5" customWidth="1"/>
    <col min="11519" max="11519" width="11.75" style="5" customWidth="1"/>
    <col min="11520" max="11520" width="6.875" style="5" customWidth="1"/>
    <col min="11521" max="11521" width="8.375" style="5" customWidth="1"/>
    <col min="11522" max="11528" width="6.75" style="5" customWidth="1"/>
    <col min="11529" max="11530" width="5.875" style="5" customWidth="1"/>
    <col min="11531" max="11531" width="8.5" style="5" customWidth="1"/>
    <col min="11532" max="11532" width="8" style="5" customWidth="1"/>
    <col min="11533" max="11533" width="9.125" style="5" customWidth="1"/>
    <col min="11534" max="11539" width="8" style="5" customWidth="1"/>
    <col min="11540" max="11540" width="11.75" style="5" customWidth="1"/>
    <col min="11541" max="11541" width="6.875" style="5" customWidth="1"/>
    <col min="11542" max="11542" width="7.625" style="5" customWidth="1"/>
    <col min="11543" max="11546" width="6.75" style="5" customWidth="1"/>
    <col min="11547" max="11547" width="7.625" style="5" customWidth="1"/>
    <col min="11548" max="11552" width="6.75" style="5" customWidth="1"/>
    <col min="11553" max="11553" width="6.625" style="5" customWidth="1"/>
    <col min="11554" max="11554" width="6.25" style="5" customWidth="1"/>
    <col min="11555" max="11555" width="6.625" style="5" customWidth="1"/>
    <col min="11556" max="11556" width="6.25" style="5" customWidth="1"/>
    <col min="11557" max="11557" width="6.5" style="5" customWidth="1"/>
    <col min="11558" max="11558" width="6.625" style="5" customWidth="1"/>
    <col min="11559" max="11559" width="6.875" style="5" customWidth="1"/>
    <col min="11560" max="11560" width="7" style="5" customWidth="1"/>
    <col min="11561" max="11561" width="8.125" style="5" customWidth="1"/>
    <col min="11562" max="11562" width="7.875" style="5" customWidth="1"/>
    <col min="11563" max="11564" width="6.75" style="5" customWidth="1"/>
    <col min="11565" max="11565" width="6.625" style="5" customWidth="1"/>
    <col min="11566" max="11567" width="6.75" style="5" customWidth="1"/>
    <col min="11568" max="11568" width="6.625" style="5" customWidth="1"/>
    <col min="11569" max="11571" width="0" style="5" hidden="1" customWidth="1"/>
    <col min="11572" max="11753" width="9" style="5"/>
    <col min="11754" max="11754" width="4.25" style="5" customWidth="1"/>
    <col min="11755" max="11755" width="16.25" style="5" customWidth="1"/>
    <col min="11756" max="11763" width="6.75" style="5" customWidth="1"/>
    <col min="11764" max="11765" width="5.875" style="5" customWidth="1"/>
    <col min="11766" max="11766" width="8.5" style="5" customWidth="1"/>
    <col min="11767" max="11767" width="8" style="5" customWidth="1"/>
    <col min="11768" max="11768" width="9.125" style="5" customWidth="1"/>
    <col min="11769" max="11774" width="8" style="5" customWidth="1"/>
    <col min="11775" max="11775" width="11.75" style="5" customWidth="1"/>
    <col min="11776" max="11776" width="6.875" style="5" customWidth="1"/>
    <col min="11777" max="11777" width="8.375" style="5" customWidth="1"/>
    <col min="11778" max="11784" width="6.75" style="5" customWidth="1"/>
    <col min="11785" max="11786" width="5.875" style="5" customWidth="1"/>
    <col min="11787" max="11787" width="8.5" style="5" customWidth="1"/>
    <col min="11788" max="11788" width="8" style="5" customWidth="1"/>
    <col min="11789" max="11789" width="9.125" style="5" customWidth="1"/>
    <col min="11790" max="11795" width="8" style="5" customWidth="1"/>
    <col min="11796" max="11796" width="11.75" style="5" customWidth="1"/>
    <col min="11797" max="11797" width="6.875" style="5" customWidth="1"/>
    <col min="11798" max="11798" width="7.625" style="5" customWidth="1"/>
    <col min="11799" max="11802" width="6.75" style="5" customWidth="1"/>
    <col min="11803" max="11803" width="7.625" style="5" customWidth="1"/>
    <col min="11804" max="11808" width="6.75" style="5" customWidth="1"/>
    <col min="11809" max="11809" width="6.625" style="5" customWidth="1"/>
    <col min="11810" max="11810" width="6.25" style="5" customWidth="1"/>
    <col min="11811" max="11811" width="6.625" style="5" customWidth="1"/>
    <col min="11812" max="11812" width="6.25" style="5" customWidth="1"/>
    <col min="11813" max="11813" width="6.5" style="5" customWidth="1"/>
    <col min="11814" max="11814" width="6.625" style="5" customWidth="1"/>
    <col min="11815" max="11815" width="6.875" style="5" customWidth="1"/>
    <col min="11816" max="11816" width="7" style="5" customWidth="1"/>
    <col min="11817" max="11817" width="8.125" style="5" customWidth="1"/>
    <col min="11818" max="11818" width="7.875" style="5" customWidth="1"/>
    <col min="11819" max="11820" width="6.75" style="5" customWidth="1"/>
    <col min="11821" max="11821" width="6.625" style="5" customWidth="1"/>
    <col min="11822" max="11823" width="6.75" style="5" customWidth="1"/>
    <col min="11824" max="11824" width="6.625" style="5" customWidth="1"/>
    <col min="11825" max="11827" width="0" style="5" hidden="1" customWidth="1"/>
    <col min="11828" max="12009" width="9" style="5"/>
    <col min="12010" max="12010" width="4.25" style="5" customWidth="1"/>
    <col min="12011" max="12011" width="16.25" style="5" customWidth="1"/>
    <col min="12012" max="12019" width="6.75" style="5" customWidth="1"/>
    <col min="12020" max="12021" width="5.875" style="5" customWidth="1"/>
    <col min="12022" max="12022" width="8.5" style="5" customWidth="1"/>
    <col min="12023" max="12023" width="8" style="5" customWidth="1"/>
    <col min="12024" max="12024" width="9.125" style="5" customWidth="1"/>
    <col min="12025" max="12030" width="8" style="5" customWidth="1"/>
    <col min="12031" max="12031" width="11.75" style="5" customWidth="1"/>
    <col min="12032" max="12032" width="6.875" style="5" customWidth="1"/>
    <col min="12033" max="12033" width="8.375" style="5" customWidth="1"/>
    <col min="12034" max="12040" width="6.75" style="5" customWidth="1"/>
    <col min="12041" max="12042" width="5.875" style="5" customWidth="1"/>
    <col min="12043" max="12043" width="8.5" style="5" customWidth="1"/>
    <col min="12044" max="12044" width="8" style="5" customWidth="1"/>
    <col min="12045" max="12045" width="9.125" style="5" customWidth="1"/>
    <col min="12046" max="12051" width="8" style="5" customWidth="1"/>
    <col min="12052" max="12052" width="11.75" style="5" customWidth="1"/>
    <col min="12053" max="12053" width="6.875" style="5" customWidth="1"/>
    <col min="12054" max="12054" width="7.625" style="5" customWidth="1"/>
    <col min="12055" max="12058" width="6.75" style="5" customWidth="1"/>
    <col min="12059" max="12059" width="7.625" style="5" customWidth="1"/>
    <col min="12060" max="12064" width="6.75" style="5" customWidth="1"/>
    <col min="12065" max="12065" width="6.625" style="5" customWidth="1"/>
    <col min="12066" max="12066" width="6.25" style="5" customWidth="1"/>
    <col min="12067" max="12067" width="6.625" style="5" customWidth="1"/>
    <col min="12068" max="12068" width="6.25" style="5" customWidth="1"/>
    <col min="12069" max="12069" width="6.5" style="5" customWidth="1"/>
    <col min="12070" max="12070" width="6.625" style="5" customWidth="1"/>
    <col min="12071" max="12071" width="6.875" style="5" customWidth="1"/>
    <col min="12072" max="12072" width="7" style="5" customWidth="1"/>
    <col min="12073" max="12073" width="8.125" style="5" customWidth="1"/>
    <col min="12074" max="12074" width="7.875" style="5" customWidth="1"/>
    <col min="12075" max="12076" width="6.75" style="5" customWidth="1"/>
    <col min="12077" max="12077" width="6.625" style="5" customWidth="1"/>
    <col min="12078" max="12079" width="6.75" style="5" customWidth="1"/>
    <col min="12080" max="12080" width="6.625" style="5" customWidth="1"/>
    <col min="12081" max="12083" width="0" style="5" hidden="1" customWidth="1"/>
    <col min="12084" max="12265" width="9" style="5"/>
    <col min="12266" max="12266" width="4.25" style="5" customWidth="1"/>
    <col min="12267" max="12267" width="16.25" style="5" customWidth="1"/>
    <col min="12268" max="12275" width="6.75" style="5" customWidth="1"/>
    <col min="12276" max="12277" width="5.875" style="5" customWidth="1"/>
    <col min="12278" max="12278" width="8.5" style="5" customWidth="1"/>
    <col min="12279" max="12279" width="8" style="5" customWidth="1"/>
    <col min="12280" max="12280" width="9.125" style="5" customWidth="1"/>
    <col min="12281" max="12286" width="8" style="5" customWidth="1"/>
    <col min="12287" max="12287" width="11.75" style="5" customWidth="1"/>
    <col min="12288" max="12288" width="6.875" style="5" customWidth="1"/>
    <col min="12289" max="12289" width="8.375" style="5" customWidth="1"/>
    <col min="12290" max="12296" width="6.75" style="5" customWidth="1"/>
    <col min="12297" max="12298" width="5.875" style="5" customWidth="1"/>
    <col min="12299" max="12299" width="8.5" style="5" customWidth="1"/>
    <col min="12300" max="12300" width="8" style="5" customWidth="1"/>
    <col min="12301" max="12301" width="9.125" style="5" customWidth="1"/>
    <col min="12302" max="12307" width="8" style="5" customWidth="1"/>
    <col min="12308" max="12308" width="11.75" style="5" customWidth="1"/>
    <col min="12309" max="12309" width="6.875" style="5" customWidth="1"/>
    <col min="12310" max="12310" width="7.625" style="5" customWidth="1"/>
    <col min="12311" max="12314" width="6.75" style="5" customWidth="1"/>
    <col min="12315" max="12315" width="7.625" style="5" customWidth="1"/>
    <col min="12316" max="12320" width="6.75" style="5" customWidth="1"/>
    <col min="12321" max="12321" width="6.625" style="5" customWidth="1"/>
    <col min="12322" max="12322" width="6.25" style="5" customWidth="1"/>
    <col min="12323" max="12323" width="6.625" style="5" customWidth="1"/>
    <col min="12324" max="12324" width="6.25" style="5" customWidth="1"/>
    <col min="12325" max="12325" width="6.5" style="5" customWidth="1"/>
    <col min="12326" max="12326" width="6.625" style="5" customWidth="1"/>
    <col min="12327" max="12327" width="6.875" style="5" customWidth="1"/>
    <col min="12328" max="12328" width="7" style="5" customWidth="1"/>
    <col min="12329" max="12329" width="8.125" style="5" customWidth="1"/>
    <col min="12330" max="12330" width="7.875" style="5" customWidth="1"/>
    <col min="12331" max="12332" width="6.75" style="5" customWidth="1"/>
    <col min="12333" max="12333" width="6.625" style="5" customWidth="1"/>
    <col min="12334" max="12335" width="6.75" style="5" customWidth="1"/>
    <col min="12336" max="12336" width="6.625" style="5" customWidth="1"/>
    <col min="12337" max="12339" width="0" style="5" hidden="1" customWidth="1"/>
    <col min="12340" max="12521" width="9" style="5"/>
    <col min="12522" max="12522" width="4.25" style="5" customWidth="1"/>
    <col min="12523" max="12523" width="16.25" style="5" customWidth="1"/>
    <col min="12524" max="12531" width="6.75" style="5" customWidth="1"/>
    <col min="12532" max="12533" width="5.875" style="5" customWidth="1"/>
    <col min="12534" max="12534" width="8.5" style="5" customWidth="1"/>
    <col min="12535" max="12535" width="8" style="5" customWidth="1"/>
    <col min="12536" max="12536" width="9.125" style="5" customWidth="1"/>
    <col min="12537" max="12542" width="8" style="5" customWidth="1"/>
    <col min="12543" max="12543" width="11.75" style="5" customWidth="1"/>
    <col min="12544" max="12544" width="6.875" style="5" customWidth="1"/>
    <col min="12545" max="12545" width="8.375" style="5" customWidth="1"/>
    <col min="12546" max="12552" width="6.75" style="5" customWidth="1"/>
    <col min="12553" max="12554" width="5.875" style="5" customWidth="1"/>
    <col min="12555" max="12555" width="8.5" style="5" customWidth="1"/>
    <col min="12556" max="12556" width="8" style="5" customWidth="1"/>
    <col min="12557" max="12557" width="9.125" style="5" customWidth="1"/>
    <col min="12558" max="12563" width="8" style="5" customWidth="1"/>
    <col min="12564" max="12564" width="11.75" style="5" customWidth="1"/>
    <col min="12565" max="12565" width="6.875" style="5" customWidth="1"/>
    <col min="12566" max="12566" width="7.625" style="5" customWidth="1"/>
    <col min="12567" max="12570" width="6.75" style="5" customWidth="1"/>
    <col min="12571" max="12571" width="7.625" style="5" customWidth="1"/>
    <col min="12572" max="12576" width="6.75" style="5" customWidth="1"/>
    <col min="12577" max="12577" width="6.625" style="5" customWidth="1"/>
    <col min="12578" max="12578" width="6.25" style="5" customWidth="1"/>
    <col min="12579" max="12579" width="6.625" style="5" customWidth="1"/>
    <col min="12580" max="12580" width="6.25" style="5" customWidth="1"/>
    <col min="12581" max="12581" width="6.5" style="5" customWidth="1"/>
    <col min="12582" max="12582" width="6.625" style="5" customWidth="1"/>
    <col min="12583" max="12583" width="6.875" style="5" customWidth="1"/>
    <col min="12584" max="12584" width="7" style="5" customWidth="1"/>
    <col min="12585" max="12585" width="8.125" style="5" customWidth="1"/>
    <col min="12586" max="12586" width="7.875" style="5" customWidth="1"/>
    <col min="12587" max="12588" width="6.75" style="5" customWidth="1"/>
    <col min="12589" max="12589" width="6.625" style="5" customWidth="1"/>
    <col min="12590" max="12591" width="6.75" style="5" customWidth="1"/>
    <col min="12592" max="12592" width="6.625" style="5" customWidth="1"/>
    <col min="12593" max="12595" width="0" style="5" hidden="1" customWidth="1"/>
    <col min="12596" max="12777" width="9" style="5"/>
    <col min="12778" max="12778" width="4.25" style="5" customWidth="1"/>
    <col min="12779" max="12779" width="16.25" style="5" customWidth="1"/>
    <col min="12780" max="12787" width="6.75" style="5" customWidth="1"/>
    <col min="12788" max="12789" width="5.875" style="5" customWidth="1"/>
    <col min="12790" max="12790" width="8.5" style="5" customWidth="1"/>
    <col min="12791" max="12791" width="8" style="5" customWidth="1"/>
    <col min="12792" max="12792" width="9.125" style="5" customWidth="1"/>
    <col min="12793" max="12798" width="8" style="5" customWidth="1"/>
    <col min="12799" max="12799" width="11.75" style="5" customWidth="1"/>
    <col min="12800" max="12800" width="6.875" style="5" customWidth="1"/>
    <col min="12801" max="12801" width="8.375" style="5" customWidth="1"/>
    <col min="12802" max="12808" width="6.75" style="5" customWidth="1"/>
    <col min="12809" max="12810" width="5.875" style="5" customWidth="1"/>
    <col min="12811" max="12811" width="8.5" style="5" customWidth="1"/>
    <col min="12812" max="12812" width="8" style="5" customWidth="1"/>
    <col min="12813" max="12813" width="9.125" style="5" customWidth="1"/>
    <col min="12814" max="12819" width="8" style="5" customWidth="1"/>
    <col min="12820" max="12820" width="11.75" style="5" customWidth="1"/>
    <col min="12821" max="12821" width="6.875" style="5" customWidth="1"/>
    <col min="12822" max="12822" width="7.625" style="5" customWidth="1"/>
    <col min="12823" max="12826" width="6.75" style="5" customWidth="1"/>
    <col min="12827" max="12827" width="7.625" style="5" customWidth="1"/>
    <col min="12828" max="12832" width="6.75" style="5" customWidth="1"/>
    <col min="12833" max="12833" width="6.625" style="5" customWidth="1"/>
    <col min="12834" max="12834" width="6.25" style="5" customWidth="1"/>
    <col min="12835" max="12835" width="6.625" style="5" customWidth="1"/>
    <col min="12836" max="12836" width="6.25" style="5" customWidth="1"/>
    <col min="12837" max="12837" width="6.5" style="5" customWidth="1"/>
    <col min="12838" max="12838" width="6.625" style="5" customWidth="1"/>
    <col min="12839" max="12839" width="6.875" style="5" customWidth="1"/>
    <col min="12840" max="12840" width="7" style="5" customWidth="1"/>
    <col min="12841" max="12841" width="8.125" style="5" customWidth="1"/>
    <col min="12842" max="12842" width="7.875" style="5" customWidth="1"/>
    <col min="12843" max="12844" width="6.75" style="5" customWidth="1"/>
    <col min="12845" max="12845" width="6.625" style="5" customWidth="1"/>
    <col min="12846" max="12847" width="6.75" style="5" customWidth="1"/>
    <col min="12848" max="12848" width="6.625" style="5" customWidth="1"/>
    <col min="12849" max="12851" width="0" style="5" hidden="1" customWidth="1"/>
    <col min="12852" max="13033" width="9" style="5"/>
    <col min="13034" max="13034" width="4.25" style="5" customWidth="1"/>
    <col min="13035" max="13035" width="16.25" style="5" customWidth="1"/>
    <col min="13036" max="13043" width="6.75" style="5" customWidth="1"/>
    <col min="13044" max="13045" width="5.875" style="5" customWidth="1"/>
    <col min="13046" max="13046" width="8.5" style="5" customWidth="1"/>
    <col min="13047" max="13047" width="8" style="5" customWidth="1"/>
    <col min="13048" max="13048" width="9.125" style="5" customWidth="1"/>
    <col min="13049" max="13054" width="8" style="5" customWidth="1"/>
    <col min="13055" max="13055" width="11.75" style="5" customWidth="1"/>
    <col min="13056" max="13056" width="6.875" style="5" customWidth="1"/>
    <col min="13057" max="13057" width="8.375" style="5" customWidth="1"/>
    <col min="13058" max="13064" width="6.75" style="5" customWidth="1"/>
    <col min="13065" max="13066" width="5.875" style="5" customWidth="1"/>
    <col min="13067" max="13067" width="8.5" style="5" customWidth="1"/>
    <col min="13068" max="13068" width="8" style="5" customWidth="1"/>
    <col min="13069" max="13069" width="9.125" style="5" customWidth="1"/>
    <col min="13070" max="13075" width="8" style="5" customWidth="1"/>
    <col min="13076" max="13076" width="11.75" style="5" customWidth="1"/>
    <col min="13077" max="13077" width="6.875" style="5" customWidth="1"/>
    <col min="13078" max="13078" width="7.625" style="5" customWidth="1"/>
    <col min="13079" max="13082" width="6.75" style="5" customWidth="1"/>
    <col min="13083" max="13083" width="7.625" style="5" customWidth="1"/>
    <col min="13084" max="13088" width="6.75" style="5" customWidth="1"/>
    <col min="13089" max="13089" width="6.625" style="5" customWidth="1"/>
    <col min="13090" max="13090" width="6.25" style="5" customWidth="1"/>
    <col min="13091" max="13091" width="6.625" style="5" customWidth="1"/>
    <col min="13092" max="13092" width="6.25" style="5" customWidth="1"/>
    <col min="13093" max="13093" width="6.5" style="5" customWidth="1"/>
    <col min="13094" max="13094" width="6.625" style="5" customWidth="1"/>
    <col min="13095" max="13095" width="6.875" style="5" customWidth="1"/>
    <col min="13096" max="13096" width="7" style="5" customWidth="1"/>
    <col min="13097" max="13097" width="8.125" style="5" customWidth="1"/>
    <col min="13098" max="13098" width="7.875" style="5" customWidth="1"/>
    <col min="13099" max="13100" width="6.75" style="5" customWidth="1"/>
    <col min="13101" max="13101" width="6.625" style="5" customWidth="1"/>
    <col min="13102" max="13103" width="6.75" style="5" customWidth="1"/>
    <col min="13104" max="13104" width="6.625" style="5" customWidth="1"/>
    <col min="13105" max="13107" width="0" style="5" hidden="1" customWidth="1"/>
    <col min="13108" max="13289" width="9" style="5"/>
    <col min="13290" max="13290" width="4.25" style="5" customWidth="1"/>
    <col min="13291" max="13291" width="16.25" style="5" customWidth="1"/>
    <col min="13292" max="13299" width="6.75" style="5" customWidth="1"/>
    <col min="13300" max="13301" width="5.875" style="5" customWidth="1"/>
    <col min="13302" max="13302" width="8.5" style="5" customWidth="1"/>
    <col min="13303" max="13303" width="8" style="5" customWidth="1"/>
    <col min="13304" max="13304" width="9.125" style="5" customWidth="1"/>
    <col min="13305" max="13310" width="8" style="5" customWidth="1"/>
    <col min="13311" max="13311" width="11.75" style="5" customWidth="1"/>
    <col min="13312" max="13312" width="6.875" style="5" customWidth="1"/>
    <col min="13313" max="13313" width="8.375" style="5" customWidth="1"/>
    <col min="13314" max="13320" width="6.75" style="5" customWidth="1"/>
    <col min="13321" max="13322" width="5.875" style="5" customWidth="1"/>
    <col min="13323" max="13323" width="8.5" style="5" customWidth="1"/>
    <col min="13324" max="13324" width="8" style="5" customWidth="1"/>
    <col min="13325" max="13325" width="9.125" style="5" customWidth="1"/>
    <col min="13326" max="13331" width="8" style="5" customWidth="1"/>
    <col min="13332" max="13332" width="11.75" style="5" customWidth="1"/>
    <col min="13333" max="13333" width="6.875" style="5" customWidth="1"/>
    <col min="13334" max="13334" width="7.625" style="5" customWidth="1"/>
    <col min="13335" max="13338" width="6.75" style="5" customWidth="1"/>
    <col min="13339" max="13339" width="7.625" style="5" customWidth="1"/>
    <col min="13340" max="13344" width="6.75" style="5" customWidth="1"/>
    <col min="13345" max="13345" width="6.625" style="5" customWidth="1"/>
    <col min="13346" max="13346" width="6.25" style="5" customWidth="1"/>
    <col min="13347" max="13347" width="6.625" style="5" customWidth="1"/>
    <col min="13348" max="13348" width="6.25" style="5" customWidth="1"/>
    <col min="13349" max="13349" width="6.5" style="5" customWidth="1"/>
    <col min="13350" max="13350" width="6.625" style="5" customWidth="1"/>
    <col min="13351" max="13351" width="6.875" style="5" customWidth="1"/>
    <col min="13352" max="13352" width="7" style="5" customWidth="1"/>
    <col min="13353" max="13353" width="8.125" style="5" customWidth="1"/>
    <col min="13354" max="13354" width="7.875" style="5" customWidth="1"/>
    <col min="13355" max="13356" width="6.75" style="5" customWidth="1"/>
    <col min="13357" max="13357" width="6.625" style="5" customWidth="1"/>
    <col min="13358" max="13359" width="6.75" style="5" customWidth="1"/>
    <col min="13360" max="13360" width="6.625" style="5" customWidth="1"/>
    <col min="13361" max="13363" width="0" style="5" hidden="1" customWidth="1"/>
    <col min="13364" max="13545" width="9" style="5"/>
    <col min="13546" max="13546" width="4.25" style="5" customWidth="1"/>
    <col min="13547" max="13547" width="16.25" style="5" customWidth="1"/>
    <col min="13548" max="13555" width="6.75" style="5" customWidth="1"/>
    <col min="13556" max="13557" width="5.875" style="5" customWidth="1"/>
    <col min="13558" max="13558" width="8.5" style="5" customWidth="1"/>
    <col min="13559" max="13559" width="8" style="5" customWidth="1"/>
    <col min="13560" max="13560" width="9.125" style="5" customWidth="1"/>
    <col min="13561" max="13566" width="8" style="5" customWidth="1"/>
    <col min="13567" max="13567" width="11.75" style="5" customWidth="1"/>
    <col min="13568" max="13568" width="6.875" style="5" customWidth="1"/>
    <col min="13569" max="13569" width="8.375" style="5" customWidth="1"/>
    <col min="13570" max="13576" width="6.75" style="5" customWidth="1"/>
    <col min="13577" max="13578" width="5.875" style="5" customWidth="1"/>
    <col min="13579" max="13579" width="8.5" style="5" customWidth="1"/>
    <col min="13580" max="13580" width="8" style="5" customWidth="1"/>
    <col min="13581" max="13581" width="9.125" style="5" customWidth="1"/>
    <col min="13582" max="13587" width="8" style="5" customWidth="1"/>
    <col min="13588" max="13588" width="11.75" style="5" customWidth="1"/>
    <col min="13589" max="13589" width="6.875" style="5" customWidth="1"/>
    <col min="13590" max="13590" width="7.625" style="5" customWidth="1"/>
    <col min="13591" max="13594" width="6.75" style="5" customWidth="1"/>
    <col min="13595" max="13595" width="7.625" style="5" customWidth="1"/>
    <col min="13596" max="13600" width="6.75" style="5" customWidth="1"/>
    <col min="13601" max="13601" width="6.625" style="5" customWidth="1"/>
    <col min="13602" max="13602" width="6.25" style="5" customWidth="1"/>
    <col min="13603" max="13603" width="6.625" style="5" customWidth="1"/>
    <col min="13604" max="13604" width="6.25" style="5" customWidth="1"/>
    <col min="13605" max="13605" width="6.5" style="5" customWidth="1"/>
    <col min="13606" max="13606" width="6.625" style="5" customWidth="1"/>
    <col min="13607" max="13607" width="6.875" style="5" customWidth="1"/>
    <col min="13608" max="13608" width="7" style="5" customWidth="1"/>
    <col min="13609" max="13609" width="8.125" style="5" customWidth="1"/>
    <col min="13610" max="13610" width="7.875" style="5" customWidth="1"/>
    <col min="13611" max="13612" width="6.75" style="5" customWidth="1"/>
    <col min="13613" max="13613" width="6.625" style="5" customWidth="1"/>
    <col min="13614" max="13615" width="6.75" style="5" customWidth="1"/>
    <col min="13616" max="13616" width="6.625" style="5" customWidth="1"/>
    <col min="13617" max="13619" width="0" style="5" hidden="1" customWidth="1"/>
    <col min="13620" max="13801" width="9" style="5"/>
    <col min="13802" max="13802" width="4.25" style="5" customWidth="1"/>
    <col min="13803" max="13803" width="16.25" style="5" customWidth="1"/>
    <col min="13804" max="13811" width="6.75" style="5" customWidth="1"/>
    <col min="13812" max="13813" width="5.875" style="5" customWidth="1"/>
    <col min="13814" max="13814" width="8.5" style="5" customWidth="1"/>
    <col min="13815" max="13815" width="8" style="5" customWidth="1"/>
    <col min="13816" max="13816" width="9.125" style="5" customWidth="1"/>
    <col min="13817" max="13822" width="8" style="5" customWidth="1"/>
    <col min="13823" max="13823" width="11.75" style="5" customWidth="1"/>
    <col min="13824" max="13824" width="6.875" style="5" customWidth="1"/>
    <col min="13825" max="13825" width="8.375" style="5" customWidth="1"/>
    <col min="13826" max="13832" width="6.75" style="5" customWidth="1"/>
    <col min="13833" max="13834" width="5.875" style="5" customWidth="1"/>
    <col min="13835" max="13835" width="8.5" style="5" customWidth="1"/>
    <col min="13836" max="13836" width="8" style="5" customWidth="1"/>
    <col min="13837" max="13837" width="9.125" style="5" customWidth="1"/>
    <col min="13838" max="13843" width="8" style="5" customWidth="1"/>
    <col min="13844" max="13844" width="11.75" style="5" customWidth="1"/>
    <col min="13845" max="13845" width="6.875" style="5" customWidth="1"/>
    <col min="13846" max="13846" width="7.625" style="5" customWidth="1"/>
    <col min="13847" max="13850" width="6.75" style="5" customWidth="1"/>
    <col min="13851" max="13851" width="7.625" style="5" customWidth="1"/>
    <col min="13852" max="13856" width="6.75" style="5" customWidth="1"/>
    <col min="13857" max="13857" width="6.625" style="5" customWidth="1"/>
    <col min="13858" max="13858" width="6.25" style="5" customWidth="1"/>
    <col min="13859" max="13859" width="6.625" style="5" customWidth="1"/>
    <col min="13860" max="13860" width="6.25" style="5" customWidth="1"/>
    <col min="13861" max="13861" width="6.5" style="5" customWidth="1"/>
    <col min="13862" max="13862" width="6.625" style="5" customWidth="1"/>
    <col min="13863" max="13863" width="6.875" style="5" customWidth="1"/>
    <col min="13864" max="13864" width="7" style="5" customWidth="1"/>
    <col min="13865" max="13865" width="8.125" style="5" customWidth="1"/>
    <col min="13866" max="13866" width="7.875" style="5" customWidth="1"/>
    <col min="13867" max="13868" width="6.75" style="5" customWidth="1"/>
    <col min="13869" max="13869" width="6.625" style="5" customWidth="1"/>
    <col min="13870" max="13871" width="6.75" style="5" customWidth="1"/>
    <col min="13872" max="13872" width="6.625" style="5" customWidth="1"/>
    <col min="13873" max="13875" width="0" style="5" hidden="1" customWidth="1"/>
    <col min="13876" max="14057" width="9" style="5"/>
    <col min="14058" max="14058" width="4.25" style="5" customWidth="1"/>
    <col min="14059" max="14059" width="16.25" style="5" customWidth="1"/>
    <col min="14060" max="14067" width="6.75" style="5" customWidth="1"/>
    <col min="14068" max="14069" width="5.875" style="5" customWidth="1"/>
    <col min="14070" max="14070" width="8.5" style="5" customWidth="1"/>
    <col min="14071" max="14071" width="8" style="5" customWidth="1"/>
    <col min="14072" max="14072" width="9.125" style="5" customWidth="1"/>
    <col min="14073" max="14078" width="8" style="5" customWidth="1"/>
    <col min="14079" max="14079" width="11.75" style="5" customWidth="1"/>
    <col min="14080" max="14080" width="6.875" style="5" customWidth="1"/>
    <col min="14081" max="14081" width="8.375" style="5" customWidth="1"/>
    <col min="14082" max="14088" width="6.75" style="5" customWidth="1"/>
    <col min="14089" max="14090" width="5.875" style="5" customWidth="1"/>
    <col min="14091" max="14091" width="8.5" style="5" customWidth="1"/>
    <col min="14092" max="14092" width="8" style="5" customWidth="1"/>
    <col min="14093" max="14093" width="9.125" style="5" customWidth="1"/>
    <col min="14094" max="14099" width="8" style="5" customWidth="1"/>
    <col min="14100" max="14100" width="11.75" style="5" customWidth="1"/>
    <col min="14101" max="14101" width="6.875" style="5" customWidth="1"/>
    <col min="14102" max="14102" width="7.625" style="5" customWidth="1"/>
    <col min="14103" max="14106" width="6.75" style="5" customWidth="1"/>
    <col min="14107" max="14107" width="7.625" style="5" customWidth="1"/>
    <col min="14108" max="14112" width="6.75" style="5" customWidth="1"/>
    <col min="14113" max="14113" width="6.625" style="5" customWidth="1"/>
    <col min="14114" max="14114" width="6.25" style="5" customWidth="1"/>
    <col min="14115" max="14115" width="6.625" style="5" customWidth="1"/>
    <col min="14116" max="14116" width="6.25" style="5" customWidth="1"/>
    <col min="14117" max="14117" width="6.5" style="5" customWidth="1"/>
    <col min="14118" max="14118" width="6.625" style="5" customWidth="1"/>
    <col min="14119" max="14119" width="6.875" style="5" customWidth="1"/>
    <col min="14120" max="14120" width="7" style="5" customWidth="1"/>
    <col min="14121" max="14121" width="8.125" style="5" customWidth="1"/>
    <col min="14122" max="14122" width="7.875" style="5" customWidth="1"/>
    <col min="14123" max="14124" width="6.75" style="5" customWidth="1"/>
    <col min="14125" max="14125" width="6.625" style="5" customWidth="1"/>
    <col min="14126" max="14127" width="6.75" style="5" customWidth="1"/>
    <col min="14128" max="14128" width="6.625" style="5" customWidth="1"/>
    <col min="14129" max="14131" width="0" style="5" hidden="1" customWidth="1"/>
    <col min="14132" max="14313" width="9" style="5"/>
    <col min="14314" max="14314" width="4.25" style="5" customWidth="1"/>
    <col min="14315" max="14315" width="16.25" style="5" customWidth="1"/>
    <col min="14316" max="14323" width="6.75" style="5" customWidth="1"/>
    <col min="14324" max="14325" width="5.875" style="5" customWidth="1"/>
    <col min="14326" max="14326" width="8.5" style="5" customWidth="1"/>
    <col min="14327" max="14327" width="8" style="5" customWidth="1"/>
    <col min="14328" max="14328" width="9.125" style="5" customWidth="1"/>
    <col min="14329" max="14334" width="8" style="5" customWidth="1"/>
    <col min="14335" max="14335" width="11.75" style="5" customWidth="1"/>
    <col min="14336" max="14336" width="6.875" style="5" customWidth="1"/>
    <col min="14337" max="14337" width="8.375" style="5" customWidth="1"/>
    <col min="14338" max="14344" width="6.75" style="5" customWidth="1"/>
    <col min="14345" max="14346" width="5.875" style="5" customWidth="1"/>
    <col min="14347" max="14347" width="8.5" style="5" customWidth="1"/>
    <col min="14348" max="14348" width="8" style="5" customWidth="1"/>
    <col min="14349" max="14349" width="9.125" style="5" customWidth="1"/>
    <col min="14350" max="14355" width="8" style="5" customWidth="1"/>
    <col min="14356" max="14356" width="11.75" style="5" customWidth="1"/>
    <col min="14357" max="14357" width="6.875" style="5" customWidth="1"/>
    <col min="14358" max="14358" width="7.625" style="5" customWidth="1"/>
    <col min="14359" max="14362" width="6.75" style="5" customWidth="1"/>
    <col min="14363" max="14363" width="7.625" style="5" customWidth="1"/>
    <col min="14364" max="14368" width="6.75" style="5" customWidth="1"/>
    <col min="14369" max="14369" width="6.625" style="5" customWidth="1"/>
    <col min="14370" max="14370" width="6.25" style="5" customWidth="1"/>
    <col min="14371" max="14371" width="6.625" style="5" customWidth="1"/>
    <col min="14372" max="14372" width="6.25" style="5" customWidth="1"/>
    <col min="14373" max="14373" width="6.5" style="5" customWidth="1"/>
    <col min="14374" max="14374" width="6.625" style="5" customWidth="1"/>
    <col min="14375" max="14375" width="6.875" style="5" customWidth="1"/>
    <col min="14376" max="14376" width="7" style="5" customWidth="1"/>
    <col min="14377" max="14377" width="8.125" style="5" customWidth="1"/>
    <col min="14378" max="14378" width="7.875" style="5" customWidth="1"/>
    <col min="14379" max="14380" width="6.75" style="5" customWidth="1"/>
    <col min="14381" max="14381" width="6.625" style="5" customWidth="1"/>
    <col min="14382" max="14383" width="6.75" style="5" customWidth="1"/>
    <col min="14384" max="14384" width="6.625" style="5" customWidth="1"/>
    <col min="14385" max="14387" width="0" style="5" hidden="1" customWidth="1"/>
    <col min="14388" max="14569" width="9" style="5"/>
    <col min="14570" max="14570" width="4.25" style="5" customWidth="1"/>
    <col min="14571" max="14571" width="16.25" style="5" customWidth="1"/>
    <col min="14572" max="14579" width="6.75" style="5" customWidth="1"/>
    <col min="14580" max="14581" width="5.875" style="5" customWidth="1"/>
    <col min="14582" max="14582" width="8.5" style="5" customWidth="1"/>
    <col min="14583" max="14583" width="8" style="5" customWidth="1"/>
    <col min="14584" max="14584" width="9.125" style="5" customWidth="1"/>
    <col min="14585" max="14590" width="8" style="5" customWidth="1"/>
    <col min="14591" max="14591" width="11.75" style="5" customWidth="1"/>
    <col min="14592" max="14592" width="6.875" style="5" customWidth="1"/>
    <col min="14593" max="14593" width="8.375" style="5" customWidth="1"/>
    <col min="14594" max="14600" width="6.75" style="5" customWidth="1"/>
    <col min="14601" max="14602" width="5.875" style="5" customWidth="1"/>
    <col min="14603" max="14603" width="8.5" style="5" customWidth="1"/>
    <col min="14604" max="14604" width="8" style="5" customWidth="1"/>
    <col min="14605" max="14605" width="9.125" style="5" customWidth="1"/>
    <col min="14606" max="14611" width="8" style="5" customWidth="1"/>
    <col min="14612" max="14612" width="11.75" style="5" customWidth="1"/>
    <col min="14613" max="14613" width="6.875" style="5" customWidth="1"/>
    <col min="14614" max="14614" width="7.625" style="5" customWidth="1"/>
    <col min="14615" max="14618" width="6.75" style="5" customWidth="1"/>
    <col min="14619" max="14619" width="7.625" style="5" customWidth="1"/>
    <col min="14620" max="14624" width="6.75" style="5" customWidth="1"/>
    <col min="14625" max="14625" width="6.625" style="5" customWidth="1"/>
    <col min="14626" max="14626" width="6.25" style="5" customWidth="1"/>
    <col min="14627" max="14627" width="6.625" style="5" customWidth="1"/>
    <col min="14628" max="14628" width="6.25" style="5" customWidth="1"/>
    <col min="14629" max="14629" width="6.5" style="5" customWidth="1"/>
    <col min="14630" max="14630" width="6.625" style="5" customWidth="1"/>
    <col min="14631" max="14631" width="6.875" style="5" customWidth="1"/>
    <col min="14632" max="14632" width="7" style="5" customWidth="1"/>
    <col min="14633" max="14633" width="8.125" style="5" customWidth="1"/>
    <col min="14634" max="14634" width="7.875" style="5" customWidth="1"/>
    <col min="14635" max="14636" width="6.75" style="5" customWidth="1"/>
    <col min="14637" max="14637" width="6.625" style="5" customWidth="1"/>
    <col min="14638" max="14639" width="6.75" style="5" customWidth="1"/>
    <col min="14640" max="14640" width="6.625" style="5" customWidth="1"/>
    <col min="14641" max="14643" width="0" style="5" hidden="1" customWidth="1"/>
    <col min="14644" max="14825" width="9" style="5"/>
    <col min="14826" max="14826" width="4.25" style="5" customWidth="1"/>
    <col min="14827" max="14827" width="16.25" style="5" customWidth="1"/>
    <col min="14828" max="14835" width="6.75" style="5" customWidth="1"/>
    <col min="14836" max="14837" width="5.875" style="5" customWidth="1"/>
    <col min="14838" max="14838" width="8.5" style="5" customWidth="1"/>
    <col min="14839" max="14839" width="8" style="5" customWidth="1"/>
    <col min="14840" max="14840" width="9.125" style="5" customWidth="1"/>
    <col min="14841" max="14846" width="8" style="5" customWidth="1"/>
    <col min="14847" max="14847" width="11.75" style="5" customWidth="1"/>
    <col min="14848" max="14848" width="6.875" style="5" customWidth="1"/>
    <col min="14849" max="14849" width="8.375" style="5" customWidth="1"/>
    <col min="14850" max="14856" width="6.75" style="5" customWidth="1"/>
    <col min="14857" max="14858" width="5.875" style="5" customWidth="1"/>
    <col min="14859" max="14859" width="8.5" style="5" customWidth="1"/>
    <col min="14860" max="14860" width="8" style="5" customWidth="1"/>
    <col min="14861" max="14861" width="9.125" style="5" customWidth="1"/>
    <col min="14862" max="14867" width="8" style="5" customWidth="1"/>
    <col min="14868" max="14868" width="11.75" style="5" customWidth="1"/>
    <col min="14869" max="14869" width="6.875" style="5" customWidth="1"/>
    <col min="14870" max="14870" width="7.625" style="5" customWidth="1"/>
    <col min="14871" max="14874" width="6.75" style="5" customWidth="1"/>
    <col min="14875" max="14875" width="7.625" style="5" customWidth="1"/>
    <col min="14876" max="14880" width="6.75" style="5" customWidth="1"/>
    <col min="14881" max="14881" width="6.625" style="5" customWidth="1"/>
    <col min="14882" max="14882" width="6.25" style="5" customWidth="1"/>
    <col min="14883" max="14883" width="6.625" style="5" customWidth="1"/>
    <col min="14884" max="14884" width="6.25" style="5" customWidth="1"/>
    <col min="14885" max="14885" width="6.5" style="5" customWidth="1"/>
    <col min="14886" max="14886" width="6.625" style="5" customWidth="1"/>
    <col min="14887" max="14887" width="6.875" style="5" customWidth="1"/>
    <col min="14888" max="14888" width="7" style="5" customWidth="1"/>
    <col min="14889" max="14889" width="8.125" style="5" customWidth="1"/>
    <col min="14890" max="14890" width="7.875" style="5" customWidth="1"/>
    <col min="14891" max="14892" width="6.75" style="5" customWidth="1"/>
    <col min="14893" max="14893" width="6.625" style="5" customWidth="1"/>
    <col min="14894" max="14895" width="6.75" style="5" customWidth="1"/>
    <col min="14896" max="14896" width="6.625" style="5" customWidth="1"/>
    <col min="14897" max="14899" width="0" style="5" hidden="1" customWidth="1"/>
    <col min="14900" max="15081" width="9" style="5"/>
    <col min="15082" max="15082" width="4.25" style="5" customWidth="1"/>
    <col min="15083" max="15083" width="16.25" style="5" customWidth="1"/>
    <col min="15084" max="15091" width="6.75" style="5" customWidth="1"/>
    <col min="15092" max="15093" width="5.875" style="5" customWidth="1"/>
    <col min="15094" max="15094" width="8.5" style="5" customWidth="1"/>
    <col min="15095" max="15095" width="8" style="5" customWidth="1"/>
    <col min="15096" max="15096" width="9.125" style="5" customWidth="1"/>
    <col min="15097" max="15102" width="8" style="5" customWidth="1"/>
    <col min="15103" max="15103" width="11.75" style="5" customWidth="1"/>
    <col min="15104" max="15104" width="6.875" style="5" customWidth="1"/>
    <col min="15105" max="15105" width="8.375" style="5" customWidth="1"/>
    <col min="15106" max="15112" width="6.75" style="5" customWidth="1"/>
    <col min="15113" max="15114" width="5.875" style="5" customWidth="1"/>
    <col min="15115" max="15115" width="8.5" style="5" customWidth="1"/>
    <col min="15116" max="15116" width="8" style="5" customWidth="1"/>
    <col min="15117" max="15117" width="9.125" style="5" customWidth="1"/>
    <col min="15118" max="15123" width="8" style="5" customWidth="1"/>
    <col min="15124" max="15124" width="11.75" style="5" customWidth="1"/>
    <col min="15125" max="15125" width="6.875" style="5" customWidth="1"/>
    <col min="15126" max="15126" width="7.625" style="5" customWidth="1"/>
    <col min="15127" max="15130" width="6.75" style="5" customWidth="1"/>
    <col min="15131" max="15131" width="7.625" style="5" customWidth="1"/>
    <col min="15132" max="15136" width="6.75" style="5" customWidth="1"/>
    <col min="15137" max="15137" width="6.625" style="5" customWidth="1"/>
    <col min="15138" max="15138" width="6.25" style="5" customWidth="1"/>
    <col min="15139" max="15139" width="6.625" style="5" customWidth="1"/>
    <col min="15140" max="15140" width="6.25" style="5" customWidth="1"/>
    <col min="15141" max="15141" width="6.5" style="5" customWidth="1"/>
    <col min="15142" max="15142" width="6.625" style="5" customWidth="1"/>
    <col min="15143" max="15143" width="6.875" style="5" customWidth="1"/>
    <col min="15144" max="15144" width="7" style="5" customWidth="1"/>
    <col min="15145" max="15145" width="8.125" style="5" customWidth="1"/>
    <col min="15146" max="15146" width="7.875" style="5" customWidth="1"/>
    <col min="15147" max="15148" width="6.75" style="5" customWidth="1"/>
    <col min="15149" max="15149" width="6.625" style="5" customWidth="1"/>
    <col min="15150" max="15151" width="6.75" style="5" customWidth="1"/>
    <col min="15152" max="15152" width="6.625" style="5" customWidth="1"/>
    <col min="15153" max="15155" width="0" style="5" hidden="1" customWidth="1"/>
    <col min="15156" max="15337" width="9" style="5"/>
    <col min="15338" max="15338" width="4.25" style="5" customWidth="1"/>
    <col min="15339" max="15339" width="16.25" style="5" customWidth="1"/>
    <col min="15340" max="15347" width="6.75" style="5" customWidth="1"/>
    <col min="15348" max="15349" width="5.875" style="5" customWidth="1"/>
    <col min="15350" max="15350" width="8.5" style="5" customWidth="1"/>
    <col min="15351" max="15351" width="8" style="5" customWidth="1"/>
    <col min="15352" max="15352" width="9.125" style="5" customWidth="1"/>
    <col min="15353" max="15358" width="8" style="5" customWidth="1"/>
    <col min="15359" max="15359" width="11.75" style="5" customWidth="1"/>
    <col min="15360" max="15360" width="6.875" style="5" customWidth="1"/>
    <col min="15361" max="15361" width="8.375" style="5" customWidth="1"/>
    <col min="15362" max="15368" width="6.75" style="5" customWidth="1"/>
    <col min="15369" max="15370" width="5.875" style="5" customWidth="1"/>
    <col min="15371" max="15371" width="8.5" style="5" customWidth="1"/>
    <col min="15372" max="15372" width="8" style="5" customWidth="1"/>
    <col min="15373" max="15373" width="9.125" style="5" customWidth="1"/>
    <col min="15374" max="15379" width="8" style="5" customWidth="1"/>
    <col min="15380" max="15380" width="11.75" style="5" customWidth="1"/>
    <col min="15381" max="15381" width="6.875" style="5" customWidth="1"/>
    <col min="15382" max="15382" width="7.625" style="5" customWidth="1"/>
    <col min="15383" max="15386" width="6.75" style="5" customWidth="1"/>
    <col min="15387" max="15387" width="7.625" style="5" customWidth="1"/>
    <col min="15388" max="15392" width="6.75" style="5" customWidth="1"/>
    <col min="15393" max="15393" width="6.625" style="5" customWidth="1"/>
    <col min="15394" max="15394" width="6.25" style="5" customWidth="1"/>
    <col min="15395" max="15395" width="6.625" style="5" customWidth="1"/>
    <col min="15396" max="15396" width="6.25" style="5" customWidth="1"/>
    <col min="15397" max="15397" width="6.5" style="5" customWidth="1"/>
    <col min="15398" max="15398" width="6.625" style="5" customWidth="1"/>
    <col min="15399" max="15399" width="6.875" style="5" customWidth="1"/>
    <col min="15400" max="15400" width="7" style="5" customWidth="1"/>
    <col min="15401" max="15401" width="8.125" style="5" customWidth="1"/>
    <col min="15402" max="15402" width="7.875" style="5" customWidth="1"/>
    <col min="15403" max="15404" width="6.75" style="5" customWidth="1"/>
    <col min="15405" max="15405" width="6.625" style="5" customWidth="1"/>
    <col min="15406" max="15407" width="6.75" style="5" customWidth="1"/>
    <col min="15408" max="15408" width="6.625" style="5" customWidth="1"/>
    <col min="15409" max="15411" width="0" style="5" hidden="1" customWidth="1"/>
    <col min="15412" max="15593" width="9" style="5"/>
    <col min="15594" max="15594" width="4.25" style="5" customWidth="1"/>
    <col min="15595" max="15595" width="16.25" style="5" customWidth="1"/>
    <col min="15596" max="15603" width="6.75" style="5" customWidth="1"/>
    <col min="15604" max="15605" width="5.875" style="5" customWidth="1"/>
    <col min="15606" max="15606" width="8.5" style="5" customWidth="1"/>
    <col min="15607" max="15607" width="8" style="5" customWidth="1"/>
    <col min="15608" max="15608" width="9.125" style="5" customWidth="1"/>
    <col min="15609" max="15614" width="8" style="5" customWidth="1"/>
    <col min="15615" max="15615" width="11.75" style="5" customWidth="1"/>
    <col min="15616" max="15616" width="6.875" style="5" customWidth="1"/>
    <col min="15617" max="15617" width="8.375" style="5" customWidth="1"/>
    <col min="15618" max="15624" width="6.75" style="5" customWidth="1"/>
    <col min="15625" max="15626" width="5.875" style="5" customWidth="1"/>
    <col min="15627" max="15627" width="8.5" style="5" customWidth="1"/>
    <col min="15628" max="15628" width="8" style="5" customWidth="1"/>
    <col min="15629" max="15629" width="9.125" style="5" customWidth="1"/>
    <col min="15630" max="15635" width="8" style="5" customWidth="1"/>
    <col min="15636" max="15636" width="11.75" style="5" customWidth="1"/>
    <col min="15637" max="15637" width="6.875" style="5" customWidth="1"/>
    <col min="15638" max="15638" width="7.625" style="5" customWidth="1"/>
    <col min="15639" max="15642" width="6.75" style="5" customWidth="1"/>
    <col min="15643" max="15643" width="7.625" style="5" customWidth="1"/>
    <col min="15644" max="15648" width="6.75" style="5" customWidth="1"/>
    <col min="15649" max="15649" width="6.625" style="5" customWidth="1"/>
    <col min="15650" max="15650" width="6.25" style="5" customWidth="1"/>
    <col min="15651" max="15651" width="6.625" style="5" customWidth="1"/>
    <col min="15652" max="15652" width="6.25" style="5" customWidth="1"/>
    <col min="15653" max="15653" width="6.5" style="5" customWidth="1"/>
    <col min="15654" max="15654" width="6.625" style="5" customWidth="1"/>
    <col min="15655" max="15655" width="6.875" style="5" customWidth="1"/>
    <col min="15656" max="15656" width="7" style="5" customWidth="1"/>
    <col min="15657" max="15657" width="8.125" style="5" customWidth="1"/>
    <col min="15658" max="15658" width="7.875" style="5" customWidth="1"/>
    <col min="15659" max="15660" width="6.75" style="5" customWidth="1"/>
    <col min="15661" max="15661" width="6.625" style="5" customWidth="1"/>
    <col min="15662" max="15663" width="6.75" style="5" customWidth="1"/>
    <col min="15664" max="15664" width="6.625" style="5" customWidth="1"/>
    <col min="15665" max="15667" width="0" style="5" hidden="1" customWidth="1"/>
    <col min="15668" max="15849" width="9" style="5"/>
    <col min="15850" max="15850" width="4.25" style="5" customWidth="1"/>
    <col min="15851" max="15851" width="16.25" style="5" customWidth="1"/>
    <col min="15852" max="15859" width="6.75" style="5" customWidth="1"/>
    <col min="15860" max="15861" width="5.875" style="5" customWidth="1"/>
    <col min="15862" max="15862" width="8.5" style="5" customWidth="1"/>
    <col min="15863" max="15863" width="8" style="5" customWidth="1"/>
    <col min="15864" max="15864" width="9.125" style="5" customWidth="1"/>
    <col min="15865" max="15870" width="8" style="5" customWidth="1"/>
    <col min="15871" max="15871" width="11.75" style="5" customWidth="1"/>
    <col min="15872" max="15872" width="6.875" style="5" customWidth="1"/>
    <col min="15873" max="15873" width="8.375" style="5" customWidth="1"/>
    <col min="15874" max="15880" width="6.75" style="5" customWidth="1"/>
    <col min="15881" max="15882" width="5.875" style="5" customWidth="1"/>
    <col min="15883" max="15883" width="8.5" style="5" customWidth="1"/>
    <col min="15884" max="15884" width="8" style="5" customWidth="1"/>
    <col min="15885" max="15885" width="9.125" style="5" customWidth="1"/>
    <col min="15886" max="15891" width="8" style="5" customWidth="1"/>
    <col min="15892" max="15892" width="11.75" style="5" customWidth="1"/>
    <col min="15893" max="15893" width="6.875" style="5" customWidth="1"/>
    <col min="15894" max="15894" width="7.625" style="5" customWidth="1"/>
    <col min="15895" max="15898" width="6.75" style="5" customWidth="1"/>
    <col min="15899" max="15899" width="7.625" style="5" customWidth="1"/>
    <col min="15900" max="15904" width="6.75" style="5" customWidth="1"/>
    <col min="15905" max="15905" width="6.625" style="5" customWidth="1"/>
    <col min="15906" max="15906" width="6.25" style="5" customWidth="1"/>
    <col min="15907" max="15907" width="6.625" style="5" customWidth="1"/>
    <col min="15908" max="15908" width="6.25" style="5" customWidth="1"/>
    <col min="15909" max="15909" width="6.5" style="5" customWidth="1"/>
    <col min="15910" max="15910" width="6.625" style="5" customWidth="1"/>
    <col min="15911" max="15911" width="6.875" style="5" customWidth="1"/>
    <col min="15912" max="15912" width="7" style="5" customWidth="1"/>
    <col min="15913" max="15913" width="8.125" style="5" customWidth="1"/>
    <col min="15914" max="15914" width="7.875" style="5" customWidth="1"/>
    <col min="15915" max="15916" width="6.75" style="5" customWidth="1"/>
    <col min="15917" max="15917" width="6.625" style="5" customWidth="1"/>
    <col min="15918" max="15919" width="6.75" style="5" customWidth="1"/>
    <col min="15920" max="15920" width="6.625" style="5" customWidth="1"/>
    <col min="15921" max="15923" width="0" style="5" hidden="1" customWidth="1"/>
    <col min="15924" max="16105" width="9" style="5"/>
    <col min="16106" max="16106" width="4.25" style="5" customWidth="1"/>
    <col min="16107" max="16107" width="16.25" style="5" customWidth="1"/>
    <col min="16108" max="16115" width="6.75" style="5" customWidth="1"/>
    <col min="16116" max="16117" width="5.875" style="5" customWidth="1"/>
    <col min="16118" max="16118" width="8.5" style="5" customWidth="1"/>
    <col min="16119" max="16119" width="8" style="5" customWidth="1"/>
    <col min="16120" max="16120" width="9.125" style="5" customWidth="1"/>
    <col min="16121" max="16126" width="8" style="5" customWidth="1"/>
    <col min="16127" max="16127" width="11.75" style="5" customWidth="1"/>
    <col min="16128" max="16128" width="6.875" style="5" customWidth="1"/>
    <col min="16129" max="16129" width="8.375" style="5" customWidth="1"/>
    <col min="16130" max="16136" width="6.75" style="5" customWidth="1"/>
    <col min="16137" max="16138" width="5.875" style="5" customWidth="1"/>
    <col min="16139" max="16139" width="8.5" style="5" customWidth="1"/>
    <col min="16140" max="16140" width="8" style="5" customWidth="1"/>
    <col min="16141" max="16141" width="9.125" style="5" customWidth="1"/>
    <col min="16142" max="16147" width="8" style="5" customWidth="1"/>
    <col min="16148" max="16148" width="11.75" style="5" customWidth="1"/>
    <col min="16149" max="16149" width="6.875" style="5" customWidth="1"/>
    <col min="16150" max="16150" width="7.625" style="5" customWidth="1"/>
    <col min="16151" max="16154" width="6.75" style="5" customWidth="1"/>
    <col min="16155" max="16155" width="7.625" style="5" customWidth="1"/>
    <col min="16156" max="16160" width="6.75" style="5" customWidth="1"/>
    <col min="16161" max="16161" width="6.625" style="5" customWidth="1"/>
    <col min="16162" max="16162" width="6.25" style="5" customWidth="1"/>
    <col min="16163" max="16163" width="6.625" style="5" customWidth="1"/>
    <col min="16164" max="16164" width="6.25" style="5" customWidth="1"/>
    <col min="16165" max="16165" width="6.5" style="5" customWidth="1"/>
    <col min="16166" max="16166" width="6.625" style="5" customWidth="1"/>
    <col min="16167" max="16167" width="6.875" style="5" customWidth="1"/>
    <col min="16168" max="16168" width="7" style="5" customWidth="1"/>
    <col min="16169" max="16169" width="8.125" style="5" customWidth="1"/>
    <col min="16170" max="16170" width="7.875" style="5" customWidth="1"/>
    <col min="16171" max="16172" width="6.75" style="5" customWidth="1"/>
    <col min="16173" max="16173" width="6.625" style="5" customWidth="1"/>
    <col min="16174" max="16175" width="6.75" style="5" customWidth="1"/>
    <col min="16176" max="16176" width="6.625" style="5" customWidth="1"/>
    <col min="16177" max="16179" width="0" style="5" hidden="1" customWidth="1"/>
    <col min="16180" max="16384" width="9" style="5"/>
  </cols>
  <sheetData>
    <row r="1" spans="1:95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538"/>
      <c r="X1" s="538"/>
      <c r="Y1" s="538"/>
      <c r="Z1" s="538"/>
      <c r="AA1" s="538"/>
      <c r="AB1" s="538"/>
      <c r="AC1" s="538"/>
      <c r="AD1" s="538"/>
      <c r="AE1" s="538"/>
      <c r="AF1" s="538"/>
      <c r="AG1" s="538"/>
      <c r="AH1" s="538"/>
      <c r="AI1" s="538"/>
      <c r="AJ1" s="538"/>
      <c r="AK1" s="538"/>
      <c r="AL1" s="538"/>
      <c r="AM1" s="538"/>
      <c r="AN1" s="538"/>
      <c r="AO1" s="538"/>
      <c r="AP1" s="538"/>
      <c r="AQ1" s="2"/>
      <c r="AR1" s="2"/>
      <c r="AS1" s="2"/>
      <c r="AT1" s="2"/>
      <c r="AU1" s="2"/>
      <c r="AV1" s="72"/>
      <c r="AW1" s="72"/>
      <c r="AX1" s="72"/>
      <c r="AY1" s="72"/>
      <c r="AZ1" s="72"/>
      <c r="BA1" s="2"/>
      <c r="BB1" s="2"/>
      <c r="BC1" s="2"/>
      <c r="BD1" s="2"/>
      <c r="BE1" s="2"/>
      <c r="BF1" s="2"/>
      <c r="BG1" s="2"/>
      <c r="BH1" s="2"/>
      <c r="BI1" s="2"/>
      <c r="BJ1" s="278"/>
      <c r="BK1" s="3"/>
      <c r="BL1" s="3"/>
      <c r="BN1" s="3"/>
      <c r="BO1" s="3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23"/>
      <c r="CJ1" s="223"/>
      <c r="CK1" s="223"/>
      <c r="CL1" s="223"/>
    </row>
    <row r="2" spans="1:95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539"/>
      <c r="X2" s="539"/>
      <c r="Y2" s="539"/>
      <c r="Z2" s="539"/>
      <c r="AA2" s="539"/>
      <c r="AB2" s="539"/>
      <c r="AC2" s="539"/>
      <c r="AD2" s="539"/>
      <c r="AE2" s="539"/>
      <c r="AF2" s="539"/>
      <c r="AG2" s="539"/>
      <c r="AH2" s="539"/>
      <c r="AI2" s="539"/>
      <c r="AJ2" s="539"/>
      <c r="AK2" s="539"/>
      <c r="AL2" s="539"/>
      <c r="AM2" s="539"/>
      <c r="AN2" s="539"/>
      <c r="AO2" s="539"/>
      <c r="AP2" s="539"/>
      <c r="AQ2" s="2"/>
      <c r="AR2" s="2"/>
      <c r="AS2" s="2"/>
      <c r="AT2" s="2"/>
      <c r="AU2" s="2"/>
      <c r="AV2" s="72"/>
      <c r="AW2" s="72"/>
      <c r="AX2" s="72"/>
      <c r="AY2" s="72"/>
      <c r="AZ2" s="72"/>
      <c r="BA2" s="2"/>
      <c r="BB2" s="2"/>
      <c r="BC2" s="2"/>
      <c r="BD2" s="2"/>
      <c r="BE2" s="2"/>
      <c r="BF2" s="2"/>
      <c r="BG2" s="2"/>
      <c r="BH2" s="2"/>
      <c r="BI2" s="2"/>
      <c r="BJ2" s="278"/>
      <c r="BK2" s="3"/>
      <c r="BL2" s="3"/>
      <c r="BN2" s="3"/>
      <c r="BO2" s="3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23"/>
      <c r="CJ2" s="223"/>
      <c r="CK2" s="223"/>
      <c r="CL2" s="223"/>
    </row>
    <row r="3" spans="1:95" s="1" customFormat="1" ht="30.75" customHeight="1" x14ac:dyDescent="0.45">
      <c r="A3" s="745" t="s">
        <v>140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745"/>
      <c r="AX3" s="745"/>
      <c r="AY3" s="745"/>
      <c r="AZ3" s="745"/>
      <c r="BA3" s="745"/>
      <c r="BB3" s="745"/>
      <c r="BC3" s="745"/>
      <c r="BD3" s="745"/>
      <c r="BE3" s="745"/>
      <c r="BF3" s="745"/>
      <c r="BG3" s="745"/>
      <c r="BH3" s="745"/>
      <c r="BI3" s="745"/>
      <c r="BJ3" s="745"/>
      <c r="BK3" s="745"/>
      <c r="BL3" s="745"/>
      <c r="BM3" s="745"/>
      <c r="BN3" s="745"/>
      <c r="BO3" s="745"/>
      <c r="BP3" s="745"/>
      <c r="BQ3" s="745"/>
      <c r="BR3" s="745"/>
      <c r="BS3" s="745"/>
      <c r="BT3" s="567"/>
      <c r="BU3" s="236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23"/>
      <c r="CJ3" s="223"/>
      <c r="CK3" s="223"/>
      <c r="CL3" s="223"/>
    </row>
    <row r="4" spans="1:95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746"/>
      <c r="AU4" s="746"/>
      <c r="AV4" s="746"/>
      <c r="AW4" s="746"/>
      <c r="AX4" s="746"/>
      <c r="AY4" s="746"/>
      <c r="AZ4" s="746"/>
      <c r="BA4" s="746"/>
      <c r="BB4" s="746"/>
      <c r="BC4" s="746"/>
      <c r="BD4" s="746"/>
      <c r="BE4" s="746"/>
      <c r="BF4" s="746"/>
      <c r="BG4" s="746"/>
      <c r="BH4" s="746"/>
      <c r="BI4" s="746"/>
      <c r="BJ4" s="746"/>
      <c r="BK4" s="746"/>
      <c r="BL4" s="746"/>
      <c r="BM4" s="746"/>
      <c r="BN4" s="568"/>
      <c r="BO4" s="568"/>
      <c r="BP4" s="568"/>
      <c r="BQ4" s="568"/>
      <c r="BR4" s="568"/>
      <c r="BS4" s="568"/>
      <c r="BT4" s="568"/>
      <c r="BU4" s="224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23"/>
      <c r="CJ4" s="223"/>
      <c r="CK4" s="223"/>
      <c r="CL4" s="223"/>
    </row>
    <row r="5" spans="1:95" ht="30" customHeight="1" x14ac:dyDescent="0.4">
      <c r="A5" s="747" t="s">
        <v>2</v>
      </c>
      <c r="B5" s="748" t="s">
        <v>3</v>
      </c>
      <c r="C5" s="749" t="s">
        <v>137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75" t="s">
        <v>136</v>
      </c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776"/>
      <c r="AO5" s="776"/>
      <c r="AP5" s="776"/>
      <c r="AQ5" s="751" t="s">
        <v>5</v>
      </c>
      <c r="AR5" s="752"/>
      <c r="AS5" s="752"/>
      <c r="AT5" s="752"/>
      <c r="AU5" s="752"/>
      <c r="AV5" s="752"/>
      <c r="AW5" s="752"/>
      <c r="AX5" s="752"/>
      <c r="AY5" s="752"/>
      <c r="AZ5" s="752"/>
      <c r="BA5" s="752"/>
      <c r="BB5" s="752"/>
      <c r="BC5" s="752"/>
      <c r="BD5" s="752"/>
      <c r="BE5" s="752"/>
      <c r="BF5" s="752"/>
      <c r="BG5" s="752"/>
      <c r="BH5" s="752"/>
      <c r="BI5" s="752"/>
      <c r="BJ5" s="752"/>
      <c r="BK5" s="748" t="s">
        <v>135</v>
      </c>
      <c r="BL5" s="748"/>
      <c r="BM5" s="748"/>
      <c r="BN5" s="748" t="s">
        <v>138</v>
      </c>
      <c r="BO5" s="748"/>
      <c r="BP5" s="748"/>
      <c r="BQ5" s="748" t="s">
        <v>7</v>
      </c>
      <c r="BR5" s="748"/>
      <c r="BS5" s="748"/>
      <c r="BT5" s="51"/>
      <c r="BU5" s="571"/>
    </row>
    <row r="6" spans="1:95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0" t="s">
        <v>11</v>
      </c>
      <c r="J6" s="740"/>
      <c r="K6" s="740"/>
      <c r="L6" s="740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10</v>
      </c>
      <c r="X6" s="777" t="s">
        <v>11</v>
      </c>
      <c r="Y6" s="777"/>
      <c r="Z6" s="777"/>
      <c r="AA6" s="777"/>
      <c r="AB6" s="733" t="s">
        <v>12</v>
      </c>
      <c r="AC6" s="777" t="s">
        <v>11</v>
      </c>
      <c r="AD6" s="777"/>
      <c r="AE6" s="777"/>
      <c r="AF6" s="777"/>
      <c r="AG6" s="733" t="s">
        <v>13</v>
      </c>
      <c r="AH6" s="778" t="s">
        <v>14</v>
      </c>
      <c r="AI6" s="778"/>
      <c r="AJ6" s="778"/>
      <c r="AK6" s="778"/>
      <c r="AL6" s="778" t="s">
        <v>15</v>
      </c>
      <c r="AM6" s="778"/>
      <c r="AN6" s="778"/>
      <c r="AO6" s="778"/>
      <c r="AP6" s="733" t="s">
        <v>16</v>
      </c>
      <c r="AQ6" s="748" t="s">
        <v>17</v>
      </c>
      <c r="AR6" s="728" t="s">
        <v>11</v>
      </c>
      <c r="AS6" s="728"/>
      <c r="AT6" s="728"/>
      <c r="AU6" s="728"/>
      <c r="AV6" s="755" t="s">
        <v>12</v>
      </c>
      <c r="AW6" s="761" t="s">
        <v>11</v>
      </c>
      <c r="AX6" s="762"/>
      <c r="AY6" s="762"/>
      <c r="AZ6" s="763"/>
      <c r="BA6" s="748" t="s">
        <v>13</v>
      </c>
      <c r="BB6" s="728" t="s">
        <v>14</v>
      </c>
      <c r="BC6" s="728"/>
      <c r="BD6" s="728"/>
      <c r="BE6" s="728"/>
      <c r="BF6" s="728" t="s">
        <v>15</v>
      </c>
      <c r="BG6" s="728"/>
      <c r="BH6" s="728"/>
      <c r="BI6" s="728"/>
      <c r="BJ6" s="748" t="s">
        <v>18</v>
      </c>
      <c r="BK6" s="758" t="s">
        <v>19</v>
      </c>
      <c r="BL6" s="759" t="s">
        <v>20</v>
      </c>
      <c r="BM6" s="758" t="s">
        <v>21</v>
      </c>
      <c r="BN6" s="758" t="s">
        <v>19</v>
      </c>
      <c r="BO6" s="759" t="s">
        <v>20</v>
      </c>
      <c r="BP6" s="758" t="s">
        <v>21</v>
      </c>
      <c r="BQ6" s="758" t="s">
        <v>17</v>
      </c>
      <c r="BR6" s="759" t="s">
        <v>12</v>
      </c>
      <c r="BS6" s="758" t="s">
        <v>13</v>
      </c>
      <c r="BT6" s="425"/>
      <c r="BU6" s="226"/>
    </row>
    <row r="7" spans="1:95" ht="70.5" customHeight="1" x14ac:dyDescent="0.4">
      <c r="A7" s="747"/>
      <c r="B7" s="748"/>
      <c r="C7" s="739"/>
      <c r="D7" s="566" t="s">
        <v>27</v>
      </c>
      <c r="E7" s="566" t="s">
        <v>28</v>
      </c>
      <c r="F7" s="566" t="s">
        <v>29</v>
      </c>
      <c r="G7" s="566" t="s">
        <v>30</v>
      </c>
      <c r="H7" s="739"/>
      <c r="I7" s="566" t="s">
        <v>27</v>
      </c>
      <c r="J7" s="566" t="s">
        <v>28</v>
      </c>
      <c r="K7" s="566" t="s">
        <v>29</v>
      </c>
      <c r="L7" s="566" t="s">
        <v>30</v>
      </c>
      <c r="M7" s="739"/>
      <c r="N7" s="566" t="s">
        <v>31</v>
      </c>
      <c r="O7" s="566" t="s">
        <v>32</v>
      </c>
      <c r="P7" s="566" t="s">
        <v>33</v>
      </c>
      <c r="Q7" s="566" t="s">
        <v>34</v>
      </c>
      <c r="R7" s="566" t="s">
        <v>31</v>
      </c>
      <c r="S7" s="566" t="s">
        <v>32</v>
      </c>
      <c r="T7" s="566" t="s">
        <v>33</v>
      </c>
      <c r="U7" s="566" t="s">
        <v>34</v>
      </c>
      <c r="V7" s="739"/>
      <c r="W7" s="733"/>
      <c r="X7" s="565" t="s">
        <v>27</v>
      </c>
      <c r="Y7" s="565" t="s">
        <v>28</v>
      </c>
      <c r="Z7" s="565" t="s">
        <v>29</v>
      </c>
      <c r="AA7" s="565" t="s">
        <v>30</v>
      </c>
      <c r="AB7" s="733"/>
      <c r="AC7" s="565" t="s">
        <v>27</v>
      </c>
      <c r="AD7" s="565" t="s">
        <v>28</v>
      </c>
      <c r="AE7" s="565" t="s">
        <v>29</v>
      </c>
      <c r="AF7" s="565" t="s">
        <v>30</v>
      </c>
      <c r="AG7" s="733"/>
      <c r="AH7" s="565" t="s">
        <v>31</v>
      </c>
      <c r="AI7" s="565" t="s">
        <v>32</v>
      </c>
      <c r="AJ7" s="565" t="s">
        <v>33</v>
      </c>
      <c r="AK7" s="565" t="s">
        <v>34</v>
      </c>
      <c r="AL7" s="565" t="s">
        <v>31</v>
      </c>
      <c r="AM7" s="565" t="s">
        <v>32</v>
      </c>
      <c r="AN7" s="565" t="s">
        <v>33</v>
      </c>
      <c r="AO7" s="565" t="s">
        <v>34</v>
      </c>
      <c r="AP7" s="733"/>
      <c r="AQ7" s="748"/>
      <c r="AR7" s="570" t="s">
        <v>27</v>
      </c>
      <c r="AS7" s="570" t="s">
        <v>28</v>
      </c>
      <c r="AT7" s="570" t="s">
        <v>29</v>
      </c>
      <c r="AU7" s="570" t="s">
        <v>30</v>
      </c>
      <c r="AV7" s="755"/>
      <c r="AW7" s="572" t="s">
        <v>27</v>
      </c>
      <c r="AX7" s="572" t="s">
        <v>71</v>
      </c>
      <c r="AY7" s="572" t="s">
        <v>29</v>
      </c>
      <c r="AZ7" s="572" t="s">
        <v>68</v>
      </c>
      <c r="BA7" s="748"/>
      <c r="BB7" s="570" t="s">
        <v>31</v>
      </c>
      <c r="BC7" s="570" t="s">
        <v>32</v>
      </c>
      <c r="BD7" s="570" t="s">
        <v>33</v>
      </c>
      <c r="BE7" s="570" t="s">
        <v>34</v>
      </c>
      <c r="BF7" s="570" t="s">
        <v>31</v>
      </c>
      <c r="BG7" s="570" t="s">
        <v>32</v>
      </c>
      <c r="BH7" s="570" t="s">
        <v>33</v>
      </c>
      <c r="BI7" s="570" t="s">
        <v>34</v>
      </c>
      <c r="BJ7" s="748"/>
      <c r="BK7" s="758"/>
      <c r="BL7" s="760"/>
      <c r="BM7" s="758"/>
      <c r="BN7" s="758"/>
      <c r="BO7" s="760"/>
      <c r="BP7" s="758"/>
      <c r="BQ7" s="758"/>
      <c r="BR7" s="760"/>
      <c r="BS7" s="758"/>
      <c r="BT7" s="426"/>
      <c r="BU7" s="753" t="s">
        <v>104</v>
      </c>
      <c r="BV7" s="754"/>
      <c r="BW7" s="754"/>
      <c r="BX7" s="754"/>
      <c r="BY7" s="754"/>
      <c r="BZ7" s="754"/>
      <c r="CA7" s="754"/>
      <c r="CB7" s="754"/>
      <c r="CC7" s="754"/>
      <c r="CD7" s="754"/>
      <c r="CE7" s="754"/>
      <c r="CF7" s="754"/>
      <c r="CG7" s="754"/>
      <c r="CH7" s="754"/>
      <c r="CI7" s="754"/>
    </row>
    <row r="8" spans="1:95" s="300" customFormat="1" ht="13.15" x14ac:dyDescent="0.4">
      <c r="A8" s="296">
        <v>1</v>
      </c>
      <c r="B8" s="296">
        <v>2</v>
      </c>
      <c r="C8" s="537">
        <v>3</v>
      </c>
      <c r="D8" s="537">
        <v>4</v>
      </c>
      <c r="E8" s="537">
        <v>5</v>
      </c>
      <c r="F8" s="537">
        <v>6</v>
      </c>
      <c r="G8" s="537">
        <v>7</v>
      </c>
      <c r="H8" s="537">
        <v>8</v>
      </c>
      <c r="I8" s="537">
        <v>9</v>
      </c>
      <c r="J8" s="537">
        <v>10</v>
      </c>
      <c r="K8" s="537">
        <v>11</v>
      </c>
      <c r="L8" s="537">
        <v>12</v>
      </c>
      <c r="M8" s="537">
        <v>13</v>
      </c>
      <c r="N8" s="537">
        <v>14</v>
      </c>
      <c r="O8" s="537">
        <v>15</v>
      </c>
      <c r="P8" s="537">
        <v>16</v>
      </c>
      <c r="Q8" s="537">
        <v>17</v>
      </c>
      <c r="R8" s="537">
        <v>18</v>
      </c>
      <c r="S8" s="537">
        <v>19</v>
      </c>
      <c r="T8" s="537">
        <v>20</v>
      </c>
      <c r="U8" s="537">
        <v>21</v>
      </c>
      <c r="V8" s="537">
        <v>22</v>
      </c>
      <c r="W8" s="540">
        <v>3</v>
      </c>
      <c r="X8" s="540">
        <v>4</v>
      </c>
      <c r="Y8" s="540">
        <v>5</v>
      </c>
      <c r="Z8" s="540">
        <v>6</v>
      </c>
      <c r="AA8" s="540">
        <v>7</v>
      </c>
      <c r="AB8" s="540">
        <v>8</v>
      </c>
      <c r="AC8" s="540">
        <v>9</v>
      </c>
      <c r="AD8" s="540">
        <v>10</v>
      </c>
      <c r="AE8" s="540">
        <v>11</v>
      </c>
      <c r="AF8" s="540">
        <v>12</v>
      </c>
      <c r="AG8" s="540">
        <v>13</v>
      </c>
      <c r="AH8" s="540">
        <v>14</v>
      </c>
      <c r="AI8" s="540">
        <v>15</v>
      </c>
      <c r="AJ8" s="540">
        <v>16</v>
      </c>
      <c r="AK8" s="540">
        <v>17</v>
      </c>
      <c r="AL8" s="540">
        <v>18</v>
      </c>
      <c r="AM8" s="540">
        <v>19</v>
      </c>
      <c r="AN8" s="540">
        <v>20</v>
      </c>
      <c r="AO8" s="540">
        <v>21</v>
      </c>
      <c r="AP8" s="540">
        <v>22</v>
      </c>
      <c r="AQ8" s="296">
        <v>23</v>
      </c>
      <c r="AR8" s="296">
        <v>24</v>
      </c>
      <c r="AS8" s="296">
        <v>25</v>
      </c>
      <c r="AT8" s="296">
        <v>26</v>
      </c>
      <c r="AU8" s="296">
        <v>27</v>
      </c>
      <c r="AV8" s="296">
        <v>28</v>
      </c>
      <c r="AW8" s="296">
        <v>29</v>
      </c>
      <c r="AX8" s="296">
        <v>30</v>
      </c>
      <c r="AY8" s="296">
        <v>31</v>
      </c>
      <c r="AZ8" s="296">
        <v>32</v>
      </c>
      <c r="BA8" s="296">
        <v>33</v>
      </c>
      <c r="BB8" s="296">
        <v>34</v>
      </c>
      <c r="BC8" s="296">
        <v>35</v>
      </c>
      <c r="BD8" s="296">
        <v>36</v>
      </c>
      <c r="BE8" s="296">
        <v>37</v>
      </c>
      <c r="BF8" s="296">
        <v>38</v>
      </c>
      <c r="BG8" s="296">
        <v>39</v>
      </c>
      <c r="BH8" s="296">
        <v>40</v>
      </c>
      <c r="BI8" s="296">
        <v>41</v>
      </c>
      <c r="BJ8" s="296">
        <v>42</v>
      </c>
      <c r="BK8" s="296">
        <v>43</v>
      </c>
      <c r="BL8" s="296">
        <v>44</v>
      </c>
      <c r="BM8" s="296">
        <v>45</v>
      </c>
      <c r="BN8" s="296">
        <v>43</v>
      </c>
      <c r="BO8" s="296">
        <v>44</v>
      </c>
      <c r="BP8" s="296">
        <v>45</v>
      </c>
      <c r="BQ8" s="296">
        <v>69</v>
      </c>
      <c r="BR8" s="296">
        <v>70</v>
      </c>
      <c r="BS8" s="296">
        <v>71</v>
      </c>
      <c r="BT8" s="427"/>
      <c r="BU8" s="297"/>
      <c r="BV8" s="298" t="s">
        <v>94</v>
      </c>
      <c r="BW8" s="298" t="s">
        <v>85</v>
      </c>
      <c r="BX8" s="298" t="s">
        <v>86</v>
      </c>
      <c r="BY8" s="298" t="s">
        <v>87</v>
      </c>
      <c r="BZ8" s="298" t="s">
        <v>88</v>
      </c>
      <c r="CA8" s="298" t="s">
        <v>89</v>
      </c>
      <c r="CB8" s="298" t="s">
        <v>90</v>
      </c>
      <c r="CC8" s="298" t="s">
        <v>91</v>
      </c>
      <c r="CD8" s="298" t="s">
        <v>92</v>
      </c>
      <c r="CE8" s="298" t="s">
        <v>93</v>
      </c>
      <c r="CF8" s="298" t="s">
        <v>96</v>
      </c>
      <c r="CG8" s="298" t="s">
        <v>102</v>
      </c>
      <c r="CH8" s="298" t="s">
        <v>103</v>
      </c>
      <c r="CI8" s="299" t="s">
        <v>106</v>
      </c>
      <c r="CJ8" s="299" t="s">
        <v>108</v>
      </c>
      <c r="CK8" s="299" t="s">
        <v>110</v>
      </c>
      <c r="CL8" s="299" t="s">
        <v>112</v>
      </c>
      <c r="CM8" s="299" t="s">
        <v>114</v>
      </c>
      <c r="CN8" s="299" t="s">
        <v>116</v>
      </c>
      <c r="CO8" s="299" t="s">
        <v>117</v>
      </c>
      <c r="CP8" s="299" t="s">
        <v>122</v>
      </c>
      <c r="CQ8" s="299" t="s">
        <v>123</v>
      </c>
    </row>
    <row r="9" spans="1:95" ht="13.15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11"/>
      <c r="AR9" s="11"/>
      <c r="AS9" s="11"/>
      <c r="AT9" s="11"/>
      <c r="AU9" s="11"/>
      <c r="AV9" s="74"/>
      <c r="AW9" s="74"/>
      <c r="AX9" s="74"/>
      <c r="AY9" s="74"/>
      <c r="AZ9" s="138">
        <f t="shared" ref="AZ9" si="0">(AW9*5+AX9*3.5)*1000</f>
        <v>0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53"/>
      <c r="BU9" s="227"/>
      <c r="BV9" s="238"/>
      <c r="BW9" s="238"/>
      <c r="BX9" s="238"/>
      <c r="BY9" s="238"/>
      <c r="BZ9" s="238"/>
      <c r="CA9" s="238"/>
      <c r="CB9" s="238"/>
      <c r="CC9" s="238"/>
      <c r="CD9" s="238"/>
      <c r="CE9" s="238"/>
      <c r="CF9" s="238"/>
      <c r="CM9" s="228"/>
      <c r="CN9" s="228"/>
      <c r="CO9" s="228"/>
      <c r="CP9" s="228"/>
      <c r="CQ9" s="228"/>
    </row>
    <row r="10" spans="1:95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109">
        <v>10271</v>
      </c>
      <c r="W10" s="541">
        <f>SUM(X10:AA10)</f>
        <v>67.275000000000006</v>
      </c>
      <c r="X10" s="542">
        <v>0.18100000000000005</v>
      </c>
      <c r="Y10" s="542">
        <v>10.836</v>
      </c>
      <c r="Z10" s="542">
        <v>47.073</v>
      </c>
      <c r="AA10" s="542">
        <v>9.1850000000000005</v>
      </c>
      <c r="AB10" s="541">
        <f>SUM(AC10:AF10)</f>
        <v>6.2</v>
      </c>
      <c r="AC10" s="542"/>
      <c r="AD10" s="542">
        <v>5.3</v>
      </c>
      <c r="AE10" s="542">
        <v>0.9</v>
      </c>
      <c r="AF10" s="542"/>
      <c r="AG10" s="541">
        <f>SUM(AH10:AO10)</f>
        <v>57.37</v>
      </c>
      <c r="AH10" s="542">
        <v>1</v>
      </c>
      <c r="AI10" s="542">
        <v>5.38</v>
      </c>
      <c r="AJ10" s="542">
        <v>2.48</v>
      </c>
      <c r="AK10" s="542">
        <v>3.28</v>
      </c>
      <c r="AL10" s="542">
        <v>0.54</v>
      </c>
      <c r="AM10" s="542">
        <v>23.22</v>
      </c>
      <c r="AN10" s="542">
        <v>2.36</v>
      </c>
      <c r="AO10" s="542">
        <v>19.11</v>
      </c>
      <c r="AP10" s="90">
        <v>10981</v>
      </c>
      <c r="AQ10" s="279">
        <f t="shared" ref="AQ10:AQ23" si="1">SUM(AR10:AU10)</f>
        <v>55.518999999999998</v>
      </c>
      <c r="AR10" s="22">
        <v>0.18099999999999999</v>
      </c>
      <c r="AS10" s="22">
        <v>8.1159999999999997</v>
      </c>
      <c r="AT10" s="22">
        <v>39.770000000000003</v>
      </c>
      <c r="AU10" s="22">
        <v>7.4519999999999991</v>
      </c>
      <c r="AV10" s="256">
        <f>SUM(AW10:AY10)</f>
        <v>4.6159999999999997</v>
      </c>
      <c r="AW10" s="518">
        <v>0.254</v>
      </c>
      <c r="AX10" s="518">
        <v>3.762</v>
      </c>
      <c r="AY10" s="518">
        <v>0.6</v>
      </c>
      <c r="AZ10" s="138">
        <v>0</v>
      </c>
      <c r="BA10" s="280">
        <f>+SUM(BB10:BI10)</f>
        <v>43.956000000000003</v>
      </c>
      <c r="BB10" s="22">
        <v>0.623</v>
      </c>
      <c r="BC10" s="22">
        <v>0.375</v>
      </c>
      <c r="BD10" s="22">
        <v>1.1850000000000001</v>
      </c>
      <c r="BE10" s="22">
        <v>2.2170000000000001</v>
      </c>
      <c r="BF10" s="22">
        <v>0.2</v>
      </c>
      <c r="BG10" s="22">
        <v>22.479000000000003</v>
      </c>
      <c r="BH10" s="22">
        <v>2.35</v>
      </c>
      <c r="BI10" s="22">
        <v>14.527000000000001</v>
      </c>
      <c r="BJ10" s="281">
        <v>8475</v>
      </c>
      <c r="BK10" s="18">
        <f>$AQ10/C10</f>
        <v>0.95050505050505041</v>
      </c>
      <c r="BL10" s="18">
        <f>IF(H10=0,"-",AV10/H10)</f>
        <v>0.74451612903225795</v>
      </c>
      <c r="BM10" s="18">
        <f>BA10/M10</f>
        <v>0.76618441694265305</v>
      </c>
      <c r="BN10" s="18">
        <f>AQ10/W10</f>
        <v>0.82525455221107391</v>
      </c>
      <c r="BO10" s="18">
        <f>AV10/AB10</f>
        <v>0.74451612903225795</v>
      </c>
      <c r="BP10" s="18">
        <f>BA10/AG10</f>
        <v>0.76618441694265305</v>
      </c>
      <c r="BQ10" s="17">
        <f>AQ10-'18.11'!W10</f>
        <v>0</v>
      </c>
      <c r="BR10" s="17">
        <f>AV10-'18.11'!AB10</f>
        <v>0</v>
      </c>
      <c r="BS10" s="17">
        <f>BA10-'18.11'!AG10</f>
        <v>0</v>
      </c>
      <c r="BT10" s="54"/>
      <c r="BU10" s="226"/>
      <c r="BV10" s="246">
        <f>+SUM(BW10:DI10)</f>
        <v>11</v>
      </c>
      <c r="BW10" s="247">
        <v>1</v>
      </c>
      <c r="BX10" s="247">
        <v>1</v>
      </c>
      <c r="BY10" s="247"/>
      <c r="BZ10" s="247"/>
      <c r="CA10" s="247"/>
      <c r="CB10" s="247"/>
      <c r="CC10" s="247">
        <v>1</v>
      </c>
      <c r="CD10" s="247">
        <v>1</v>
      </c>
      <c r="CE10" s="247"/>
      <c r="CF10" s="247"/>
      <c r="CG10" s="247">
        <v>1</v>
      </c>
      <c r="CH10" s="247">
        <v>1</v>
      </c>
      <c r="CI10" s="247"/>
      <c r="CJ10" s="270"/>
      <c r="CK10" s="270">
        <v>1</v>
      </c>
      <c r="CL10" s="270">
        <v>1</v>
      </c>
      <c r="CM10" s="270"/>
      <c r="CN10" s="270">
        <v>1</v>
      </c>
      <c r="CO10" s="270">
        <v>1</v>
      </c>
      <c r="CP10" s="270">
        <v>1</v>
      </c>
      <c r="CQ10" s="270"/>
    </row>
    <row r="11" spans="1:95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553">
        <v>4122</v>
      </c>
      <c r="W11" s="541">
        <f>SUM(X11:AA11)</f>
        <v>36.826000000000001</v>
      </c>
      <c r="X11" s="543">
        <v>0</v>
      </c>
      <c r="Y11" s="543">
        <v>6.11</v>
      </c>
      <c r="Z11" s="543">
        <v>27.416</v>
      </c>
      <c r="AA11" s="543">
        <v>3.3</v>
      </c>
      <c r="AB11" s="541">
        <f t="shared" ref="AB11:AB13" si="3">SUM(AC11:AF11)</f>
        <v>6</v>
      </c>
      <c r="AC11" s="543">
        <v>0.2</v>
      </c>
      <c r="AD11" s="543">
        <v>5.8</v>
      </c>
      <c r="AE11" s="543"/>
      <c r="AF11" s="543"/>
      <c r="AG11" s="541">
        <f>SUM(AH11:AO11)</f>
        <v>20.190999999999999</v>
      </c>
      <c r="AH11" s="543">
        <v>0.6</v>
      </c>
      <c r="AI11" s="543">
        <v>1.04</v>
      </c>
      <c r="AJ11" s="543">
        <v>0.12</v>
      </c>
      <c r="AK11" s="543">
        <v>0.1</v>
      </c>
      <c r="AL11" s="543">
        <v>2.98</v>
      </c>
      <c r="AM11" s="543">
        <v>6.93</v>
      </c>
      <c r="AN11" s="543">
        <v>2.56</v>
      </c>
      <c r="AO11" s="543">
        <v>5.8609999999999998</v>
      </c>
      <c r="AP11" s="550">
        <v>5411</v>
      </c>
      <c r="AQ11" s="279">
        <f t="shared" si="1"/>
        <v>28.7</v>
      </c>
      <c r="AR11" s="166">
        <v>0.7</v>
      </c>
      <c r="AS11" s="166">
        <v>3.75</v>
      </c>
      <c r="AT11" s="166">
        <v>22.45</v>
      </c>
      <c r="AU11" s="166">
        <v>1.8</v>
      </c>
      <c r="AV11" s="279">
        <f>SUM(AW11:AY11)</f>
        <v>5.5</v>
      </c>
      <c r="AW11" s="71">
        <v>5.5</v>
      </c>
      <c r="AX11" s="71"/>
      <c r="AY11" s="71"/>
      <c r="AZ11" s="138">
        <f>(AW11*5+AX11*3.5+AY11*3)*1000</f>
        <v>27500</v>
      </c>
      <c r="BA11" s="280">
        <f t="shared" ref="BA11:BA23" si="4">+SUM(BB11:BI11)</f>
        <v>14.54</v>
      </c>
      <c r="BB11" s="22">
        <v>14.54</v>
      </c>
      <c r="BC11" s="22"/>
      <c r="BD11" s="22"/>
      <c r="BE11" s="22"/>
      <c r="BF11" s="22"/>
      <c r="BG11" s="22"/>
      <c r="BH11" s="22"/>
      <c r="BI11" s="22"/>
      <c r="BJ11" s="281">
        <v>4628</v>
      </c>
      <c r="BK11" s="18">
        <f>$AQ11/C11</f>
        <v>1</v>
      </c>
      <c r="BL11" s="18">
        <f>IF(H11=0,"-",AV11/H11)</f>
        <v>1</v>
      </c>
      <c r="BM11" s="18">
        <f>BA11/M11</f>
        <v>1.043041606886657</v>
      </c>
      <c r="BN11" s="18">
        <f t="shared" ref="BN11:BN23" si="5">AQ11/W11</f>
        <v>0.77934068321294736</v>
      </c>
      <c r="BO11" s="18">
        <f t="shared" ref="BO11:BO24" si="6">AV11/AB11</f>
        <v>0.91666666666666663</v>
      </c>
      <c r="BP11" s="18">
        <f t="shared" ref="BP11:BP24" si="7">BA11/AG11</f>
        <v>0.72012282700212971</v>
      </c>
      <c r="BQ11" s="17">
        <f>AQ11-'18.11'!W11</f>
        <v>0</v>
      </c>
      <c r="BR11" s="17">
        <f>AV11-'18.11'!AB11</f>
        <v>0</v>
      </c>
      <c r="BS11" s="17">
        <f>BA11-'18.11'!AG11</f>
        <v>0</v>
      </c>
      <c r="BT11" s="54"/>
      <c r="BU11" s="226"/>
      <c r="BV11" s="246">
        <f>+SUM(BW11:DI11)</f>
        <v>11</v>
      </c>
      <c r="BW11" s="247"/>
      <c r="BX11" s="247">
        <v>1</v>
      </c>
      <c r="BY11" s="247"/>
      <c r="BZ11" s="247"/>
      <c r="CA11" s="247"/>
      <c r="CB11" s="247">
        <v>1</v>
      </c>
      <c r="CC11" s="247"/>
      <c r="CD11" s="247">
        <v>1</v>
      </c>
      <c r="CE11" s="247"/>
      <c r="CF11" s="247"/>
      <c r="CG11" s="247">
        <v>1</v>
      </c>
      <c r="CH11" s="247">
        <v>1</v>
      </c>
      <c r="CI11" s="247"/>
      <c r="CJ11" s="270"/>
      <c r="CK11" s="270">
        <v>1</v>
      </c>
      <c r="CL11" s="270"/>
      <c r="CM11" s="270">
        <v>1</v>
      </c>
      <c r="CN11" s="270">
        <v>1</v>
      </c>
      <c r="CO11" s="270">
        <v>1</v>
      </c>
      <c r="CP11" s="270">
        <v>1</v>
      </c>
      <c r="CQ11" s="270">
        <v>1</v>
      </c>
    </row>
    <row r="12" spans="1:95" s="134" customFormat="1" ht="13.15" x14ac:dyDescent="0.4">
      <c r="A12" s="119">
        <v>3</v>
      </c>
      <c r="B12" s="120" t="s">
        <v>53</v>
      </c>
      <c r="C12" s="121">
        <f t="shared" ref="C12:C23" si="8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9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588">
        <v>10689</v>
      </c>
      <c r="W12" s="585">
        <f t="shared" ref="W12:W13" si="10">SUM(X12:AA12)</f>
        <v>83.710000000000008</v>
      </c>
      <c r="X12" s="589">
        <v>0.36</v>
      </c>
      <c r="Y12" s="589">
        <v>13.42</v>
      </c>
      <c r="Z12" s="589">
        <v>53.2</v>
      </c>
      <c r="AA12" s="589">
        <v>16.73</v>
      </c>
      <c r="AB12" s="585">
        <f t="shared" si="3"/>
        <v>1.5</v>
      </c>
      <c r="AC12" s="590">
        <v>1.5</v>
      </c>
      <c r="AD12" s="590"/>
      <c r="AE12" s="590"/>
      <c r="AF12" s="590"/>
      <c r="AG12" s="585">
        <f t="shared" ref="AG12:AG13" si="11">SUM(AH12:AO12)</f>
        <v>17.11</v>
      </c>
      <c r="AH12" s="591">
        <v>0.79</v>
      </c>
      <c r="AI12" s="591">
        <v>1.83</v>
      </c>
      <c r="AJ12" s="591">
        <v>2.15</v>
      </c>
      <c r="AK12" s="591">
        <v>0.35</v>
      </c>
      <c r="AL12" s="591">
        <v>0.52</v>
      </c>
      <c r="AM12" s="591">
        <v>11.22</v>
      </c>
      <c r="AN12" s="591">
        <v>0</v>
      </c>
      <c r="AO12" s="591">
        <v>0.25</v>
      </c>
      <c r="AP12" s="592">
        <v>10689</v>
      </c>
      <c r="AQ12" s="292">
        <f t="shared" si="1"/>
        <v>71.792999999999992</v>
      </c>
      <c r="AR12" s="167">
        <v>2.1659999999999999</v>
      </c>
      <c r="AS12" s="167">
        <v>7.35</v>
      </c>
      <c r="AT12" s="167">
        <v>55.107999999999997</v>
      </c>
      <c r="AU12" s="167">
        <v>7.1690000000000005</v>
      </c>
      <c r="AV12" s="292">
        <f>SUM(AW12:AY12)</f>
        <v>0</v>
      </c>
      <c r="AW12" s="146"/>
      <c r="AX12" s="146"/>
      <c r="AY12" s="146"/>
      <c r="AZ12" s="139">
        <f t="shared" ref="AZ12:AZ22" si="12">(AW12*5+AX12*3.5+AY12*3)*1000</f>
        <v>0</v>
      </c>
      <c r="BA12" s="293">
        <f t="shared" si="4"/>
        <v>13.797999999999998</v>
      </c>
      <c r="BB12" s="127">
        <v>0</v>
      </c>
      <c r="BC12" s="127">
        <v>1.2269999999999999</v>
      </c>
      <c r="BD12" s="127">
        <v>8.5000000000000006E-2</v>
      </c>
      <c r="BE12" s="127">
        <v>0</v>
      </c>
      <c r="BF12" s="127">
        <v>0.1</v>
      </c>
      <c r="BG12" s="127">
        <v>10.001999999999999</v>
      </c>
      <c r="BH12" s="127">
        <v>0</v>
      </c>
      <c r="BI12" s="127">
        <v>2.3839999999999999</v>
      </c>
      <c r="BJ12" s="294">
        <v>9360</v>
      </c>
      <c r="BK12" s="128">
        <f>$AQ12/C12</f>
        <v>0.85763946959741943</v>
      </c>
      <c r="BL12" s="128">
        <f>IF(H12=0,"-",AV12/H12)</f>
        <v>0</v>
      </c>
      <c r="BM12" s="128">
        <f>BA12/M12</f>
        <v>0.80642898889538273</v>
      </c>
      <c r="BN12" s="128">
        <f t="shared" si="5"/>
        <v>0.85763946959741943</v>
      </c>
      <c r="BO12" s="128">
        <f t="shared" si="6"/>
        <v>0</v>
      </c>
      <c r="BP12" s="128">
        <f t="shared" si="7"/>
        <v>0.80642898889538273</v>
      </c>
      <c r="BQ12" s="153">
        <f>AQ12-'18.11'!W12</f>
        <v>0.91899999999999693</v>
      </c>
      <c r="BR12" s="153">
        <f>AV12-'18.11'!AB12</f>
        <v>0</v>
      </c>
      <c r="BS12" s="153">
        <f>BA12-'18.11'!AG12</f>
        <v>0</v>
      </c>
      <c r="BT12" s="130"/>
      <c r="BU12" s="239"/>
      <c r="BV12" s="249">
        <f>+SUM(BW12:DI12)</f>
        <v>18</v>
      </c>
      <c r="BW12" s="248"/>
      <c r="BX12" s="248"/>
      <c r="BY12" s="248">
        <v>1</v>
      </c>
      <c r="BZ12" s="248">
        <v>1</v>
      </c>
      <c r="CA12" s="248"/>
      <c r="CB12" s="248">
        <v>1</v>
      </c>
      <c r="CC12" s="248">
        <v>1</v>
      </c>
      <c r="CD12" s="248">
        <v>1</v>
      </c>
      <c r="CE12" s="248">
        <v>1</v>
      </c>
      <c r="CF12" s="248">
        <v>1</v>
      </c>
      <c r="CG12" s="248">
        <v>1</v>
      </c>
      <c r="CH12" s="248">
        <v>1</v>
      </c>
      <c r="CI12" s="248">
        <v>1</v>
      </c>
      <c r="CJ12" s="271">
        <v>1</v>
      </c>
      <c r="CK12" s="271">
        <v>1</v>
      </c>
      <c r="CL12" s="271">
        <v>1</v>
      </c>
      <c r="CM12" s="271">
        <v>1</v>
      </c>
      <c r="CN12" s="271">
        <v>1</v>
      </c>
      <c r="CO12" s="271">
        <v>1</v>
      </c>
      <c r="CP12" s="271">
        <v>1</v>
      </c>
      <c r="CQ12" s="271">
        <v>1</v>
      </c>
    </row>
    <row r="13" spans="1:95" ht="13.15" x14ac:dyDescent="0.4">
      <c r="A13" s="14">
        <v>4</v>
      </c>
      <c r="B13" s="15" t="s">
        <v>54</v>
      </c>
      <c r="C13" s="61">
        <f t="shared" si="8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9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553">
        <v>1727</v>
      </c>
      <c r="W13" s="541">
        <f t="shared" si="10"/>
        <v>13.145</v>
      </c>
      <c r="X13" s="543">
        <v>0.72</v>
      </c>
      <c r="Y13" s="543">
        <v>1.0649999999999999</v>
      </c>
      <c r="Z13" s="543">
        <v>8.34</v>
      </c>
      <c r="AA13" s="543">
        <v>3.02</v>
      </c>
      <c r="AB13" s="541">
        <f t="shared" si="3"/>
        <v>1.74</v>
      </c>
      <c r="AC13" s="543"/>
      <c r="AD13" s="543">
        <v>1.74</v>
      </c>
      <c r="AE13" s="543"/>
      <c r="AF13" s="543"/>
      <c r="AG13" s="541">
        <f t="shared" si="11"/>
        <v>1.18</v>
      </c>
      <c r="AH13" s="543">
        <v>0</v>
      </c>
      <c r="AI13" s="543">
        <v>0</v>
      </c>
      <c r="AJ13" s="543">
        <v>0</v>
      </c>
      <c r="AK13" s="543">
        <v>0</v>
      </c>
      <c r="AL13" s="543">
        <v>0.32</v>
      </c>
      <c r="AM13" s="543">
        <v>0.86</v>
      </c>
      <c r="AN13" s="543">
        <v>0</v>
      </c>
      <c r="AO13" s="543">
        <v>0</v>
      </c>
      <c r="AP13" s="550">
        <v>1626</v>
      </c>
      <c r="AQ13" s="279">
        <f t="shared" si="1"/>
        <v>10.491</v>
      </c>
      <c r="AR13" s="174">
        <v>0.72</v>
      </c>
      <c r="AS13" s="174">
        <v>0.82000000000000006</v>
      </c>
      <c r="AT13" s="174">
        <v>7.3259999999999996</v>
      </c>
      <c r="AU13" s="174">
        <v>1.625</v>
      </c>
      <c r="AV13" s="279">
        <f>SUM(AW13:AY13)</f>
        <v>0.33</v>
      </c>
      <c r="AW13" s="71"/>
      <c r="AX13" s="71">
        <v>0.33</v>
      </c>
      <c r="AY13" s="71"/>
      <c r="AZ13" s="138"/>
      <c r="BA13" s="280">
        <f t="shared" si="4"/>
        <v>1.18</v>
      </c>
      <c r="BB13" s="22">
        <v>1.18</v>
      </c>
      <c r="BC13" s="22"/>
      <c r="BD13" s="22"/>
      <c r="BE13" s="22"/>
      <c r="BF13" s="22"/>
      <c r="BG13" s="22"/>
      <c r="BH13" s="22"/>
      <c r="BI13" s="22"/>
      <c r="BJ13" s="281">
        <v>1375</v>
      </c>
      <c r="BK13" s="18">
        <f>$AQ13/C13</f>
        <v>0.76187363834422661</v>
      </c>
      <c r="BL13" s="18">
        <f>IF(H13=0,"-",AV13/H13)</f>
        <v>0.3666666666666667</v>
      </c>
      <c r="BM13" s="18">
        <f>BA13/M13</f>
        <v>1</v>
      </c>
      <c r="BN13" s="18">
        <f t="shared" si="5"/>
        <v>0.79809813617344993</v>
      </c>
      <c r="BO13" s="18">
        <f t="shared" si="6"/>
        <v>0.18965517241379312</v>
      </c>
      <c r="BP13" s="18">
        <f t="shared" si="7"/>
        <v>1</v>
      </c>
      <c r="BQ13" s="17">
        <f>AQ13-'18.11'!W13</f>
        <v>0</v>
      </c>
      <c r="BR13" s="17">
        <f>AV13-'18.11'!AB13</f>
        <v>0</v>
      </c>
      <c r="BS13" s="17">
        <f>BA13-'18.11'!AG13</f>
        <v>0</v>
      </c>
      <c r="BT13" s="54"/>
      <c r="BU13" s="226"/>
      <c r="BV13" s="246">
        <f>+SUM(BW13:DI13)</f>
        <v>11</v>
      </c>
      <c r="BW13" s="247">
        <v>1</v>
      </c>
      <c r="BX13" s="247">
        <v>1</v>
      </c>
      <c r="BY13" s="247"/>
      <c r="BZ13" s="247">
        <v>1</v>
      </c>
      <c r="CA13" s="247"/>
      <c r="CB13" s="247"/>
      <c r="CC13" s="247"/>
      <c r="CD13" s="247">
        <v>1</v>
      </c>
      <c r="CE13" s="247"/>
      <c r="CF13" s="247"/>
      <c r="CG13" s="247">
        <v>1</v>
      </c>
      <c r="CH13" s="247">
        <v>1</v>
      </c>
      <c r="CI13" s="247">
        <v>1</v>
      </c>
      <c r="CJ13" s="270"/>
      <c r="CK13" s="270">
        <v>1</v>
      </c>
      <c r="CL13" s="270"/>
      <c r="CM13" s="270">
        <v>1</v>
      </c>
      <c r="CN13" s="270"/>
      <c r="CO13" s="270">
        <v>1</v>
      </c>
      <c r="CP13" s="270">
        <v>1</v>
      </c>
      <c r="CQ13" s="270"/>
    </row>
    <row r="14" spans="1:95" s="43" customFormat="1" ht="13.15" x14ac:dyDescent="0.35">
      <c r="A14" s="569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555"/>
      <c r="W14" s="541"/>
      <c r="X14" s="547"/>
      <c r="Y14" s="547"/>
      <c r="Z14" s="547"/>
      <c r="AA14" s="547"/>
      <c r="AB14" s="541"/>
      <c r="AC14" s="547"/>
      <c r="AD14" s="547"/>
      <c r="AE14" s="547"/>
      <c r="AF14" s="547"/>
      <c r="AG14" s="541"/>
      <c r="AH14" s="547"/>
      <c r="AI14" s="547"/>
      <c r="AJ14" s="547"/>
      <c r="AK14" s="547"/>
      <c r="AL14" s="547"/>
      <c r="AM14" s="547"/>
      <c r="AN14" s="547"/>
      <c r="AO14" s="547"/>
      <c r="AP14" s="552"/>
      <c r="AQ14" s="279"/>
      <c r="AR14" s="169"/>
      <c r="AS14" s="169"/>
      <c r="AT14" s="169"/>
      <c r="AU14" s="169"/>
      <c r="AV14" s="279"/>
      <c r="AW14" s="76"/>
      <c r="AX14" s="76"/>
      <c r="AY14" s="76"/>
      <c r="AZ14" s="138">
        <f t="shared" si="12"/>
        <v>0</v>
      </c>
      <c r="BA14" s="280"/>
      <c r="BB14" s="28"/>
      <c r="BC14" s="28"/>
      <c r="BD14" s="28"/>
      <c r="BE14" s="28"/>
      <c r="BF14" s="28"/>
      <c r="BG14" s="28"/>
      <c r="BH14" s="28"/>
      <c r="BI14" s="28"/>
      <c r="BJ14" s="281"/>
      <c r="BK14" s="41"/>
      <c r="BL14" s="41"/>
      <c r="BM14" s="41"/>
      <c r="BN14" s="18"/>
      <c r="BO14" s="18"/>
      <c r="BP14" s="18"/>
      <c r="BQ14" s="17">
        <f>AQ14-'18.11'!W14</f>
        <v>0</v>
      </c>
      <c r="BR14" s="17">
        <f>AV14-'18.11'!AB14</f>
        <v>0</v>
      </c>
      <c r="BS14" s="17">
        <f>BA14-'18.11'!AG14</f>
        <v>0</v>
      </c>
      <c r="BT14" s="54"/>
      <c r="BU14" s="22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6"/>
      <c r="CI14" s="246"/>
      <c r="CJ14" s="272"/>
      <c r="CK14" s="272"/>
      <c r="CL14" s="272"/>
      <c r="CM14" s="272"/>
      <c r="CN14" s="272"/>
      <c r="CO14" s="272"/>
      <c r="CP14" s="272"/>
      <c r="CQ14" s="272"/>
    </row>
    <row r="15" spans="1:95" ht="13.15" x14ac:dyDescent="0.4">
      <c r="A15" s="14">
        <v>1</v>
      </c>
      <c r="B15" s="15" t="s">
        <v>52</v>
      </c>
      <c r="C15" s="61">
        <f t="shared" si="8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9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553">
        <v>2541</v>
      </c>
      <c r="W15" s="541">
        <f t="shared" ref="W15:W23" si="13">SUM(X15:AA15)</f>
        <v>17.664410501778921</v>
      </c>
      <c r="X15" s="543">
        <v>0</v>
      </c>
      <c r="Y15" s="543">
        <v>6.8644105017789201</v>
      </c>
      <c r="Z15" s="543">
        <v>10.8</v>
      </c>
      <c r="AA15" s="543">
        <v>0</v>
      </c>
      <c r="AB15" s="541">
        <f t="shared" ref="AB15:AB23" si="14">SUM(AC15:AF15)</f>
        <v>0.42</v>
      </c>
      <c r="AC15" s="543"/>
      <c r="AD15" s="543">
        <v>0.12</v>
      </c>
      <c r="AE15" s="543">
        <v>0.3</v>
      </c>
      <c r="AF15" s="543"/>
      <c r="AG15" s="541">
        <f t="shared" ref="AG15:AG23" si="15">SUM(AH15:AO15)</f>
        <v>8.8699999999999992</v>
      </c>
      <c r="AH15" s="543">
        <v>0</v>
      </c>
      <c r="AI15" s="543">
        <v>0</v>
      </c>
      <c r="AJ15" s="543">
        <v>0</v>
      </c>
      <c r="AK15" s="543">
        <v>0</v>
      </c>
      <c r="AL15" s="543">
        <v>1.56</v>
      </c>
      <c r="AM15" s="543">
        <v>5.86</v>
      </c>
      <c r="AN15" s="543">
        <v>1.45</v>
      </c>
      <c r="AO15" s="543"/>
      <c r="AP15" s="550">
        <v>2794</v>
      </c>
      <c r="AQ15" s="279">
        <f t="shared" si="1"/>
        <v>14.824</v>
      </c>
      <c r="AR15" s="22">
        <v>0.26</v>
      </c>
      <c r="AS15" s="22">
        <v>6.9870000000000001</v>
      </c>
      <c r="AT15" s="22">
        <v>7.577</v>
      </c>
      <c r="AU15" s="22">
        <v>0</v>
      </c>
      <c r="AV15" s="279">
        <f t="shared" ref="AV15:AV20" si="16">SUM(AW15:AY15)</f>
        <v>0</v>
      </c>
      <c r="AW15" s="75"/>
      <c r="AX15" s="75"/>
      <c r="AY15" s="75"/>
      <c r="AZ15" s="138">
        <f t="shared" si="12"/>
        <v>0</v>
      </c>
      <c r="BA15" s="280">
        <f t="shared" si="4"/>
        <v>8.6069999999999993</v>
      </c>
      <c r="BB15" s="22"/>
      <c r="BC15" s="22"/>
      <c r="BD15" s="22"/>
      <c r="BE15" s="22"/>
      <c r="BF15" s="22">
        <v>0.68</v>
      </c>
      <c r="BG15" s="22">
        <v>6.6470000000000002</v>
      </c>
      <c r="BH15" s="22">
        <v>1.28</v>
      </c>
      <c r="BI15" s="22">
        <v>0</v>
      </c>
      <c r="BJ15" s="281">
        <v>2529</v>
      </c>
      <c r="BK15" s="18">
        <f t="shared" ref="BK15:BK24" si="17">$AQ15/C15</f>
        <v>0.92017380509000624</v>
      </c>
      <c r="BL15" s="18">
        <f>IF(H15=0,"-",AV15/H15)</f>
        <v>0</v>
      </c>
      <c r="BM15" s="18">
        <f t="shared" ref="BM15:BM24" si="18">BA15/M15</f>
        <v>0.97034949267192783</v>
      </c>
      <c r="BN15" s="18">
        <f t="shared" si="5"/>
        <v>0.83920151190480585</v>
      </c>
      <c r="BO15" s="18">
        <f t="shared" si="6"/>
        <v>0</v>
      </c>
      <c r="BP15" s="18">
        <f t="shared" si="7"/>
        <v>0.97034949267192783</v>
      </c>
      <c r="BQ15" s="17">
        <f>AQ15-'18.11'!W15</f>
        <v>0</v>
      </c>
      <c r="BR15" s="17">
        <f>AV15-'18.11'!AB15</f>
        <v>0</v>
      </c>
      <c r="BS15" s="17">
        <f>BA15-'18.11'!AG15</f>
        <v>0</v>
      </c>
      <c r="BT15" s="54"/>
      <c r="BU15" s="226"/>
      <c r="BV15" s="246">
        <f t="shared" ref="BV15:BV23" si="19">+SUM(BW15:DI15)</f>
        <v>8</v>
      </c>
      <c r="BW15" s="247"/>
      <c r="BX15" s="247"/>
      <c r="BY15" s="247"/>
      <c r="BZ15" s="247"/>
      <c r="CA15" s="247">
        <v>1</v>
      </c>
      <c r="CB15" s="247">
        <v>1</v>
      </c>
      <c r="CC15" s="247"/>
      <c r="CD15" s="247"/>
      <c r="CE15" s="247"/>
      <c r="CF15" s="247">
        <v>1</v>
      </c>
      <c r="CG15" s="247">
        <v>1</v>
      </c>
      <c r="CH15" s="247"/>
      <c r="CI15" s="247"/>
      <c r="CJ15" s="270"/>
      <c r="CK15" s="270">
        <v>1</v>
      </c>
      <c r="CL15" s="270">
        <v>1</v>
      </c>
      <c r="CM15" s="270"/>
      <c r="CN15" s="270"/>
      <c r="CO15" s="270"/>
      <c r="CP15" s="270">
        <v>1</v>
      </c>
      <c r="CQ15" s="270">
        <v>1</v>
      </c>
    </row>
    <row r="16" spans="1:95" s="134" customFormat="1" ht="13.15" x14ac:dyDescent="0.4">
      <c r="A16" s="119">
        <v>2</v>
      </c>
      <c r="B16" s="120" t="s">
        <v>42</v>
      </c>
      <c r="C16" s="121">
        <f t="shared" si="8"/>
        <v>80.010000000000005</v>
      </c>
      <c r="D16" s="122">
        <v>3.05</v>
      </c>
      <c r="E16" s="122">
        <v>22.12</v>
      </c>
      <c r="F16" s="122">
        <v>43.28</v>
      </c>
      <c r="G16" s="122">
        <v>11.56</v>
      </c>
      <c r="H16" s="121">
        <f t="shared" si="2"/>
        <v>12.4</v>
      </c>
      <c r="I16" s="122">
        <v>4.5</v>
      </c>
      <c r="J16" s="122">
        <v>5.9</v>
      </c>
      <c r="K16" s="122">
        <v>2</v>
      </c>
      <c r="L16" s="122"/>
      <c r="M16" s="121">
        <f t="shared" si="9"/>
        <v>7.5499999999999989</v>
      </c>
      <c r="N16" s="122">
        <v>2.1</v>
      </c>
      <c r="O16" s="122">
        <v>2.5</v>
      </c>
      <c r="P16" s="122">
        <v>0</v>
      </c>
      <c r="Q16" s="122">
        <v>0</v>
      </c>
      <c r="R16" s="122">
        <v>0.89</v>
      </c>
      <c r="S16" s="122">
        <v>0.75</v>
      </c>
      <c r="T16" s="122">
        <v>0.3</v>
      </c>
      <c r="U16" s="122">
        <v>1.01</v>
      </c>
      <c r="V16" s="584">
        <v>10671</v>
      </c>
      <c r="W16" s="585">
        <f t="shared" si="13"/>
        <v>81.819999999999993</v>
      </c>
      <c r="X16" s="586">
        <v>1.6800000000000002</v>
      </c>
      <c r="Y16" s="586">
        <v>14.876999999999994</v>
      </c>
      <c r="Z16" s="586">
        <v>49.083999999999996</v>
      </c>
      <c r="AA16" s="586">
        <v>16.179000000000002</v>
      </c>
      <c r="AB16" s="585">
        <f t="shared" si="14"/>
        <v>12.4</v>
      </c>
      <c r="AC16" s="586">
        <v>4.5</v>
      </c>
      <c r="AD16" s="586">
        <v>5.9</v>
      </c>
      <c r="AE16" s="586">
        <v>2</v>
      </c>
      <c r="AF16" s="586"/>
      <c r="AG16" s="585">
        <f t="shared" si="15"/>
        <v>11.43</v>
      </c>
      <c r="AH16" s="586">
        <v>2.3200000000000003</v>
      </c>
      <c r="AI16" s="586">
        <v>3</v>
      </c>
      <c r="AJ16" s="586">
        <v>0</v>
      </c>
      <c r="AK16" s="586">
        <v>0</v>
      </c>
      <c r="AL16" s="586">
        <v>0</v>
      </c>
      <c r="AM16" s="586">
        <v>4.9399999999999995</v>
      </c>
      <c r="AN16" s="586">
        <v>0.15999999999999995</v>
      </c>
      <c r="AO16" s="586">
        <v>1.01</v>
      </c>
      <c r="AP16" s="587">
        <v>10446</v>
      </c>
      <c r="AQ16" s="292">
        <f t="shared" si="1"/>
        <v>75.209000000000003</v>
      </c>
      <c r="AR16" s="124">
        <v>1.4300000000000002</v>
      </c>
      <c r="AS16" s="124">
        <v>14.356999999999999</v>
      </c>
      <c r="AT16" s="124">
        <v>45.756999999999998</v>
      </c>
      <c r="AU16" s="124">
        <v>13.664999999999999</v>
      </c>
      <c r="AV16" s="292">
        <f t="shared" si="16"/>
        <v>6.8</v>
      </c>
      <c r="AW16" s="125">
        <v>6.8</v>
      </c>
      <c r="AX16" s="125"/>
      <c r="AY16" s="125"/>
      <c r="AZ16" s="139">
        <f t="shared" si="12"/>
        <v>34000</v>
      </c>
      <c r="BA16" s="293">
        <f t="shared" si="4"/>
        <v>6.9700000000000006</v>
      </c>
      <c r="BB16" s="127">
        <v>2.1</v>
      </c>
      <c r="BC16" s="127">
        <v>0</v>
      </c>
      <c r="BD16" s="127">
        <v>0</v>
      </c>
      <c r="BE16" s="127">
        <v>0</v>
      </c>
      <c r="BF16" s="127">
        <v>1.97</v>
      </c>
      <c r="BG16" s="127">
        <v>2.5</v>
      </c>
      <c r="BH16" s="127">
        <v>0</v>
      </c>
      <c r="BI16" s="127">
        <v>0.4</v>
      </c>
      <c r="BJ16" s="294">
        <v>9411</v>
      </c>
      <c r="BK16" s="128">
        <f t="shared" si="17"/>
        <v>0.93999500062492192</v>
      </c>
      <c r="BL16" s="128">
        <f>IF(H16=0,"-",AV16/H16)</f>
        <v>0.54838709677419351</v>
      </c>
      <c r="BM16" s="128">
        <f t="shared" si="18"/>
        <v>0.92317880794702012</v>
      </c>
      <c r="BN16" s="128">
        <f t="shared" si="5"/>
        <v>0.91920068442923497</v>
      </c>
      <c r="BO16" s="128">
        <f t="shared" si="6"/>
        <v>0.54838709677419351</v>
      </c>
      <c r="BP16" s="128">
        <f t="shared" si="7"/>
        <v>0.60979877515310599</v>
      </c>
      <c r="BQ16" s="153">
        <f>AQ16-'18.11'!W16</f>
        <v>3.3449999999999989</v>
      </c>
      <c r="BR16" s="153">
        <f>AV16-'18.11'!AB16</f>
        <v>0.20000000000000018</v>
      </c>
      <c r="BS16" s="153">
        <f>BA16-'18.11'!AG16</f>
        <v>0.34999999999999964</v>
      </c>
      <c r="BT16" s="130"/>
      <c r="BU16" s="239"/>
      <c r="BV16" s="249">
        <f t="shared" si="19"/>
        <v>10</v>
      </c>
      <c r="BW16" s="248">
        <v>1</v>
      </c>
      <c r="BX16" s="248"/>
      <c r="BY16" s="248"/>
      <c r="BZ16" s="248"/>
      <c r="CA16" s="248">
        <v>1</v>
      </c>
      <c r="CB16" s="248"/>
      <c r="CC16" s="248"/>
      <c r="CD16" s="248"/>
      <c r="CE16" s="248"/>
      <c r="CF16" s="248">
        <v>1</v>
      </c>
      <c r="CG16" s="248">
        <v>1</v>
      </c>
      <c r="CH16" s="248"/>
      <c r="CI16" s="248"/>
      <c r="CJ16" s="271">
        <v>1</v>
      </c>
      <c r="CK16" s="271">
        <v>1</v>
      </c>
      <c r="CL16" s="271"/>
      <c r="CM16" s="271">
        <v>1</v>
      </c>
      <c r="CN16" s="271"/>
      <c r="CO16" s="271">
        <v>1</v>
      </c>
      <c r="CP16" s="271">
        <v>1</v>
      </c>
      <c r="CQ16" s="271">
        <v>1</v>
      </c>
    </row>
    <row r="17" spans="1:95" ht="13.15" x14ac:dyDescent="0.4">
      <c r="A17" s="14">
        <v>3</v>
      </c>
      <c r="B17" s="15" t="s">
        <v>56</v>
      </c>
      <c r="C17" s="61">
        <f t="shared" si="8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9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553">
        <v>2394</v>
      </c>
      <c r="W17" s="541">
        <f t="shared" si="13"/>
        <v>17.564999999999998</v>
      </c>
      <c r="X17" s="543">
        <v>0</v>
      </c>
      <c r="Y17" s="543">
        <v>5.4550000000000001</v>
      </c>
      <c r="Z17" s="543">
        <v>9.7799999999999994</v>
      </c>
      <c r="AA17" s="543">
        <v>2.33</v>
      </c>
      <c r="AB17" s="541">
        <f t="shared" si="14"/>
        <v>12.7</v>
      </c>
      <c r="AC17" s="543"/>
      <c r="AD17" s="543">
        <v>8.5</v>
      </c>
      <c r="AE17" s="543">
        <v>4.2</v>
      </c>
      <c r="AF17" s="543"/>
      <c r="AG17" s="541">
        <f t="shared" si="15"/>
        <v>6.95</v>
      </c>
      <c r="AH17" s="543">
        <v>6.32</v>
      </c>
      <c r="AI17" s="543">
        <v>0</v>
      </c>
      <c r="AJ17" s="543">
        <v>0</v>
      </c>
      <c r="AK17" s="543">
        <v>0</v>
      </c>
      <c r="AL17" s="543">
        <v>0.63</v>
      </c>
      <c r="AM17" s="543">
        <v>0</v>
      </c>
      <c r="AN17" s="543">
        <v>0</v>
      </c>
      <c r="AO17" s="543">
        <v>0</v>
      </c>
      <c r="AP17" s="550">
        <v>2707</v>
      </c>
      <c r="AQ17" s="279">
        <f t="shared" si="1"/>
        <v>16.78</v>
      </c>
      <c r="AR17" s="27"/>
      <c r="AS17" s="170">
        <v>6.11</v>
      </c>
      <c r="AT17" s="170">
        <v>8.92</v>
      </c>
      <c r="AU17" s="170">
        <v>1.75</v>
      </c>
      <c r="AV17" s="102">
        <f>AB17</f>
        <v>12.7</v>
      </c>
      <c r="AW17" s="75"/>
      <c r="AX17" s="75">
        <v>18.5</v>
      </c>
      <c r="AY17" s="75"/>
      <c r="AZ17" s="138">
        <f t="shared" si="12"/>
        <v>64750</v>
      </c>
      <c r="BA17" s="280">
        <f t="shared" si="4"/>
        <v>6.77</v>
      </c>
      <c r="BB17" s="22">
        <v>0</v>
      </c>
      <c r="BC17" s="22"/>
      <c r="BD17" s="22"/>
      <c r="BE17" s="22"/>
      <c r="BF17" s="22">
        <v>6.77</v>
      </c>
      <c r="BG17" s="22"/>
      <c r="BH17" s="22"/>
      <c r="BI17" s="22"/>
      <c r="BJ17" s="281">
        <v>3571</v>
      </c>
      <c r="BK17" s="18">
        <f t="shared" si="17"/>
        <v>1.0974493132766516</v>
      </c>
      <c r="BL17" s="18">
        <f>IF(H17=0,"-",AV17/H17)</f>
        <v>1</v>
      </c>
      <c r="BM17" s="18">
        <f t="shared" si="18"/>
        <v>0.9741007194244603</v>
      </c>
      <c r="BN17" s="18">
        <f t="shared" si="5"/>
        <v>0.95530885283233724</v>
      </c>
      <c r="BO17" s="563">
        <f t="shared" si="6"/>
        <v>1</v>
      </c>
      <c r="BP17" s="18">
        <f t="shared" si="7"/>
        <v>0.9741007194244603</v>
      </c>
      <c r="BQ17" s="17">
        <f>AQ17-'18.11'!W17</f>
        <v>0</v>
      </c>
      <c r="BR17" s="17">
        <f>AV17-'18.11'!AB17</f>
        <v>-5.8000000000000007</v>
      </c>
      <c r="BS17" s="17">
        <f>BA17-'18.11'!AG17</f>
        <v>0</v>
      </c>
      <c r="BT17" s="54"/>
      <c r="BU17" s="226"/>
      <c r="BV17" s="246">
        <f t="shared" si="19"/>
        <v>15</v>
      </c>
      <c r="BW17" s="247">
        <v>1</v>
      </c>
      <c r="BX17" s="247">
        <v>1</v>
      </c>
      <c r="BY17" s="247">
        <v>1</v>
      </c>
      <c r="BZ17" s="247"/>
      <c r="CA17" s="247">
        <v>1</v>
      </c>
      <c r="CB17" s="247">
        <v>1</v>
      </c>
      <c r="CC17" s="247"/>
      <c r="CD17" s="247"/>
      <c r="CE17" s="247"/>
      <c r="CF17" s="247"/>
      <c r="CG17" s="247">
        <v>1</v>
      </c>
      <c r="CH17" s="247">
        <v>1</v>
      </c>
      <c r="CI17" s="247">
        <v>1</v>
      </c>
      <c r="CJ17" s="270">
        <v>1</v>
      </c>
      <c r="CK17" s="270">
        <v>1</v>
      </c>
      <c r="CL17" s="270">
        <v>1</v>
      </c>
      <c r="CM17" s="270"/>
      <c r="CN17" s="270">
        <v>1</v>
      </c>
      <c r="CO17" s="270">
        <v>1</v>
      </c>
      <c r="CP17" s="270">
        <v>1</v>
      </c>
      <c r="CQ17" s="270">
        <v>1</v>
      </c>
    </row>
    <row r="18" spans="1:95" s="134" customFormat="1" ht="13.15" x14ac:dyDescent="0.4">
      <c r="A18" s="119">
        <v>4</v>
      </c>
      <c r="B18" s="120" t="s">
        <v>45</v>
      </c>
      <c r="C18" s="121">
        <f t="shared" si="8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9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584">
        <v>12442</v>
      </c>
      <c r="W18" s="585">
        <f t="shared" si="13"/>
        <v>87.332000000000008</v>
      </c>
      <c r="X18" s="586">
        <v>7.3129999999999997</v>
      </c>
      <c r="Y18" s="586">
        <v>7.0789999999999997</v>
      </c>
      <c r="Z18" s="586">
        <v>39.339999999999996</v>
      </c>
      <c r="AA18" s="586">
        <v>33.600000000000009</v>
      </c>
      <c r="AB18" s="585">
        <f t="shared" si="14"/>
        <v>30.290000000000003</v>
      </c>
      <c r="AC18" s="586">
        <v>8.3000000000000007</v>
      </c>
      <c r="AD18" s="586">
        <v>17.8</v>
      </c>
      <c r="AE18" s="586">
        <v>4.1900000000000004</v>
      </c>
      <c r="AF18" s="586"/>
      <c r="AG18" s="585">
        <f t="shared" si="15"/>
        <v>6.3979999999999997</v>
      </c>
      <c r="AH18" s="586">
        <v>0</v>
      </c>
      <c r="AI18" s="586">
        <v>0.189</v>
      </c>
      <c r="AJ18" s="586">
        <v>0</v>
      </c>
      <c r="AK18" s="586">
        <v>0</v>
      </c>
      <c r="AL18" s="586">
        <v>1.8179999999999998</v>
      </c>
      <c r="AM18" s="586">
        <v>3.4649999999999999</v>
      </c>
      <c r="AN18" s="586">
        <v>0</v>
      </c>
      <c r="AO18" s="586">
        <v>0.92600000000000005</v>
      </c>
      <c r="AP18" s="587">
        <v>11107</v>
      </c>
      <c r="AQ18" s="292">
        <f t="shared" si="1"/>
        <v>82.807999999999993</v>
      </c>
      <c r="AR18" s="124">
        <v>7.3330000000000002</v>
      </c>
      <c r="AS18" s="124">
        <v>6.7210000000000001</v>
      </c>
      <c r="AT18" s="124">
        <v>45.472999999999999</v>
      </c>
      <c r="AU18" s="124">
        <v>23.280999999999999</v>
      </c>
      <c r="AV18" s="292">
        <f>SUM(AW18:AY18)</f>
        <v>29.462</v>
      </c>
      <c r="AW18" s="125">
        <v>8.2970000000000006</v>
      </c>
      <c r="AX18" s="125">
        <v>13.173999999999999</v>
      </c>
      <c r="AY18" s="125">
        <v>7.9909999999999997</v>
      </c>
      <c r="AZ18" s="139">
        <v>0</v>
      </c>
      <c r="BA18" s="293">
        <f t="shared" si="4"/>
        <v>4.471000000000001</v>
      </c>
      <c r="BB18" s="127">
        <v>0</v>
      </c>
      <c r="BC18" s="127">
        <v>0.42100000000000004</v>
      </c>
      <c r="BD18" s="127">
        <v>0</v>
      </c>
      <c r="BE18" s="127">
        <v>0</v>
      </c>
      <c r="BF18" s="127">
        <v>1.04</v>
      </c>
      <c r="BG18" s="127">
        <v>2.4600000000000004</v>
      </c>
      <c r="BH18" s="127">
        <v>0.32</v>
      </c>
      <c r="BI18" s="127">
        <v>0.23</v>
      </c>
      <c r="BJ18" s="294">
        <v>11726</v>
      </c>
      <c r="BK18" s="128">
        <f t="shared" si="17"/>
        <v>0.84852956245516953</v>
      </c>
      <c r="BL18" s="128">
        <f>IF(H18=0,"-",AV18/H18)</f>
        <v>0.97266424562561893</v>
      </c>
      <c r="BM18" s="128">
        <f t="shared" si="18"/>
        <v>0.60013422818791962</v>
      </c>
      <c r="BN18" s="128">
        <f t="shared" si="5"/>
        <v>0.94819768240736479</v>
      </c>
      <c r="BO18" s="128">
        <f t="shared" si="6"/>
        <v>0.97266424562561893</v>
      </c>
      <c r="BP18" s="128">
        <f t="shared" si="7"/>
        <v>0.69881212879024712</v>
      </c>
      <c r="BQ18" s="153">
        <f>AQ18-'18.11'!W18</f>
        <v>0.88999999999998636</v>
      </c>
      <c r="BR18" s="153">
        <f>AV18-'18.11'!AB18</f>
        <v>0</v>
      </c>
      <c r="BS18" s="153">
        <f>BA18-'18.11'!AG18</f>
        <v>0.14100000000000001</v>
      </c>
      <c r="BT18" s="130"/>
      <c r="BU18" s="239"/>
      <c r="BV18" s="249">
        <f t="shared" si="19"/>
        <v>20</v>
      </c>
      <c r="BW18" s="248">
        <v>1</v>
      </c>
      <c r="BX18" s="248">
        <v>1</v>
      </c>
      <c r="BY18" s="248">
        <v>1</v>
      </c>
      <c r="BZ18" s="248">
        <v>1</v>
      </c>
      <c r="CA18" s="248">
        <v>1</v>
      </c>
      <c r="CB18" s="248">
        <v>1</v>
      </c>
      <c r="CC18" s="248">
        <v>1</v>
      </c>
      <c r="CD18" s="248">
        <v>1</v>
      </c>
      <c r="CE18" s="248">
        <v>1</v>
      </c>
      <c r="CF18" s="248">
        <v>1</v>
      </c>
      <c r="CG18" s="248">
        <v>1</v>
      </c>
      <c r="CH18" s="248">
        <v>1</v>
      </c>
      <c r="CI18" s="248">
        <v>1</v>
      </c>
      <c r="CJ18" s="271">
        <v>1</v>
      </c>
      <c r="CK18" s="271">
        <v>1</v>
      </c>
      <c r="CL18" s="271">
        <v>1</v>
      </c>
      <c r="CM18" s="271"/>
      <c r="CN18" s="271">
        <v>1</v>
      </c>
      <c r="CO18" s="271">
        <v>1</v>
      </c>
      <c r="CP18" s="271">
        <v>1</v>
      </c>
      <c r="CQ18" s="271">
        <v>1</v>
      </c>
    </row>
    <row r="19" spans="1:95" s="134" customFormat="1" ht="13.15" x14ac:dyDescent="0.4">
      <c r="A19" s="119">
        <v>5</v>
      </c>
      <c r="B19" s="120" t="s">
        <v>47</v>
      </c>
      <c r="C19" s="121">
        <f t="shared" si="8"/>
        <v>86.61</v>
      </c>
      <c r="D19" s="122">
        <v>0.4</v>
      </c>
      <c r="E19" s="122">
        <v>14.6</v>
      </c>
      <c r="F19" s="122">
        <v>53.25</v>
      </c>
      <c r="G19" s="122">
        <v>18.36</v>
      </c>
      <c r="H19" s="121">
        <f t="shared" si="2"/>
        <v>28.88</v>
      </c>
      <c r="I19" s="122">
        <v>10.7</v>
      </c>
      <c r="J19" s="122">
        <v>17.399999999999999</v>
      </c>
      <c r="K19" s="122">
        <v>0.78</v>
      </c>
      <c r="L19" s="122"/>
      <c r="M19" s="121">
        <f t="shared" si="9"/>
        <v>28.57</v>
      </c>
      <c r="N19" s="122">
        <v>0.81</v>
      </c>
      <c r="O19" s="122">
        <v>0</v>
      </c>
      <c r="P19" s="122">
        <v>1.53</v>
      </c>
      <c r="Q19" s="122">
        <v>0</v>
      </c>
      <c r="R19" s="122">
        <v>8.3800000000000008</v>
      </c>
      <c r="S19" s="122">
        <v>0</v>
      </c>
      <c r="T19" s="122">
        <v>17.850000000000001</v>
      </c>
      <c r="U19" s="122">
        <v>0</v>
      </c>
      <c r="V19" s="584">
        <v>12033</v>
      </c>
      <c r="W19" s="585">
        <f t="shared" si="13"/>
        <v>86.61</v>
      </c>
      <c r="X19" s="586">
        <v>0.4</v>
      </c>
      <c r="Y19" s="586">
        <v>14.6</v>
      </c>
      <c r="Z19" s="586">
        <v>53.25</v>
      </c>
      <c r="AA19" s="586">
        <v>18.36</v>
      </c>
      <c r="AB19" s="585">
        <f t="shared" si="14"/>
        <v>28.88</v>
      </c>
      <c r="AC19" s="586">
        <v>10.7</v>
      </c>
      <c r="AD19" s="586">
        <v>17.399999999999999</v>
      </c>
      <c r="AE19" s="586">
        <v>0.78</v>
      </c>
      <c r="AF19" s="586"/>
      <c r="AG19" s="585">
        <f t="shared" si="15"/>
        <v>28.57</v>
      </c>
      <c r="AH19" s="586">
        <v>0.81</v>
      </c>
      <c r="AI19" s="586">
        <v>0</v>
      </c>
      <c r="AJ19" s="586">
        <v>1.53</v>
      </c>
      <c r="AK19" s="586">
        <v>0</v>
      </c>
      <c r="AL19" s="586">
        <v>8.3800000000000008</v>
      </c>
      <c r="AM19" s="586">
        <v>0</v>
      </c>
      <c r="AN19" s="586">
        <v>17.850000000000001</v>
      </c>
      <c r="AO19" s="586">
        <v>0</v>
      </c>
      <c r="AP19" s="587">
        <v>12033</v>
      </c>
      <c r="AQ19" s="292">
        <f t="shared" si="1"/>
        <v>82.911000000000001</v>
      </c>
      <c r="AR19" s="124">
        <v>0.38800000000000001</v>
      </c>
      <c r="AS19" s="124">
        <v>14.951000000000001</v>
      </c>
      <c r="AT19" s="124">
        <v>64.53</v>
      </c>
      <c r="AU19" s="124">
        <v>3.0419999999999998</v>
      </c>
      <c r="AV19" s="292">
        <f>SUM(AW19:AY19)</f>
        <v>29.110000000000003</v>
      </c>
      <c r="AW19" s="125">
        <v>16.342000000000002</v>
      </c>
      <c r="AX19" s="125">
        <v>12.324</v>
      </c>
      <c r="AY19" s="125">
        <v>0.44400000000000001</v>
      </c>
      <c r="AZ19" s="139">
        <f t="shared" si="12"/>
        <v>126176</v>
      </c>
      <c r="BA19" s="293">
        <f t="shared" si="4"/>
        <v>28.190000000000005</v>
      </c>
      <c r="BB19" s="127">
        <v>0</v>
      </c>
      <c r="BC19" s="127">
        <v>0</v>
      </c>
      <c r="BD19" s="127">
        <v>0.40100000000000002</v>
      </c>
      <c r="BE19" s="127">
        <v>0</v>
      </c>
      <c r="BF19" s="127">
        <v>3.7170000000000001</v>
      </c>
      <c r="BG19" s="127">
        <v>0</v>
      </c>
      <c r="BH19" s="127">
        <v>23.472000000000005</v>
      </c>
      <c r="BI19" s="127">
        <v>0.6</v>
      </c>
      <c r="BJ19" s="294">
        <v>11837</v>
      </c>
      <c r="BK19" s="128">
        <f t="shared" si="17"/>
        <v>0.95729130585382749</v>
      </c>
      <c r="BL19" s="128">
        <f t="shared" ref="BL19:BL24" si="20">IF(H19=0,"-",AV19/H19)</f>
        <v>1.0079639889196677</v>
      </c>
      <c r="BM19" s="128">
        <f t="shared" si="18"/>
        <v>0.98669933496674844</v>
      </c>
      <c r="BN19" s="128">
        <f t="shared" si="5"/>
        <v>0.95729130585382749</v>
      </c>
      <c r="BO19" s="128">
        <f t="shared" si="6"/>
        <v>1.0079639889196677</v>
      </c>
      <c r="BP19" s="128">
        <f t="shared" si="7"/>
        <v>0.98669933496674844</v>
      </c>
      <c r="BQ19" s="153">
        <f>AQ19-'18.11'!W19</f>
        <v>1.3700000000000045</v>
      </c>
      <c r="BR19" s="153">
        <f>AV19-'18.11'!AB19</f>
        <v>0</v>
      </c>
      <c r="BS19" s="153">
        <f>BA19-'18.11'!AG19</f>
        <v>0</v>
      </c>
      <c r="BT19" s="130"/>
      <c r="BU19" s="239"/>
      <c r="BV19" s="249">
        <f t="shared" si="19"/>
        <v>19</v>
      </c>
      <c r="BW19" s="248">
        <v>1</v>
      </c>
      <c r="BX19" s="248">
        <v>1</v>
      </c>
      <c r="BY19" s="248">
        <v>1</v>
      </c>
      <c r="BZ19" s="248">
        <v>1</v>
      </c>
      <c r="CA19" s="248">
        <v>1</v>
      </c>
      <c r="CB19" s="248">
        <v>1</v>
      </c>
      <c r="CC19" s="248">
        <v>1</v>
      </c>
      <c r="CD19" s="248">
        <v>1</v>
      </c>
      <c r="CE19" s="248">
        <v>1</v>
      </c>
      <c r="CF19" s="248"/>
      <c r="CG19" s="248">
        <v>1</v>
      </c>
      <c r="CH19" s="248">
        <v>1</v>
      </c>
      <c r="CI19" s="248"/>
      <c r="CJ19" s="271">
        <v>1</v>
      </c>
      <c r="CK19" s="271">
        <v>1</v>
      </c>
      <c r="CL19" s="271">
        <v>1</v>
      </c>
      <c r="CM19" s="271">
        <v>1</v>
      </c>
      <c r="CN19" s="271">
        <v>1</v>
      </c>
      <c r="CO19" s="271">
        <v>1</v>
      </c>
      <c r="CP19" s="271">
        <v>1</v>
      </c>
      <c r="CQ19" s="271">
        <v>1</v>
      </c>
    </row>
    <row r="20" spans="1:95" ht="13.15" x14ac:dyDescent="0.4">
      <c r="A20" s="14">
        <v>6</v>
      </c>
      <c r="B20" s="15" t="s">
        <v>49</v>
      </c>
      <c r="C20" s="61">
        <f t="shared" si="8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9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553">
        <v>3330</v>
      </c>
      <c r="W20" s="541">
        <f t="shared" si="13"/>
        <v>26.2</v>
      </c>
      <c r="X20" s="543">
        <v>0.8</v>
      </c>
      <c r="Y20" s="543">
        <v>0.89999999999999991</v>
      </c>
      <c r="Z20" s="543">
        <v>23.6</v>
      </c>
      <c r="AA20" s="543">
        <v>0.89999999999999991</v>
      </c>
      <c r="AB20" s="541">
        <f t="shared" si="14"/>
        <v>15.579999999999998</v>
      </c>
      <c r="AC20" s="543">
        <v>4</v>
      </c>
      <c r="AD20" s="543">
        <v>9.4499999999999993</v>
      </c>
      <c r="AE20" s="543">
        <v>2.13</v>
      </c>
      <c r="AF20" s="543"/>
      <c r="AG20" s="541">
        <f t="shared" si="15"/>
        <v>0.96579182821354004</v>
      </c>
      <c r="AH20" s="543">
        <v>0</v>
      </c>
      <c r="AI20" s="543">
        <v>0</v>
      </c>
      <c r="AJ20" s="543">
        <v>0</v>
      </c>
      <c r="AK20" s="543">
        <v>0</v>
      </c>
      <c r="AL20" s="543">
        <v>0.96579182821354004</v>
      </c>
      <c r="AM20" s="543">
        <v>0</v>
      </c>
      <c r="AN20" s="543">
        <v>0</v>
      </c>
      <c r="AO20" s="543">
        <v>0</v>
      </c>
      <c r="AP20" s="550">
        <v>2995</v>
      </c>
      <c r="AQ20" s="279">
        <f t="shared" si="1"/>
        <v>24.010000000000005</v>
      </c>
      <c r="AR20" s="192">
        <v>0.76</v>
      </c>
      <c r="AS20" s="192">
        <v>0</v>
      </c>
      <c r="AT20" s="192">
        <v>22.720000000000002</v>
      </c>
      <c r="AU20" s="192">
        <v>0.53</v>
      </c>
      <c r="AV20" s="279">
        <f t="shared" si="16"/>
        <v>9.9</v>
      </c>
      <c r="AW20" s="75">
        <v>3.46</v>
      </c>
      <c r="AX20" s="75">
        <v>5.38</v>
      </c>
      <c r="AY20" s="75">
        <v>1.06</v>
      </c>
      <c r="AZ20" s="138">
        <f t="shared" si="12"/>
        <v>39309.999999999993</v>
      </c>
      <c r="BA20" s="280">
        <f t="shared" si="4"/>
        <v>0.2</v>
      </c>
      <c r="BB20" s="193">
        <v>0.2</v>
      </c>
      <c r="BC20" s="22"/>
      <c r="BD20" s="22"/>
      <c r="BE20" s="22"/>
      <c r="BF20" s="193"/>
      <c r="BG20" s="193"/>
      <c r="BH20" s="193"/>
      <c r="BI20" s="193"/>
      <c r="BJ20" s="281">
        <v>2558</v>
      </c>
      <c r="BK20" s="18">
        <f t="shared" si="17"/>
        <v>0.84542253521126787</v>
      </c>
      <c r="BL20" s="18">
        <f t="shared" si="20"/>
        <v>0.98214285714285721</v>
      </c>
      <c r="BM20" s="18">
        <f t="shared" si="18"/>
        <v>6.4516129032258063E-2</v>
      </c>
      <c r="BN20" s="18">
        <f t="shared" si="5"/>
        <v>0.91641221374045823</v>
      </c>
      <c r="BO20" s="18">
        <f t="shared" si="6"/>
        <v>0.63543003851091151</v>
      </c>
      <c r="BP20" s="18">
        <f t="shared" si="7"/>
        <v>0.20708396380817098</v>
      </c>
      <c r="BQ20" s="17">
        <f>AQ20-'18.11'!W20</f>
        <v>0</v>
      </c>
      <c r="BR20" s="17">
        <f>AV20-'18.11'!AB20</f>
        <v>0</v>
      </c>
      <c r="BS20" s="17">
        <f>BA20-'18.11'!AG20</f>
        <v>0</v>
      </c>
      <c r="BT20" s="54"/>
      <c r="BU20" s="226"/>
      <c r="BV20" s="246">
        <f t="shared" si="19"/>
        <v>7</v>
      </c>
      <c r="BW20" s="247">
        <v>1</v>
      </c>
      <c r="BX20" s="247"/>
      <c r="BY20" s="247"/>
      <c r="BZ20" s="247">
        <v>1</v>
      </c>
      <c r="CA20" s="247">
        <v>1</v>
      </c>
      <c r="CB20" s="247"/>
      <c r="CC20" s="247"/>
      <c r="CD20" s="247"/>
      <c r="CE20" s="247"/>
      <c r="CF20" s="247"/>
      <c r="CG20" s="247"/>
      <c r="CH20" s="247">
        <v>1</v>
      </c>
      <c r="CI20" s="247"/>
      <c r="CJ20" s="270"/>
      <c r="CK20" s="270">
        <v>1</v>
      </c>
      <c r="CL20" s="270"/>
      <c r="CM20" s="270"/>
      <c r="CN20" s="270"/>
      <c r="CO20" s="270">
        <v>1</v>
      </c>
      <c r="CP20" s="270">
        <v>1</v>
      </c>
      <c r="CQ20" s="270"/>
    </row>
    <row r="21" spans="1:95" ht="13.15" x14ac:dyDescent="0.4">
      <c r="A21" s="14">
        <v>7</v>
      </c>
      <c r="B21" s="15" t="s">
        <v>48</v>
      </c>
      <c r="C21" s="61">
        <f t="shared" si="8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9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553">
        <v>2421</v>
      </c>
      <c r="W21" s="541">
        <f t="shared" si="13"/>
        <v>17</v>
      </c>
      <c r="X21" s="543">
        <v>0.28999999999999998</v>
      </c>
      <c r="Y21" s="543">
        <v>4.2699999999999996</v>
      </c>
      <c r="Z21" s="543">
        <v>6.57</v>
      </c>
      <c r="AA21" s="543">
        <v>5.87</v>
      </c>
      <c r="AB21" s="541">
        <f t="shared" si="14"/>
        <v>3.0300000000000002</v>
      </c>
      <c r="AC21" s="543">
        <v>1.8</v>
      </c>
      <c r="AD21" s="543">
        <v>1.03</v>
      </c>
      <c r="AE21" s="543">
        <v>0.2</v>
      </c>
      <c r="AF21" s="543"/>
      <c r="AG21" s="541">
        <f t="shared" si="15"/>
        <v>5.28</v>
      </c>
      <c r="AH21" s="543">
        <v>0</v>
      </c>
      <c r="AI21" s="543">
        <v>0</v>
      </c>
      <c r="AJ21" s="543">
        <v>0.85</v>
      </c>
      <c r="AK21" s="543">
        <v>0</v>
      </c>
      <c r="AL21" s="543">
        <v>0</v>
      </c>
      <c r="AM21" s="543">
        <v>1.55</v>
      </c>
      <c r="AN21" s="543">
        <v>2</v>
      </c>
      <c r="AO21" s="543">
        <v>0.88</v>
      </c>
      <c r="AP21" s="550">
        <v>2421</v>
      </c>
      <c r="AQ21" s="279">
        <f t="shared" si="1"/>
        <v>16.427880000000002</v>
      </c>
      <c r="AR21" s="22">
        <v>0.40500000000000003</v>
      </c>
      <c r="AS21" s="22">
        <v>2.2139999999999995</v>
      </c>
      <c r="AT21" s="22">
        <v>6.7833800000000002</v>
      </c>
      <c r="AU21" s="22">
        <v>7.0254999999999992</v>
      </c>
      <c r="AV21" s="279">
        <f>SUM(AW21:AY21)</f>
        <v>2.0730599999999999</v>
      </c>
      <c r="AW21" s="71">
        <v>0.80577999999999994</v>
      </c>
      <c r="AX21" s="71">
        <v>1.26728</v>
      </c>
      <c r="AY21" s="71">
        <v>0</v>
      </c>
      <c r="AZ21" s="138">
        <f t="shared" si="12"/>
        <v>8464.380000000001</v>
      </c>
      <c r="BA21" s="280">
        <f t="shared" si="4"/>
        <v>4.3470000000000004</v>
      </c>
      <c r="BB21" s="22">
        <v>0.315</v>
      </c>
      <c r="BC21" s="22">
        <v>0</v>
      </c>
      <c r="BD21" s="22">
        <v>0</v>
      </c>
      <c r="BE21" s="22">
        <v>0</v>
      </c>
      <c r="BF21" s="22">
        <v>0.28000000000000003</v>
      </c>
      <c r="BG21" s="22">
        <v>1.55</v>
      </c>
      <c r="BH21" s="22">
        <v>1.377</v>
      </c>
      <c r="BI21" s="22">
        <v>0.82499999999999996</v>
      </c>
      <c r="BJ21" s="281">
        <v>2204</v>
      </c>
      <c r="BK21" s="18">
        <f t="shared" si="17"/>
        <v>0.96634588235294128</v>
      </c>
      <c r="BL21" s="18">
        <f t="shared" si="20"/>
        <v>0.68417821782178212</v>
      </c>
      <c r="BM21" s="18">
        <f t="shared" si="18"/>
        <v>0.82329545454545461</v>
      </c>
      <c r="BN21" s="18">
        <f t="shared" si="5"/>
        <v>0.96634588235294128</v>
      </c>
      <c r="BO21" s="18">
        <f t="shared" si="6"/>
        <v>0.68417821782178212</v>
      </c>
      <c r="BP21" s="18">
        <f t="shared" si="7"/>
        <v>0.82329545454545461</v>
      </c>
      <c r="BQ21" s="17">
        <f>AQ21-'18.11'!W21</f>
        <v>0</v>
      </c>
      <c r="BR21" s="17">
        <f>AV21-'18.11'!AB21</f>
        <v>0</v>
      </c>
      <c r="BS21" s="17">
        <f>BA21-'18.11'!AG21</f>
        <v>0</v>
      </c>
      <c r="BT21" s="54"/>
      <c r="BU21" s="226"/>
      <c r="BV21" s="246">
        <f t="shared" si="19"/>
        <v>14</v>
      </c>
      <c r="BW21" s="247">
        <v>1</v>
      </c>
      <c r="BX21" s="247">
        <v>1</v>
      </c>
      <c r="BY21" s="247"/>
      <c r="BZ21" s="247">
        <v>1</v>
      </c>
      <c r="CA21" s="247">
        <v>1</v>
      </c>
      <c r="CB21" s="247"/>
      <c r="CC21" s="247">
        <v>1</v>
      </c>
      <c r="CD21" s="247"/>
      <c r="CE21" s="247"/>
      <c r="CF21" s="247"/>
      <c r="CG21" s="247">
        <v>1</v>
      </c>
      <c r="CH21" s="247">
        <v>1</v>
      </c>
      <c r="CI21" s="247">
        <v>1</v>
      </c>
      <c r="CJ21" s="270"/>
      <c r="CK21" s="270">
        <v>1</v>
      </c>
      <c r="CL21" s="270">
        <v>1</v>
      </c>
      <c r="CM21" s="270"/>
      <c r="CN21" s="270">
        <v>1</v>
      </c>
      <c r="CO21" s="270">
        <v>1</v>
      </c>
      <c r="CP21" s="270">
        <v>1</v>
      </c>
      <c r="CQ21" s="270">
        <v>1</v>
      </c>
    </row>
    <row r="22" spans="1:95" ht="13.15" x14ac:dyDescent="0.4">
      <c r="A22" s="14">
        <v>8</v>
      </c>
      <c r="B22" s="15" t="s">
        <v>62</v>
      </c>
      <c r="C22" s="61">
        <f t="shared" si="8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9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553">
        <v>2622</v>
      </c>
      <c r="W22" s="541">
        <f t="shared" si="13"/>
        <v>9.42</v>
      </c>
      <c r="X22" s="543">
        <v>0</v>
      </c>
      <c r="Y22" s="543">
        <v>8.58</v>
      </c>
      <c r="Z22" s="543">
        <v>0.34</v>
      </c>
      <c r="AA22" s="543">
        <v>0.5</v>
      </c>
      <c r="AB22" s="541">
        <f t="shared" si="14"/>
        <v>6</v>
      </c>
      <c r="AC22" s="543">
        <v>0.7</v>
      </c>
      <c r="AD22" s="543">
        <v>5.3</v>
      </c>
      <c r="AE22" s="543"/>
      <c r="AF22" s="543"/>
      <c r="AG22" s="541">
        <f t="shared" si="15"/>
        <v>16.369999999999997</v>
      </c>
      <c r="AH22" s="543">
        <v>0</v>
      </c>
      <c r="AI22" s="543">
        <v>0</v>
      </c>
      <c r="AJ22" s="543">
        <v>0</v>
      </c>
      <c r="AK22" s="543">
        <v>0</v>
      </c>
      <c r="AL22" s="543">
        <v>7.93</v>
      </c>
      <c r="AM22" s="543">
        <v>0</v>
      </c>
      <c r="AN22" s="543">
        <v>8.44</v>
      </c>
      <c r="AO22" s="543">
        <v>0</v>
      </c>
      <c r="AP22" s="550">
        <v>2622</v>
      </c>
      <c r="AQ22" s="279">
        <f t="shared" si="1"/>
        <v>8.9699999999999989</v>
      </c>
      <c r="AR22" s="22">
        <v>0</v>
      </c>
      <c r="AS22" s="22">
        <v>8.129999999999999</v>
      </c>
      <c r="AT22" s="22">
        <v>0.33999999999999997</v>
      </c>
      <c r="AU22" s="22">
        <v>0.5</v>
      </c>
      <c r="AV22" s="279">
        <v>6</v>
      </c>
      <c r="AW22" s="75"/>
      <c r="AX22" s="75">
        <v>6</v>
      </c>
      <c r="AY22" s="75"/>
      <c r="AZ22" s="138">
        <f t="shared" si="12"/>
        <v>21000</v>
      </c>
      <c r="BA22" s="280">
        <f t="shared" si="4"/>
        <v>12.766000000000002</v>
      </c>
      <c r="BB22" s="22">
        <v>0</v>
      </c>
      <c r="BC22" s="22">
        <v>0</v>
      </c>
      <c r="BD22" s="22">
        <v>0</v>
      </c>
      <c r="BE22" s="22">
        <v>0</v>
      </c>
      <c r="BF22" s="22">
        <v>6.48</v>
      </c>
      <c r="BG22" s="22">
        <v>0</v>
      </c>
      <c r="BH22" s="22">
        <v>6.2860000000000005</v>
      </c>
      <c r="BI22" s="22">
        <v>0</v>
      </c>
      <c r="BJ22" s="281">
        <v>1606</v>
      </c>
      <c r="BK22" s="18">
        <f t="shared" si="17"/>
        <v>0.95222929936305722</v>
      </c>
      <c r="BL22" s="18">
        <f t="shared" si="20"/>
        <v>1</v>
      </c>
      <c r="BM22" s="18">
        <f t="shared" si="18"/>
        <v>0.77984117287721466</v>
      </c>
      <c r="BN22" s="18">
        <f t="shared" si="5"/>
        <v>0.95222929936305722</v>
      </c>
      <c r="BO22" s="18">
        <f t="shared" si="6"/>
        <v>1</v>
      </c>
      <c r="BP22" s="18">
        <f t="shared" si="7"/>
        <v>0.77984117287721466</v>
      </c>
      <c r="BQ22" s="17">
        <f>AQ22-'18.11'!W22</f>
        <v>0</v>
      </c>
      <c r="BR22" s="17">
        <f>AV22-'18.11'!AB22</f>
        <v>0</v>
      </c>
      <c r="BS22" s="17">
        <f>BA22-'18.11'!AG22</f>
        <v>0</v>
      </c>
      <c r="BT22" s="54"/>
      <c r="BU22" s="226"/>
      <c r="BV22" s="246">
        <f t="shared" si="19"/>
        <v>8</v>
      </c>
      <c r="BW22" s="247">
        <v>1</v>
      </c>
      <c r="BX22" s="247"/>
      <c r="BY22" s="247"/>
      <c r="BZ22" s="247"/>
      <c r="CA22" s="247"/>
      <c r="CB22" s="247"/>
      <c r="CC22" s="247"/>
      <c r="CD22" s="247"/>
      <c r="CE22" s="247"/>
      <c r="CF22" s="247"/>
      <c r="CG22" s="247"/>
      <c r="CH22" s="247"/>
      <c r="CI22" s="247"/>
      <c r="CJ22" s="270">
        <v>1</v>
      </c>
      <c r="CK22" s="270">
        <v>1</v>
      </c>
      <c r="CL22" s="270">
        <v>1</v>
      </c>
      <c r="CM22" s="270">
        <v>1</v>
      </c>
      <c r="CN22" s="270">
        <v>1</v>
      </c>
      <c r="CO22" s="270">
        <v>1</v>
      </c>
      <c r="CP22" s="270">
        <v>1</v>
      </c>
      <c r="CQ22" s="270"/>
    </row>
    <row r="23" spans="1:95" ht="13.15" x14ac:dyDescent="0.4">
      <c r="A23" s="14">
        <v>9</v>
      </c>
      <c r="B23" s="15" t="s">
        <v>51</v>
      </c>
      <c r="C23" s="61">
        <f t="shared" si="8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9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553">
        <v>3432</v>
      </c>
      <c r="W23" s="541">
        <f t="shared" si="13"/>
        <v>23.146000000000001</v>
      </c>
      <c r="X23" s="543">
        <v>0</v>
      </c>
      <c r="Y23" s="543">
        <v>2.5439999999999996</v>
      </c>
      <c r="Z23" s="543">
        <v>14.227000000000002</v>
      </c>
      <c r="AA23" s="543">
        <v>6.375</v>
      </c>
      <c r="AB23" s="541">
        <f t="shared" si="14"/>
        <v>25.259999999999998</v>
      </c>
      <c r="AC23" s="543">
        <v>1.7</v>
      </c>
      <c r="AD23" s="543">
        <v>17.059999999999999</v>
      </c>
      <c r="AE23" s="543">
        <v>6.5</v>
      </c>
      <c r="AF23" s="543"/>
      <c r="AG23" s="541">
        <f t="shared" si="15"/>
        <v>7.9190000000000005</v>
      </c>
      <c r="AH23" s="543">
        <v>0.89600000000000002</v>
      </c>
      <c r="AI23" s="543">
        <v>0</v>
      </c>
      <c r="AJ23" s="543">
        <v>0</v>
      </c>
      <c r="AK23" s="543">
        <v>0</v>
      </c>
      <c r="AL23" s="543">
        <v>5.0890000000000004</v>
      </c>
      <c r="AM23" s="543">
        <v>0.15400000000000003</v>
      </c>
      <c r="AN23" s="543">
        <v>1.2799999999999998</v>
      </c>
      <c r="AO23" s="543">
        <v>0.5</v>
      </c>
      <c r="AP23" s="550">
        <v>3116</v>
      </c>
      <c r="AQ23" s="279">
        <f t="shared" si="1"/>
        <v>17.871000000000002</v>
      </c>
      <c r="AR23" s="22">
        <v>0</v>
      </c>
      <c r="AS23" s="22">
        <v>2.141</v>
      </c>
      <c r="AT23" s="22">
        <v>10.205</v>
      </c>
      <c r="AU23" s="22">
        <v>5.5250000000000004</v>
      </c>
      <c r="AV23" s="279">
        <f>SUM(AW23:AY23)</f>
        <v>18.025000000000002</v>
      </c>
      <c r="AW23" s="75">
        <v>1.9119999999999999</v>
      </c>
      <c r="AX23" s="75">
        <v>14.072000000000003</v>
      </c>
      <c r="AY23" s="75">
        <v>2.0409999999999999</v>
      </c>
      <c r="AZ23" s="138">
        <v>0</v>
      </c>
      <c r="BA23" s="280">
        <f t="shared" si="4"/>
        <v>7.6989999999999998</v>
      </c>
      <c r="BB23" s="22">
        <v>0.49</v>
      </c>
      <c r="BC23" s="22">
        <v>0</v>
      </c>
      <c r="BD23" s="22">
        <v>0</v>
      </c>
      <c r="BE23" s="22">
        <v>0</v>
      </c>
      <c r="BF23" s="22">
        <v>6.274</v>
      </c>
      <c r="BG23" s="22">
        <v>8.5000000000000006E-2</v>
      </c>
      <c r="BH23" s="22">
        <v>0.85000000000000009</v>
      </c>
      <c r="BI23" s="22">
        <v>0</v>
      </c>
      <c r="BJ23" s="281">
        <v>2365</v>
      </c>
      <c r="BK23" s="18">
        <f t="shared" si="17"/>
        <v>0.70054880439043532</v>
      </c>
      <c r="BL23" s="18">
        <f t="shared" si="20"/>
        <v>0.56152647975077896</v>
      </c>
      <c r="BM23" s="18">
        <f t="shared" si="18"/>
        <v>0.82607296137339048</v>
      </c>
      <c r="BN23" s="18">
        <f t="shared" si="5"/>
        <v>0.77209885077335183</v>
      </c>
      <c r="BO23" s="18">
        <f t="shared" si="6"/>
        <v>0.71357878068091862</v>
      </c>
      <c r="BP23" s="18">
        <f t="shared" si="7"/>
        <v>0.97221871448415198</v>
      </c>
      <c r="BQ23" s="17">
        <f>AQ23-'18.11'!W23</f>
        <v>0</v>
      </c>
      <c r="BR23" s="17">
        <f>AV23-'18.11'!AB23</f>
        <v>0</v>
      </c>
      <c r="BS23" s="17">
        <f>BA23-'18.11'!AG23</f>
        <v>0</v>
      </c>
      <c r="BT23" s="54"/>
      <c r="BU23" s="226"/>
      <c r="BV23" s="246">
        <f t="shared" si="19"/>
        <v>9</v>
      </c>
      <c r="BW23" s="247">
        <v>1</v>
      </c>
      <c r="BX23" s="247">
        <v>1</v>
      </c>
      <c r="BY23" s="247"/>
      <c r="BZ23" s="247"/>
      <c r="CA23" s="247">
        <v>1</v>
      </c>
      <c r="CB23" s="247"/>
      <c r="CC23" s="247">
        <v>1</v>
      </c>
      <c r="CD23" s="247"/>
      <c r="CE23" s="247"/>
      <c r="CF23" s="247"/>
      <c r="CG23" s="247"/>
      <c r="CH23" s="247">
        <v>1</v>
      </c>
      <c r="CI23" s="247"/>
      <c r="CJ23" s="270"/>
      <c r="CK23" s="270"/>
      <c r="CL23" s="270"/>
      <c r="CM23" s="270">
        <v>1</v>
      </c>
      <c r="CN23" s="270">
        <v>1</v>
      </c>
      <c r="CO23" s="270">
        <v>1</v>
      </c>
      <c r="CP23" s="270">
        <v>1</v>
      </c>
      <c r="CQ23" s="270"/>
    </row>
    <row r="24" spans="1:95" s="34" customFormat="1" ht="16.149999999999999" x14ac:dyDescent="0.35">
      <c r="A24" s="573"/>
      <c r="B24" s="573" t="s">
        <v>55</v>
      </c>
      <c r="C24" s="557">
        <f t="shared" ref="C24:BJ24" si="21">SUM(C10:C23)</f>
        <v>560.53</v>
      </c>
      <c r="D24" s="157">
        <f t="shared" si="21"/>
        <v>14.819999999999999</v>
      </c>
      <c r="E24" s="157">
        <f t="shared" si="21"/>
        <v>101.57000000000001</v>
      </c>
      <c r="F24" s="157">
        <f t="shared" si="21"/>
        <v>322.25</v>
      </c>
      <c r="G24" s="157">
        <f t="shared" si="21"/>
        <v>121.89</v>
      </c>
      <c r="H24" s="557">
        <f t="shared" si="21"/>
        <v>150</v>
      </c>
      <c r="I24" s="157">
        <f t="shared" si="21"/>
        <v>33.4</v>
      </c>
      <c r="J24" s="157">
        <f t="shared" si="21"/>
        <v>95.399999999999991</v>
      </c>
      <c r="K24" s="157">
        <f t="shared" si="21"/>
        <v>21.2</v>
      </c>
      <c r="L24" s="157">
        <f t="shared" si="21"/>
        <v>0</v>
      </c>
      <c r="M24" s="557">
        <f t="shared" si="21"/>
        <v>183.06</v>
      </c>
      <c r="N24" s="69">
        <f t="shared" si="21"/>
        <v>12.89</v>
      </c>
      <c r="O24" s="69">
        <f t="shared" si="21"/>
        <v>10.63</v>
      </c>
      <c r="P24" s="69">
        <f t="shared" si="21"/>
        <v>7.13</v>
      </c>
      <c r="Q24" s="69">
        <f t="shared" si="21"/>
        <v>4.08</v>
      </c>
      <c r="R24" s="69">
        <f t="shared" si="21"/>
        <v>33.6</v>
      </c>
      <c r="S24" s="69">
        <f t="shared" si="21"/>
        <v>50.779999999999994</v>
      </c>
      <c r="T24" s="69">
        <f t="shared" si="21"/>
        <v>36.910000000000004</v>
      </c>
      <c r="U24" s="69">
        <f t="shared" si="21"/>
        <v>27.04</v>
      </c>
      <c r="V24" s="558">
        <f t="shared" si="21"/>
        <v>78695</v>
      </c>
      <c r="W24" s="556">
        <f t="shared" ref="W24:AP24" si="22">SUM(W10:W23)</f>
        <v>567.71341050177887</v>
      </c>
      <c r="X24" s="548">
        <f t="shared" si="22"/>
        <v>11.744</v>
      </c>
      <c r="Y24" s="548">
        <f t="shared" si="22"/>
        <v>96.600410501778896</v>
      </c>
      <c r="Z24" s="548">
        <f t="shared" si="22"/>
        <v>343.02</v>
      </c>
      <c r="AA24" s="548">
        <f t="shared" si="22"/>
        <v>116.34900000000002</v>
      </c>
      <c r="AB24" s="556">
        <f t="shared" si="22"/>
        <v>150</v>
      </c>
      <c r="AC24" s="548">
        <f t="shared" si="22"/>
        <v>33.4</v>
      </c>
      <c r="AD24" s="548">
        <f t="shared" si="22"/>
        <v>95.399999999999991</v>
      </c>
      <c r="AE24" s="548">
        <f t="shared" si="22"/>
        <v>21.2</v>
      </c>
      <c r="AF24" s="548">
        <f t="shared" si="22"/>
        <v>0</v>
      </c>
      <c r="AG24" s="556">
        <f t="shared" si="22"/>
        <v>188.60379182821359</v>
      </c>
      <c r="AH24" s="549">
        <f t="shared" si="22"/>
        <v>12.736000000000002</v>
      </c>
      <c r="AI24" s="549">
        <f t="shared" si="22"/>
        <v>11.439</v>
      </c>
      <c r="AJ24" s="549">
        <f t="shared" si="22"/>
        <v>7.13</v>
      </c>
      <c r="AK24" s="549">
        <f t="shared" si="22"/>
        <v>3.73</v>
      </c>
      <c r="AL24" s="549">
        <f t="shared" si="22"/>
        <v>30.732791828213543</v>
      </c>
      <c r="AM24" s="549">
        <f t="shared" si="22"/>
        <v>58.198999999999991</v>
      </c>
      <c r="AN24" s="549">
        <f t="shared" si="22"/>
        <v>36.1</v>
      </c>
      <c r="AO24" s="549">
        <f t="shared" si="22"/>
        <v>28.536999999999999</v>
      </c>
      <c r="AP24" s="559">
        <f t="shared" si="22"/>
        <v>78948</v>
      </c>
      <c r="AQ24" s="560">
        <f>SUM(AQ10:AQ23)</f>
        <v>506.31388000000004</v>
      </c>
      <c r="AR24" s="32">
        <f>SUM(AR10:AR23)</f>
        <v>14.342999999999998</v>
      </c>
      <c r="AS24" s="32">
        <f>SUM(AS10:AS23)</f>
        <v>81.647000000000006</v>
      </c>
      <c r="AT24" s="32">
        <f>SUM(AT10:AT23)</f>
        <v>336.95937999999995</v>
      </c>
      <c r="AU24" s="32">
        <f t="shared" si="21"/>
        <v>73.364500000000007</v>
      </c>
      <c r="AV24" s="561">
        <f>SUM(AV10:AV23)</f>
        <v>124.51606000000001</v>
      </c>
      <c r="AW24" s="77">
        <f>SUM(AW10:AW23)</f>
        <v>43.370779999999996</v>
      </c>
      <c r="AX24" s="77">
        <f t="shared" si="21"/>
        <v>74.809280000000001</v>
      </c>
      <c r="AY24" s="77">
        <f t="shared" si="21"/>
        <v>12.136000000000001</v>
      </c>
      <c r="AZ24" s="140">
        <f t="shared" si="21"/>
        <v>321200.38</v>
      </c>
      <c r="BA24" s="560">
        <f>SUM(BA10:BA23)</f>
        <v>153.494</v>
      </c>
      <c r="BB24" s="32">
        <f t="shared" si="21"/>
        <v>19.448</v>
      </c>
      <c r="BC24" s="32">
        <f t="shared" si="21"/>
        <v>2.0229999999999997</v>
      </c>
      <c r="BD24" s="32">
        <f t="shared" si="21"/>
        <v>1.671</v>
      </c>
      <c r="BE24" s="32">
        <f t="shared" si="21"/>
        <v>2.2170000000000001</v>
      </c>
      <c r="BF24" s="32">
        <f t="shared" si="21"/>
        <v>27.510999999999999</v>
      </c>
      <c r="BG24" s="32">
        <f t="shared" si="21"/>
        <v>45.722999999999999</v>
      </c>
      <c r="BH24" s="32">
        <f t="shared" si="21"/>
        <v>35.935000000000002</v>
      </c>
      <c r="BI24" s="32">
        <f t="shared" si="21"/>
        <v>18.966000000000001</v>
      </c>
      <c r="BJ24" s="562">
        <f t="shared" si="21"/>
        <v>71645</v>
      </c>
      <c r="BK24" s="160">
        <f t="shared" si="17"/>
        <v>0.90327704137155918</v>
      </c>
      <c r="BL24" s="160">
        <f t="shared" si="20"/>
        <v>0.83010706666666678</v>
      </c>
      <c r="BM24" s="160">
        <f t="shared" si="18"/>
        <v>0.83849011253141048</v>
      </c>
      <c r="BN24" s="160">
        <f>$AQ24/W24</f>
        <v>0.89184766580111208</v>
      </c>
      <c r="BO24" s="160">
        <f t="shared" si="6"/>
        <v>0.83010706666666678</v>
      </c>
      <c r="BP24" s="160">
        <f t="shared" si="7"/>
        <v>0.81384365877334686</v>
      </c>
      <c r="BQ24" s="161">
        <f t="shared" ref="BQ24:BS24" si="23">SUM(BQ10:BQ23)</f>
        <v>6.5239999999999867</v>
      </c>
      <c r="BR24" s="161">
        <f t="shared" si="23"/>
        <v>-5.6000000000000005</v>
      </c>
      <c r="BS24" s="161">
        <f t="shared" si="23"/>
        <v>0.49099999999999966</v>
      </c>
      <c r="BT24" s="428"/>
      <c r="BU24" s="241"/>
      <c r="BV24" s="245"/>
      <c r="BW24" s="245"/>
      <c r="BX24" s="245"/>
      <c r="BY24" s="245"/>
      <c r="BZ24" s="245"/>
      <c r="CA24" s="245"/>
      <c r="CB24" s="245"/>
      <c r="CC24" s="245"/>
      <c r="CD24" s="245"/>
      <c r="CE24" s="245"/>
      <c r="CF24" s="245"/>
      <c r="CG24" s="245"/>
      <c r="CH24" s="245"/>
      <c r="CI24" s="233"/>
      <c r="CJ24" s="233"/>
      <c r="CK24" s="233"/>
      <c r="CL24" s="233"/>
    </row>
    <row r="25" spans="1:95" s="36" customFormat="1" ht="35.25" customHeight="1" x14ac:dyDescent="0.35">
      <c r="A25" s="724" t="s">
        <v>139</v>
      </c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724"/>
      <c r="AX25" s="724"/>
      <c r="AY25" s="724"/>
      <c r="AZ25" s="724"/>
      <c r="BA25" s="724"/>
      <c r="BB25" s="724"/>
      <c r="BC25" s="724"/>
      <c r="BD25" s="724"/>
      <c r="BE25" s="724"/>
      <c r="BF25" s="724"/>
      <c r="BG25" s="724"/>
      <c r="BH25" s="724"/>
      <c r="BI25" s="724"/>
      <c r="BJ25" s="724"/>
      <c r="BK25" s="724"/>
      <c r="BL25" s="724"/>
      <c r="BM25" s="724"/>
      <c r="BN25" s="724"/>
      <c r="BO25" s="724"/>
      <c r="BP25" s="724"/>
      <c r="BQ25" s="724"/>
      <c r="BR25" s="724"/>
      <c r="BS25" s="724"/>
      <c r="BT25" s="564"/>
      <c r="BU25" s="224"/>
      <c r="BV25" s="227"/>
      <c r="BW25" s="227"/>
      <c r="BX25" s="227"/>
      <c r="BY25" s="227"/>
      <c r="BZ25" s="227"/>
      <c r="CA25" s="227"/>
      <c r="CB25" s="227"/>
      <c r="CC25" s="227"/>
      <c r="CD25" s="227"/>
      <c r="CE25" s="227"/>
      <c r="CF25" s="227"/>
      <c r="CG25" s="227"/>
      <c r="CH25" s="227"/>
      <c r="CI25" s="234"/>
      <c r="CJ25" s="234"/>
      <c r="CK25" s="234"/>
      <c r="CL25" s="234"/>
    </row>
    <row r="26" spans="1:95" ht="15" customHeight="1" x14ac:dyDescent="0.4">
      <c r="AV26" s="5" t="s">
        <v>70</v>
      </c>
      <c r="BJ26" s="288">
        <f>+BJ24/V24</f>
        <v>0.91041362221233879</v>
      </c>
      <c r="BL26" s="5">
        <f>77.1-83.6</f>
        <v>-6.5</v>
      </c>
    </row>
    <row r="27" spans="1:95" ht="15" customHeight="1" x14ac:dyDescent="0.4">
      <c r="N27" s="70">
        <f t="shared" ref="N27:U27" si="24">+N24*0.8</f>
        <v>10.312000000000001</v>
      </c>
      <c r="O27" s="70">
        <f t="shared" si="24"/>
        <v>8.5040000000000013</v>
      </c>
      <c r="P27" s="70">
        <f t="shared" si="24"/>
        <v>5.7040000000000006</v>
      </c>
      <c r="Q27" s="70">
        <f t="shared" si="24"/>
        <v>3.2640000000000002</v>
      </c>
      <c r="R27" s="70">
        <f t="shared" si="24"/>
        <v>26.880000000000003</v>
      </c>
      <c r="S27" s="70">
        <f t="shared" si="24"/>
        <v>40.623999999999995</v>
      </c>
      <c r="T27" s="70">
        <f t="shared" si="24"/>
        <v>29.528000000000006</v>
      </c>
      <c r="U27" s="70">
        <f t="shared" si="24"/>
        <v>21.632000000000001</v>
      </c>
      <c r="AH27" s="98">
        <f t="shared" ref="AH27:AO27" si="25">+AH24*0.8</f>
        <v>10.188800000000002</v>
      </c>
      <c r="AI27" s="98">
        <f t="shared" si="25"/>
        <v>9.1512000000000011</v>
      </c>
      <c r="AJ27" s="98">
        <f t="shared" si="25"/>
        <v>5.7040000000000006</v>
      </c>
      <c r="AK27" s="98">
        <f t="shared" si="25"/>
        <v>2.984</v>
      </c>
      <c r="AL27" s="98">
        <f t="shared" si="25"/>
        <v>24.586233462570835</v>
      </c>
      <c r="AM27" s="98">
        <f t="shared" si="25"/>
        <v>46.559199999999997</v>
      </c>
      <c r="AN27" s="98">
        <f t="shared" si="25"/>
        <v>28.880000000000003</v>
      </c>
      <c r="AO27" s="98">
        <f t="shared" si="25"/>
        <v>22.829599999999999</v>
      </c>
      <c r="AQ27" s="289"/>
      <c r="BA27" s="289"/>
      <c r="BL27" s="5">
        <f>82.9-37.7</f>
        <v>45.2</v>
      </c>
    </row>
    <row r="30" spans="1:95" ht="15" customHeight="1" x14ac:dyDescent="0.4">
      <c r="BL30" s="37"/>
      <c r="BM30" s="37"/>
      <c r="BO30" s="37"/>
      <c r="BP30" s="37"/>
    </row>
  </sheetData>
  <mergeCells count="47">
    <mergeCell ref="B1:V1"/>
    <mergeCell ref="B2:V2"/>
    <mergeCell ref="A3:BS3"/>
    <mergeCell ref="A4:BM4"/>
    <mergeCell ref="A5:A7"/>
    <mergeCell ref="B5:B7"/>
    <mergeCell ref="C5:V5"/>
    <mergeCell ref="W5:AP5"/>
    <mergeCell ref="AQ5:BJ5"/>
    <mergeCell ref="BK5:BM5"/>
    <mergeCell ref="AH6:AK6"/>
    <mergeCell ref="BN5:BP5"/>
    <mergeCell ref="BQ5:BS5"/>
    <mergeCell ref="C6:C7"/>
    <mergeCell ref="D6:G6"/>
    <mergeCell ref="H6:H7"/>
    <mergeCell ref="I6:L6"/>
    <mergeCell ref="M6:M7"/>
    <mergeCell ref="N6:Q6"/>
    <mergeCell ref="R6:U6"/>
    <mergeCell ref="V6:V7"/>
    <mergeCell ref="W6:W7"/>
    <mergeCell ref="X6:AA6"/>
    <mergeCell ref="AB6:AB7"/>
    <mergeCell ref="AC6:AF6"/>
    <mergeCell ref="AG6:AG7"/>
    <mergeCell ref="AP6:AP7"/>
    <mergeCell ref="AQ6:AQ7"/>
    <mergeCell ref="AR6:AU6"/>
    <mergeCell ref="AV6:AV7"/>
    <mergeCell ref="AW6:AZ6"/>
    <mergeCell ref="BS6:BS7"/>
    <mergeCell ref="BU7:CI7"/>
    <mergeCell ref="A25:BS25"/>
    <mergeCell ref="BM6:BM7"/>
    <mergeCell ref="BN6:BN7"/>
    <mergeCell ref="BO6:BO7"/>
    <mergeCell ref="BP6:BP7"/>
    <mergeCell ref="BQ6:BQ7"/>
    <mergeCell ref="BR6:BR7"/>
    <mergeCell ref="BA6:BA7"/>
    <mergeCell ref="BB6:BE6"/>
    <mergeCell ref="BF6:BI6"/>
    <mergeCell ref="BJ6:BJ7"/>
    <mergeCell ref="BK6:BK7"/>
    <mergeCell ref="BL6:BL7"/>
    <mergeCell ref="AL6:AO6"/>
  </mergeCells>
  <printOptions horizontalCentered="1"/>
  <pageMargins left="0" right="0" top="0.35433070866141703" bottom="0.15748031496063" header="0.31496062992126" footer="0.118110236220472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0"/>
  <sheetViews>
    <sheetView topLeftCell="A3" zoomScale="85" zoomScaleNormal="85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AQ18" sqref="AQ18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8.625" style="70" customWidth="1"/>
    <col min="4" max="7" width="9.25" style="70" hidden="1" customWidth="1"/>
    <col min="8" max="8" width="9" style="70" customWidth="1"/>
    <col min="9" max="12" width="9.25" style="70" hidden="1" customWidth="1"/>
    <col min="13" max="13" width="8.625" style="70" customWidth="1"/>
    <col min="14" max="21" width="9.25" style="70" hidden="1" customWidth="1"/>
    <col min="22" max="22" width="8" style="70" hidden="1" customWidth="1"/>
    <col min="23" max="23" width="8.875" style="98" customWidth="1"/>
    <col min="24" max="27" width="9.25" style="98" hidden="1" customWidth="1"/>
    <col min="28" max="28" width="9.75" style="98" customWidth="1"/>
    <col min="29" max="32" width="9.25" style="98" hidden="1" customWidth="1"/>
    <col min="33" max="33" width="8.5" style="98" customWidth="1"/>
    <col min="34" max="41" width="9.25" style="98" hidden="1" customWidth="1"/>
    <col min="42" max="42" width="9.75" style="98" hidden="1" customWidth="1"/>
    <col min="43" max="43" width="7.875" style="598" customWidth="1"/>
    <col min="44" max="47" width="7.125" style="5" hidden="1" customWidth="1"/>
    <col min="48" max="48" width="8.375" style="78" customWidth="1"/>
    <col min="49" max="51" width="7.5" style="78" hidden="1" customWidth="1"/>
    <col min="52" max="52" width="8.25" style="78" hidden="1" customWidth="1"/>
    <col min="53" max="53" width="8.25" style="598" customWidth="1"/>
    <col min="54" max="54" width="6.875" style="5" hidden="1" customWidth="1"/>
    <col min="55" max="57" width="6.125" style="5" hidden="1" customWidth="1"/>
    <col min="58" max="61" width="6.75" style="5" hidden="1" customWidth="1"/>
    <col min="62" max="62" width="6.875" style="290" customWidth="1"/>
    <col min="63" max="68" width="8" style="5" customWidth="1"/>
    <col min="69" max="70" width="6.5" style="5" hidden="1" customWidth="1"/>
    <col min="71" max="71" width="6.25" style="5" hidden="1" customWidth="1"/>
    <col min="72" max="72" width="6.25" style="5" customWidth="1"/>
    <col min="73" max="73" width="5.75" style="237" hidden="1" customWidth="1"/>
    <col min="74" max="74" width="4.625" style="237" hidden="1" customWidth="1"/>
    <col min="75" max="77" width="4.125" style="237" hidden="1" customWidth="1"/>
    <col min="78" max="78" width="3.25" style="237" hidden="1" customWidth="1"/>
    <col min="79" max="81" width="4.125" style="237" hidden="1" customWidth="1"/>
    <col min="82" max="82" width="3.25" style="237" hidden="1" customWidth="1"/>
    <col min="83" max="83" width="4.125" style="237" hidden="1" customWidth="1"/>
    <col min="84" max="84" width="4.625" style="237" hidden="1" customWidth="1"/>
    <col min="85" max="85" width="4.125" style="237" hidden="1" customWidth="1"/>
    <col min="86" max="86" width="3.25" style="237" hidden="1" customWidth="1"/>
    <col min="87" max="87" width="3.25" style="228" hidden="1" customWidth="1"/>
    <col min="88" max="89" width="3.625" style="228" hidden="1" customWidth="1"/>
    <col min="90" max="90" width="4.625" style="228" hidden="1" customWidth="1"/>
    <col min="91" max="93" width="4.625" style="5" hidden="1" customWidth="1"/>
    <col min="94" max="95" width="4.5" style="5" hidden="1" customWidth="1"/>
    <col min="96" max="233" width="8.625" style="5"/>
    <col min="234" max="234" width="4.25" style="5" customWidth="1"/>
    <col min="235" max="235" width="16.25" style="5" customWidth="1"/>
    <col min="236" max="243" width="6.75" style="5" customWidth="1"/>
    <col min="244" max="245" width="5.875" style="5" customWidth="1"/>
    <col min="246" max="246" width="8.5" style="5" customWidth="1"/>
    <col min="247" max="247" width="8" style="5" customWidth="1"/>
    <col min="248" max="248" width="9.125" style="5" customWidth="1"/>
    <col min="249" max="254" width="8" style="5" customWidth="1"/>
    <col min="255" max="255" width="11.75" style="5" customWidth="1"/>
    <col min="256" max="256" width="6.875" style="5" customWidth="1"/>
    <col min="257" max="257" width="8.375" style="5" customWidth="1"/>
    <col min="258" max="264" width="6.75" style="5" customWidth="1"/>
    <col min="265" max="266" width="5.875" style="5" customWidth="1"/>
    <col min="267" max="267" width="8.5" style="5" customWidth="1"/>
    <col min="268" max="268" width="8" style="5" customWidth="1"/>
    <col min="269" max="269" width="9.125" style="5" customWidth="1"/>
    <col min="270" max="275" width="8" style="5" customWidth="1"/>
    <col min="276" max="276" width="11.75" style="5" customWidth="1"/>
    <col min="277" max="277" width="6.875" style="5" customWidth="1"/>
    <col min="278" max="278" width="7.625" style="5" customWidth="1"/>
    <col min="279" max="282" width="6.75" style="5" customWidth="1"/>
    <col min="283" max="283" width="7.625" style="5" customWidth="1"/>
    <col min="284" max="288" width="6.75" style="5" customWidth="1"/>
    <col min="289" max="289" width="6.625" style="5" customWidth="1"/>
    <col min="290" max="290" width="6.25" style="5" customWidth="1"/>
    <col min="291" max="291" width="6.625" style="5" customWidth="1"/>
    <col min="292" max="292" width="6.25" style="5" customWidth="1"/>
    <col min="293" max="293" width="6.5" style="5" customWidth="1"/>
    <col min="294" max="294" width="6.625" style="5" customWidth="1"/>
    <col min="295" max="295" width="6.875" style="5" customWidth="1"/>
    <col min="296" max="296" width="7" style="5" customWidth="1"/>
    <col min="297" max="297" width="8.125" style="5" customWidth="1"/>
    <col min="298" max="298" width="7.875" style="5" customWidth="1"/>
    <col min="299" max="300" width="6.75" style="5" customWidth="1"/>
    <col min="301" max="301" width="6.625" style="5" customWidth="1"/>
    <col min="302" max="303" width="6.75" style="5" customWidth="1"/>
    <col min="304" max="304" width="6.625" style="5" customWidth="1"/>
    <col min="305" max="307" width="0" style="5" hidden="1" customWidth="1"/>
    <col min="308" max="489" width="8.625" style="5"/>
    <col min="490" max="490" width="4.25" style="5" customWidth="1"/>
    <col min="491" max="491" width="16.25" style="5" customWidth="1"/>
    <col min="492" max="499" width="6.75" style="5" customWidth="1"/>
    <col min="500" max="501" width="5.875" style="5" customWidth="1"/>
    <col min="502" max="502" width="8.5" style="5" customWidth="1"/>
    <col min="503" max="503" width="8" style="5" customWidth="1"/>
    <col min="504" max="504" width="9.125" style="5" customWidth="1"/>
    <col min="505" max="510" width="8" style="5" customWidth="1"/>
    <col min="511" max="511" width="11.75" style="5" customWidth="1"/>
    <col min="512" max="512" width="6.875" style="5" customWidth="1"/>
    <col min="513" max="513" width="8.375" style="5" customWidth="1"/>
    <col min="514" max="520" width="6.75" style="5" customWidth="1"/>
    <col min="521" max="522" width="5.875" style="5" customWidth="1"/>
    <col min="523" max="523" width="8.5" style="5" customWidth="1"/>
    <col min="524" max="524" width="8" style="5" customWidth="1"/>
    <col min="525" max="525" width="9.125" style="5" customWidth="1"/>
    <col min="526" max="531" width="8" style="5" customWidth="1"/>
    <col min="532" max="532" width="11.75" style="5" customWidth="1"/>
    <col min="533" max="533" width="6.875" style="5" customWidth="1"/>
    <col min="534" max="534" width="7.625" style="5" customWidth="1"/>
    <col min="535" max="538" width="6.75" style="5" customWidth="1"/>
    <col min="539" max="539" width="7.625" style="5" customWidth="1"/>
    <col min="540" max="544" width="6.75" style="5" customWidth="1"/>
    <col min="545" max="545" width="6.625" style="5" customWidth="1"/>
    <col min="546" max="546" width="6.25" style="5" customWidth="1"/>
    <col min="547" max="547" width="6.625" style="5" customWidth="1"/>
    <col min="548" max="548" width="6.25" style="5" customWidth="1"/>
    <col min="549" max="549" width="6.5" style="5" customWidth="1"/>
    <col min="550" max="550" width="6.625" style="5" customWidth="1"/>
    <col min="551" max="551" width="6.875" style="5" customWidth="1"/>
    <col min="552" max="552" width="7" style="5" customWidth="1"/>
    <col min="553" max="553" width="8.125" style="5" customWidth="1"/>
    <col min="554" max="554" width="7.875" style="5" customWidth="1"/>
    <col min="555" max="556" width="6.75" style="5" customWidth="1"/>
    <col min="557" max="557" width="6.625" style="5" customWidth="1"/>
    <col min="558" max="559" width="6.75" style="5" customWidth="1"/>
    <col min="560" max="560" width="6.625" style="5" customWidth="1"/>
    <col min="561" max="563" width="0" style="5" hidden="1" customWidth="1"/>
    <col min="564" max="745" width="8.625" style="5"/>
    <col min="746" max="746" width="4.25" style="5" customWidth="1"/>
    <col min="747" max="747" width="16.25" style="5" customWidth="1"/>
    <col min="748" max="755" width="6.75" style="5" customWidth="1"/>
    <col min="756" max="757" width="5.875" style="5" customWidth="1"/>
    <col min="758" max="758" width="8.5" style="5" customWidth="1"/>
    <col min="759" max="759" width="8" style="5" customWidth="1"/>
    <col min="760" max="760" width="9.125" style="5" customWidth="1"/>
    <col min="761" max="766" width="8" style="5" customWidth="1"/>
    <col min="767" max="767" width="11.75" style="5" customWidth="1"/>
    <col min="768" max="768" width="6.875" style="5" customWidth="1"/>
    <col min="769" max="769" width="8.375" style="5" customWidth="1"/>
    <col min="770" max="776" width="6.75" style="5" customWidth="1"/>
    <col min="777" max="778" width="5.875" style="5" customWidth="1"/>
    <col min="779" max="779" width="8.5" style="5" customWidth="1"/>
    <col min="780" max="780" width="8" style="5" customWidth="1"/>
    <col min="781" max="781" width="9.125" style="5" customWidth="1"/>
    <col min="782" max="787" width="8" style="5" customWidth="1"/>
    <col min="788" max="788" width="11.75" style="5" customWidth="1"/>
    <col min="789" max="789" width="6.875" style="5" customWidth="1"/>
    <col min="790" max="790" width="7.625" style="5" customWidth="1"/>
    <col min="791" max="794" width="6.75" style="5" customWidth="1"/>
    <col min="795" max="795" width="7.625" style="5" customWidth="1"/>
    <col min="796" max="800" width="6.75" style="5" customWidth="1"/>
    <col min="801" max="801" width="6.625" style="5" customWidth="1"/>
    <col min="802" max="802" width="6.25" style="5" customWidth="1"/>
    <col min="803" max="803" width="6.625" style="5" customWidth="1"/>
    <col min="804" max="804" width="6.25" style="5" customWidth="1"/>
    <col min="805" max="805" width="6.5" style="5" customWidth="1"/>
    <col min="806" max="806" width="6.625" style="5" customWidth="1"/>
    <col min="807" max="807" width="6.875" style="5" customWidth="1"/>
    <col min="808" max="808" width="7" style="5" customWidth="1"/>
    <col min="809" max="809" width="8.125" style="5" customWidth="1"/>
    <col min="810" max="810" width="7.875" style="5" customWidth="1"/>
    <col min="811" max="812" width="6.75" style="5" customWidth="1"/>
    <col min="813" max="813" width="6.625" style="5" customWidth="1"/>
    <col min="814" max="815" width="6.75" style="5" customWidth="1"/>
    <col min="816" max="816" width="6.625" style="5" customWidth="1"/>
    <col min="817" max="819" width="0" style="5" hidden="1" customWidth="1"/>
    <col min="820" max="1001" width="8.625" style="5"/>
    <col min="1002" max="1002" width="4.25" style="5" customWidth="1"/>
    <col min="1003" max="1003" width="16.25" style="5" customWidth="1"/>
    <col min="1004" max="1011" width="6.75" style="5" customWidth="1"/>
    <col min="1012" max="1013" width="5.875" style="5" customWidth="1"/>
    <col min="1014" max="1014" width="8.5" style="5" customWidth="1"/>
    <col min="1015" max="1015" width="8" style="5" customWidth="1"/>
    <col min="1016" max="1016" width="9.125" style="5" customWidth="1"/>
    <col min="1017" max="1022" width="8" style="5" customWidth="1"/>
    <col min="1023" max="1023" width="11.75" style="5" customWidth="1"/>
    <col min="1024" max="1024" width="6.875" style="5" customWidth="1"/>
    <col min="1025" max="1025" width="8.375" style="5" customWidth="1"/>
    <col min="1026" max="1032" width="6.75" style="5" customWidth="1"/>
    <col min="1033" max="1034" width="5.875" style="5" customWidth="1"/>
    <col min="1035" max="1035" width="8.5" style="5" customWidth="1"/>
    <col min="1036" max="1036" width="8" style="5" customWidth="1"/>
    <col min="1037" max="1037" width="9.125" style="5" customWidth="1"/>
    <col min="1038" max="1043" width="8" style="5" customWidth="1"/>
    <col min="1044" max="1044" width="11.75" style="5" customWidth="1"/>
    <col min="1045" max="1045" width="6.875" style="5" customWidth="1"/>
    <col min="1046" max="1046" width="7.625" style="5" customWidth="1"/>
    <col min="1047" max="1050" width="6.75" style="5" customWidth="1"/>
    <col min="1051" max="1051" width="7.625" style="5" customWidth="1"/>
    <col min="1052" max="1056" width="6.75" style="5" customWidth="1"/>
    <col min="1057" max="1057" width="6.625" style="5" customWidth="1"/>
    <col min="1058" max="1058" width="6.25" style="5" customWidth="1"/>
    <col min="1059" max="1059" width="6.625" style="5" customWidth="1"/>
    <col min="1060" max="1060" width="6.25" style="5" customWidth="1"/>
    <col min="1061" max="1061" width="6.5" style="5" customWidth="1"/>
    <col min="1062" max="1062" width="6.625" style="5" customWidth="1"/>
    <col min="1063" max="1063" width="6.875" style="5" customWidth="1"/>
    <col min="1064" max="1064" width="7" style="5" customWidth="1"/>
    <col min="1065" max="1065" width="8.125" style="5" customWidth="1"/>
    <col min="1066" max="1066" width="7.875" style="5" customWidth="1"/>
    <col min="1067" max="1068" width="6.75" style="5" customWidth="1"/>
    <col min="1069" max="1069" width="6.625" style="5" customWidth="1"/>
    <col min="1070" max="1071" width="6.75" style="5" customWidth="1"/>
    <col min="1072" max="1072" width="6.625" style="5" customWidth="1"/>
    <col min="1073" max="1075" width="0" style="5" hidden="1" customWidth="1"/>
    <col min="1076" max="1257" width="8.625" style="5"/>
    <col min="1258" max="1258" width="4.25" style="5" customWidth="1"/>
    <col min="1259" max="1259" width="16.25" style="5" customWidth="1"/>
    <col min="1260" max="1267" width="6.75" style="5" customWidth="1"/>
    <col min="1268" max="1269" width="5.875" style="5" customWidth="1"/>
    <col min="1270" max="1270" width="8.5" style="5" customWidth="1"/>
    <col min="1271" max="1271" width="8" style="5" customWidth="1"/>
    <col min="1272" max="1272" width="9.125" style="5" customWidth="1"/>
    <col min="1273" max="1278" width="8" style="5" customWidth="1"/>
    <col min="1279" max="1279" width="11.75" style="5" customWidth="1"/>
    <col min="1280" max="1280" width="6.875" style="5" customWidth="1"/>
    <col min="1281" max="1281" width="8.375" style="5" customWidth="1"/>
    <col min="1282" max="1288" width="6.75" style="5" customWidth="1"/>
    <col min="1289" max="1290" width="5.875" style="5" customWidth="1"/>
    <col min="1291" max="1291" width="8.5" style="5" customWidth="1"/>
    <col min="1292" max="1292" width="8" style="5" customWidth="1"/>
    <col min="1293" max="1293" width="9.125" style="5" customWidth="1"/>
    <col min="1294" max="1299" width="8" style="5" customWidth="1"/>
    <col min="1300" max="1300" width="11.75" style="5" customWidth="1"/>
    <col min="1301" max="1301" width="6.875" style="5" customWidth="1"/>
    <col min="1302" max="1302" width="7.625" style="5" customWidth="1"/>
    <col min="1303" max="1306" width="6.75" style="5" customWidth="1"/>
    <col min="1307" max="1307" width="7.625" style="5" customWidth="1"/>
    <col min="1308" max="1312" width="6.75" style="5" customWidth="1"/>
    <col min="1313" max="1313" width="6.625" style="5" customWidth="1"/>
    <col min="1314" max="1314" width="6.25" style="5" customWidth="1"/>
    <col min="1315" max="1315" width="6.625" style="5" customWidth="1"/>
    <col min="1316" max="1316" width="6.25" style="5" customWidth="1"/>
    <col min="1317" max="1317" width="6.5" style="5" customWidth="1"/>
    <col min="1318" max="1318" width="6.625" style="5" customWidth="1"/>
    <col min="1319" max="1319" width="6.875" style="5" customWidth="1"/>
    <col min="1320" max="1320" width="7" style="5" customWidth="1"/>
    <col min="1321" max="1321" width="8.125" style="5" customWidth="1"/>
    <col min="1322" max="1322" width="7.875" style="5" customWidth="1"/>
    <col min="1323" max="1324" width="6.75" style="5" customWidth="1"/>
    <col min="1325" max="1325" width="6.625" style="5" customWidth="1"/>
    <col min="1326" max="1327" width="6.75" style="5" customWidth="1"/>
    <col min="1328" max="1328" width="6.625" style="5" customWidth="1"/>
    <col min="1329" max="1331" width="0" style="5" hidden="1" customWidth="1"/>
    <col min="1332" max="1513" width="8.625" style="5"/>
    <col min="1514" max="1514" width="4.25" style="5" customWidth="1"/>
    <col min="1515" max="1515" width="16.25" style="5" customWidth="1"/>
    <col min="1516" max="1523" width="6.75" style="5" customWidth="1"/>
    <col min="1524" max="1525" width="5.875" style="5" customWidth="1"/>
    <col min="1526" max="1526" width="8.5" style="5" customWidth="1"/>
    <col min="1527" max="1527" width="8" style="5" customWidth="1"/>
    <col min="1528" max="1528" width="9.125" style="5" customWidth="1"/>
    <col min="1529" max="1534" width="8" style="5" customWidth="1"/>
    <col min="1535" max="1535" width="11.75" style="5" customWidth="1"/>
    <col min="1536" max="1536" width="6.875" style="5" customWidth="1"/>
    <col min="1537" max="1537" width="8.375" style="5" customWidth="1"/>
    <col min="1538" max="1544" width="6.75" style="5" customWidth="1"/>
    <col min="1545" max="1546" width="5.875" style="5" customWidth="1"/>
    <col min="1547" max="1547" width="8.5" style="5" customWidth="1"/>
    <col min="1548" max="1548" width="8" style="5" customWidth="1"/>
    <col min="1549" max="1549" width="9.125" style="5" customWidth="1"/>
    <col min="1550" max="1555" width="8" style="5" customWidth="1"/>
    <col min="1556" max="1556" width="11.75" style="5" customWidth="1"/>
    <col min="1557" max="1557" width="6.875" style="5" customWidth="1"/>
    <col min="1558" max="1558" width="7.625" style="5" customWidth="1"/>
    <col min="1559" max="1562" width="6.75" style="5" customWidth="1"/>
    <col min="1563" max="1563" width="7.625" style="5" customWidth="1"/>
    <col min="1564" max="1568" width="6.75" style="5" customWidth="1"/>
    <col min="1569" max="1569" width="6.625" style="5" customWidth="1"/>
    <col min="1570" max="1570" width="6.25" style="5" customWidth="1"/>
    <col min="1571" max="1571" width="6.625" style="5" customWidth="1"/>
    <col min="1572" max="1572" width="6.25" style="5" customWidth="1"/>
    <col min="1573" max="1573" width="6.5" style="5" customWidth="1"/>
    <col min="1574" max="1574" width="6.625" style="5" customWidth="1"/>
    <col min="1575" max="1575" width="6.875" style="5" customWidth="1"/>
    <col min="1576" max="1576" width="7" style="5" customWidth="1"/>
    <col min="1577" max="1577" width="8.125" style="5" customWidth="1"/>
    <col min="1578" max="1578" width="7.875" style="5" customWidth="1"/>
    <col min="1579" max="1580" width="6.75" style="5" customWidth="1"/>
    <col min="1581" max="1581" width="6.625" style="5" customWidth="1"/>
    <col min="1582" max="1583" width="6.75" style="5" customWidth="1"/>
    <col min="1584" max="1584" width="6.625" style="5" customWidth="1"/>
    <col min="1585" max="1587" width="0" style="5" hidden="1" customWidth="1"/>
    <col min="1588" max="1769" width="8.625" style="5"/>
    <col min="1770" max="1770" width="4.25" style="5" customWidth="1"/>
    <col min="1771" max="1771" width="16.25" style="5" customWidth="1"/>
    <col min="1772" max="1779" width="6.75" style="5" customWidth="1"/>
    <col min="1780" max="1781" width="5.875" style="5" customWidth="1"/>
    <col min="1782" max="1782" width="8.5" style="5" customWidth="1"/>
    <col min="1783" max="1783" width="8" style="5" customWidth="1"/>
    <col min="1784" max="1784" width="9.125" style="5" customWidth="1"/>
    <col min="1785" max="1790" width="8" style="5" customWidth="1"/>
    <col min="1791" max="1791" width="11.75" style="5" customWidth="1"/>
    <col min="1792" max="1792" width="6.875" style="5" customWidth="1"/>
    <col min="1793" max="1793" width="8.375" style="5" customWidth="1"/>
    <col min="1794" max="1800" width="6.75" style="5" customWidth="1"/>
    <col min="1801" max="1802" width="5.875" style="5" customWidth="1"/>
    <col min="1803" max="1803" width="8.5" style="5" customWidth="1"/>
    <col min="1804" max="1804" width="8" style="5" customWidth="1"/>
    <col min="1805" max="1805" width="9.125" style="5" customWidth="1"/>
    <col min="1806" max="1811" width="8" style="5" customWidth="1"/>
    <col min="1812" max="1812" width="11.75" style="5" customWidth="1"/>
    <col min="1813" max="1813" width="6.875" style="5" customWidth="1"/>
    <col min="1814" max="1814" width="7.625" style="5" customWidth="1"/>
    <col min="1815" max="1818" width="6.75" style="5" customWidth="1"/>
    <col min="1819" max="1819" width="7.625" style="5" customWidth="1"/>
    <col min="1820" max="1824" width="6.75" style="5" customWidth="1"/>
    <col min="1825" max="1825" width="6.625" style="5" customWidth="1"/>
    <col min="1826" max="1826" width="6.25" style="5" customWidth="1"/>
    <col min="1827" max="1827" width="6.625" style="5" customWidth="1"/>
    <col min="1828" max="1828" width="6.25" style="5" customWidth="1"/>
    <col min="1829" max="1829" width="6.5" style="5" customWidth="1"/>
    <col min="1830" max="1830" width="6.625" style="5" customWidth="1"/>
    <col min="1831" max="1831" width="6.875" style="5" customWidth="1"/>
    <col min="1832" max="1832" width="7" style="5" customWidth="1"/>
    <col min="1833" max="1833" width="8.125" style="5" customWidth="1"/>
    <col min="1834" max="1834" width="7.875" style="5" customWidth="1"/>
    <col min="1835" max="1836" width="6.75" style="5" customWidth="1"/>
    <col min="1837" max="1837" width="6.625" style="5" customWidth="1"/>
    <col min="1838" max="1839" width="6.75" style="5" customWidth="1"/>
    <col min="1840" max="1840" width="6.625" style="5" customWidth="1"/>
    <col min="1841" max="1843" width="0" style="5" hidden="1" customWidth="1"/>
    <col min="1844" max="2025" width="8.625" style="5"/>
    <col min="2026" max="2026" width="4.25" style="5" customWidth="1"/>
    <col min="2027" max="2027" width="16.25" style="5" customWidth="1"/>
    <col min="2028" max="2035" width="6.75" style="5" customWidth="1"/>
    <col min="2036" max="2037" width="5.875" style="5" customWidth="1"/>
    <col min="2038" max="2038" width="8.5" style="5" customWidth="1"/>
    <col min="2039" max="2039" width="8" style="5" customWidth="1"/>
    <col min="2040" max="2040" width="9.125" style="5" customWidth="1"/>
    <col min="2041" max="2046" width="8" style="5" customWidth="1"/>
    <col min="2047" max="2047" width="11.75" style="5" customWidth="1"/>
    <col min="2048" max="2048" width="6.875" style="5" customWidth="1"/>
    <col min="2049" max="2049" width="8.375" style="5" customWidth="1"/>
    <col min="2050" max="2056" width="6.75" style="5" customWidth="1"/>
    <col min="2057" max="2058" width="5.875" style="5" customWidth="1"/>
    <col min="2059" max="2059" width="8.5" style="5" customWidth="1"/>
    <col min="2060" max="2060" width="8" style="5" customWidth="1"/>
    <col min="2061" max="2061" width="9.125" style="5" customWidth="1"/>
    <col min="2062" max="2067" width="8" style="5" customWidth="1"/>
    <col min="2068" max="2068" width="11.75" style="5" customWidth="1"/>
    <col min="2069" max="2069" width="6.875" style="5" customWidth="1"/>
    <col min="2070" max="2070" width="7.625" style="5" customWidth="1"/>
    <col min="2071" max="2074" width="6.75" style="5" customWidth="1"/>
    <col min="2075" max="2075" width="7.625" style="5" customWidth="1"/>
    <col min="2076" max="2080" width="6.75" style="5" customWidth="1"/>
    <col min="2081" max="2081" width="6.625" style="5" customWidth="1"/>
    <col min="2082" max="2082" width="6.25" style="5" customWidth="1"/>
    <col min="2083" max="2083" width="6.625" style="5" customWidth="1"/>
    <col min="2084" max="2084" width="6.25" style="5" customWidth="1"/>
    <col min="2085" max="2085" width="6.5" style="5" customWidth="1"/>
    <col min="2086" max="2086" width="6.625" style="5" customWidth="1"/>
    <col min="2087" max="2087" width="6.875" style="5" customWidth="1"/>
    <col min="2088" max="2088" width="7" style="5" customWidth="1"/>
    <col min="2089" max="2089" width="8.125" style="5" customWidth="1"/>
    <col min="2090" max="2090" width="7.875" style="5" customWidth="1"/>
    <col min="2091" max="2092" width="6.75" style="5" customWidth="1"/>
    <col min="2093" max="2093" width="6.625" style="5" customWidth="1"/>
    <col min="2094" max="2095" width="6.75" style="5" customWidth="1"/>
    <col min="2096" max="2096" width="6.625" style="5" customWidth="1"/>
    <col min="2097" max="2099" width="0" style="5" hidden="1" customWidth="1"/>
    <col min="2100" max="2281" width="8.625" style="5"/>
    <col min="2282" max="2282" width="4.25" style="5" customWidth="1"/>
    <col min="2283" max="2283" width="16.25" style="5" customWidth="1"/>
    <col min="2284" max="2291" width="6.75" style="5" customWidth="1"/>
    <col min="2292" max="2293" width="5.875" style="5" customWidth="1"/>
    <col min="2294" max="2294" width="8.5" style="5" customWidth="1"/>
    <col min="2295" max="2295" width="8" style="5" customWidth="1"/>
    <col min="2296" max="2296" width="9.125" style="5" customWidth="1"/>
    <col min="2297" max="2302" width="8" style="5" customWidth="1"/>
    <col min="2303" max="2303" width="11.75" style="5" customWidth="1"/>
    <col min="2304" max="2304" width="6.875" style="5" customWidth="1"/>
    <col min="2305" max="2305" width="8.375" style="5" customWidth="1"/>
    <col min="2306" max="2312" width="6.75" style="5" customWidth="1"/>
    <col min="2313" max="2314" width="5.875" style="5" customWidth="1"/>
    <col min="2315" max="2315" width="8.5" style="5" customWidth="1"/>
    <col min="2316" max="2316" width="8" style="5" customWidth="1"/>
    <col min="2317" max="2317" width="9.125" style="5" customWidth="1"/>
    <col min="2318" max="2323" width="8" style="5" customWidth="1"/>
    <col min="2324" max="2324" width="11.75" style="5" customWidth="1"/>
    <col min="2325" max="2325" width="6.875" style="5" customWidth="1"/>
    <col min="2326" max="2326" width="7.625" style="5" customWidth="1"/>
    <col min="2327" max="2330" width="6.75" style="5" customWidth="1"/>
    <col min="2331" max="2331" width="7.625" style="5" customWidth="1"/>
    <col min="2332" max="2336" width="6.75" style="5" customWidth="1"/>
    <col min="2337" max="2337" width="6.625" style="5" customWidth="1"/>
    <col min="2338" max="2338" width="6.25" style="5" customWidth="1"/>
    <col min="2339" max="2339" width="6.625" style="5" customWidth="1"/>
    <col min="2340" max="2340" width="6.25" style="5" customWidth="1"/>
    <col min="2341" max="2341" width="6.5" style="5" customWidth="1"/>
    <col min="2342" max="2342" width="6.625" style="5" customWidth="1"/>
    <col min="2343" max="2343" width="6.875" style="5" customWidth="1"/>
    <col min="2344" max="2344" width="7" style="5" customWidth="1"/>
    <col min="2345" max="2345" width="8.125" style="5" customWidth="1"/>
    <col min="2346" max="2346" width="7.875" style="5" customWidth="1"/>
    <col min="2347" max="2348" width="6.75" style="5" customWidth="1"/>
    <col min="2349" max="2349" width="6.625" style="5" customWidth="1"/>
    <col min="2350" max="2351" width="6.75" style="5" customWidth="1"/>
    <col min="2352" max="2352" width="6.625" style="5" customWidth="1"/>
    <col min="2353" max="2355" width="0" style="5" hidden="1" customWidth="1"/>
    <col min="2356" max="2537" width="8.625" style="5"/>
    <col min="2538" max="2538" width="4.25" style="5" customWidth="1"/>
    <col min="2539" max="2539" width="16.25" style="5" customWidth="1"/>
    <col min="2540" max="2547" width="6.75" style="5" customWidth="1"/>
    <col min="2548" max="2549" width="5.875" style="5" customWidth="1"/>
    <col min="2550" max="2550" width="8.5" style="5" customWidth="1"/>
    <col min="2551" max="2551" width="8" style="5" customWidth="1"/>
    <col min="2552" max="2552" width="9.125" style="5" customWidth="1"/>
    <col min="2553" max="2558" width="8" style="5" customWidth="1"/>
    <col min="2559" max="2559" width="11.75" style="5" customWidth="1"/>
    <col min="2560" max="2560" width="6.875" style="5" customWidth="1"/>
    <col min="2561" max="2561" width="8.375" style="5" customWidth="1"/>
    <col min="2562" max="2568" width="6.75" style="5" customWidth="1"/>
    <col min="2569" max="2570" width="5.875" style="5" customWidth="1"/>
    <col min="2571" max="2571" width="8.5" style="5" customWidth="1"/>
    <col min="2572" max="2572" width="8" style="5" customWidth="1"/>
    <col min="2573" max="2573" width="9.125" style="5" customWidth="1"/>
    <col min="2574" max="2579" width="8" style="5" customWidth="1"/>
    <col min="2580" max="2580" width="11.75" style="5" customWidth="1"/>
    <col min="2581" max="2581" width="6.875" style="5" customWidth="1"/>
    <col min="2582" max="2582" width="7.625" style="5" customWidth="1"/>
    <col min="2583" max="2586" width="6.75" style="5" customWidth="1"/>
    <col min="2587" max="2587" width="7.625" style="5" customWidth="1"/>
    <col min="2588" max="2592" width="6.75" style="5" customWidth="1"/>
    <col min="2593" max="2593" width="6.625" style="5" customWidth="1"/>
    <col min="2594" max="2594" width="6.25" style="5" customWidth="1"/>
    <col min="2595" max="2595" width="6.625" style="5" customWidth="1"/>
    <col min="2596" max="2596" width="6.25" style="5" customWidth="1"/>
    <col min="2597" max="2597" width="6.5" style="5" customWidth="1"/>
    <col min="2598" max="2598" width="6.625" style="5" customWidth="1"/>
    <col min="2599" max="2599" width="6.875" style="5" customWidth="1"/>
    <col min="2600" max="2600" width="7" style="5" customWidth="1"/>
    <col min="2601" max="2601" width="8.125" style="5" customWidth="1"/>
    <col min="2602" max="2602" width="7.875" style="5" customWidth="1"/>
    <col min="2603" max="2604" width="6.75" style="5" customWidth="1"/>
    <col min="2605" max="2605" width="6.625" style="5" customWidth="1"/>
    <col min="2606" max="2607" width="6.75" style="5" customWidth="1"/>
    <col min="2608" max="2608" width="6.625" style="5" customWidth="1"/>
    <col min="2609" max="2611" width="0" style="5" hidden="1" customWidth="1"/>
    <col min="2612" max="2793" width="8.625" style="5"/>
    <col min="2794" max="2794" width="4.25" style="5" customWidth="1"/>
    <col min="2795" max="2795" width="16.25" style="5" customWidth="1"/>
    <col min="2796" max="2803" width="6.75" style="5" customWidth="1"/>
    <col min="2804" max="2805" width="5.875" style="5" customWidth="1"/>
    <col min="2806" max="2806" width="8.5" style="5" customWidth="1"/>
    <col min="2807" max="2807" width="8" style="5" customWidth="1"/>
    <col min="2808" max="2808" width="9.125" style="5" customWidth="1"/>
    <col min="2809" max="2814" width="8" style="5" customWidth="1"/>
    <col min="2815" max="2815" width="11.75" style="5" customWidth="1"/>
    <col min="2816" max="2816" width="6.875" style="5" customWidth="1"/>
    <col min="2817" max="2817" width="8.375" style="5" customWidth="1"/>
    <col min="2818" max="2824" width="6.75" style="5" customWidth="1"/>
    <col min="2825" max="2826" width="5.875" style="5" customWidth="1"/>
    <col min="2827" max="2827" width="8.5" style="5" customWidth="1"/>
    <col min="2828" max="2828" width="8" style="5" customWidth="1"/>
    <col min="2829" max="2829" width="9.125" style="5" customWidth="1"/>
    <col min="2830" max="2835" width="8" style="5" customWidth="1"/>
    <col min="2836" max="2836" width="11.75" style="5" customWidth="1"/>
    <col min="2837" max="2837" width="6.875" style="5" customWidth="1"/>
    <col min="2838" max="2838" width="7.625" style="5" customWidth="1"/>
    <col min="2839" max="2842" width="6.75" style="5" customWidth="1"/>
    <col min="2843" max="2843" width="7.625" style="5" customWidth="1"/>
    <col min="2844" max="2848" width="6.75" style="5" customWidth="1"/>
    <col min="2849" max="2849" width="6.625" style="5" customWidth="1"/>
    <col min="2850" max="2850" width="6.25" style="5" customWidth="1"/>
    <col min="2851" max="2851" width="6.625" style="5" customWidth="1"/>
    <col min="2852" max="2852" width="6.25" style="5" customWidth="1"/>
    <col min="2853" max="2853" width="6.5" style="5" customWidth="1"/>
    <col min="2854" max="2854" width="6.625" style="5" customWidth="1"/>
    <col min="2855" max="2855" width="6.875" style="5" customWidth="1"/>
    <col min="2856" max="2856" width="7" style="5" customWidth="1"/>
    <col min="2857" max="2857" width="8.125" style="5" customWidth="1"/>
    <col min="2858" max="2858" width="7.875" style="5" customWidth="1"/>
    <col min="2859" max="2860" width="6.75" style="5" customWidth="1"/>
    <col min="2861" max="2861" width="6.625" style="5" customWidth="1"/>
    <col min="2862" max="2863" width="6.75" style="5" customWidth="1"/>
    <col min="2864" max="2864" width="6.625" style="5" customWidth="1"/>
    <col min="2865" max="2867" width="0" style="5" hidden="1" customWidth="1"/>
    <col min="2868" max="3049" width="8.625" style="5"/>
    <col min="3050" max="3050" width="4.25" style="5" customWidth="1"/>
    <col min="3051" max="3051" width="16.25" style="5" customWidth="1"/>
    <col min="3052" max="3059" width="6.75" style="5" customWidth="1"/>
    <col min="3060" max="3061" width="5.875" style="5" customWidth="1"/>
    <col min="3062" max="3062" width="8.5" style="5" customWidth="1"/>
    <col min="3063" max="3063" width="8" style="5" customWidth="1"/>
    <col min="3064" max="3064" width="9.125" style="5" customWidth="1"/>
    <col min="3065" max="3070" width="8" style="5" customWidth="1"/>
    <col min="3071" max="3071" width="11.75" style="5" customWidth="1"/>
    <col min="3072" max="3072" width="6.875" style="5" customWidth="1"/>
    <col min="3073" max="3073" width="8.375" style="5" customWidth="1"/>
    <col min="3074" max="3080" width="6.75" style="5" customWidth="1"/>
    <col min="3081" max="3082" width="5.875" style="5" customWidth="1"/>
    <col min="3083" max="3083" width="8.5" style="5" customWidth="1"/>
    <col min="3084" max="3084" width="8" style="5" customWidth="1"/>
    <col min="3085" max="3085" width="9.125" style="5" customWidth="1"/>
    <col min="3086" max="3091" width="8" style="5" customWidth="1"/>
    <col min="3092" max="3092" width="11.75" style="5" customWidth="1"/>
    <col min="3093" max="3093" width="6.875" style="5" customWidth="1"/>
    <col min="3094" max="3094" width="7.625" style="5" customWidth="1"/>
    <col min="3095" max="3098" width="6.75" style="5" customWidth="1"/>
    <col min="3099" max="3099" width="7.625" style="5" customWidth="1"/>
    <col min="3100" max="3104" width="6.75" style="5" customWidth="1"/>
    <col min="3105" max="3105" width="6.625" style="5" customWidth="1"/>
    <col min="3106" max="3106" width="6.25" style="5" customWidth="1"/>
    <col min="3107" max="3107" width="6.625" style="5" customWidth="1"/>
    <col min="3108" max="3108" width="6.25" style="5" customWidth="1"/>
    <col min="3109" max="3109" width="6.5" style="5" customWidth="1"/>
    <col min="3110" max="3110" width="6.625" style="5" customWidth="1"/>
    <col min="3111" max="3111" width="6.875" style="5" customWidth="1"/>
    <col min="3112" max="3112" width="7" style="5" customWidth="1"/>
    <col min="3113" max="3113" width="8.125" style="5" customWidth="1"/>
    <col min="3114" max="3114" width="7.875" style="5" customWidth="1"/>
    <col min="3115" max="3116" width="6.75" style="5" customWidth="1"/>
    <col min="3117" max="3117" width="6.625" style="5" customWidth="1"/>
    <col min="3118" max="3119" width="6.75" style="5" customWidth="1"/>
    <col min="3120" max="3120" width="6.625" style="5" customWidth="1"/>
    <col min="3121" max="3123" width="0" style="5" hidden="1" customWidth="1"/>
    <col min="3124" max="3305" width="8.625" style="5"/>
    <col min="3306" max="3306" width="4.25" style="5" customWidth="1"/>
    <col min="3307" max="3307" width="16.25" style="5" customWidth="1"/>
    <col min="3308" max="3315" width="6.75" style="5" customWidth="1"/>
    <col min="3316" max="3317" width="5.875" style="5" customWidth="1"/>
    <col min="3318" max="3318" width="8.5" style="5" customWidth="1"/>
    <col min="3319" max="3319" width="8" style="5" customWidth="1"/>
    <col min="3320" max="3320" width="9.125" style="5" customWidth="1"/>
    <col min="3321" max="3326" width="8" style="5" customWidth="1"/>
    <col min="3327" max="3327" width="11.75" style="5" customWidth="1"/>
    <col min="3328" max="3328" width="6.875" style="5" customWidth="1"/>
    <col min="3329" max="3329" width="8.375" style="5" customWidth="1"/>
    <col min="3330" max="3336" width="6.75" style="5" customWidth="1"/>
    <col min="3337" max="3338" width="5.875" style="5" customWidth="1"/>
    <col min="3339" max="3339" width="8.5" style="5" customWidth="1"/>
    <col min="3340" max="3340" width="8" style="5" customWidth="1"/>
    <col min="3341" max="3341" width="9.125" style="5" customWidth="1"/>
    <col min="3342" max="3347" width="8" style="5" customWidth="1"/>
    <col min="3348" max="3348" width="11.75" style="5" customWidth="1"/>
    <col min="3349" max="3349" width="6.875" style="5" customWidth="1"/>
    <col min="3350" max="3350" width="7.625" style="5" customWidth="1"/>
    <col min="3351" max="3354" width="6.75" style="5" customWidth="1"/>
    <col min="3355" max="3355" width="7.625" style="5" customWidth="1"/>
    <col min="3356" max="3360" width="6.75" style="5" customWidth="1"/>
    <col min="3361" max="3361" width="6.625" style="5" customWidth="1"/>
    <col min="3362" max="3362" width="6.25" style="5" customWidth="1"/>
    <col min="3363" max="3363" width="6.625" style="5" customWidth="1"/>
    <col min="3364" max="3364" width="6.25" style="5" customWidth="1"/>
    <col min="3365" max="3365" width="6.5" style="5" customWidth="1"/>
    <col min="3366" max="3366" width="6.625" style="5" customWidth="1"/>
    <col min="3367" max="3367" width="6.875" style="5" customWidth="1"/>
    <col min="3368" max="3368" width="7" style="5" customWidth="1"/>
    <col min="3369" max="3369" width="8.125" style="5" customWidth="1"/>
    <col min="3370" max="3370" width="7.875" style="5" customWidth="1"/>
    <col min="3371" max="3372" width="6.75" style="5" customWidth="1"/>
    <col min="3373" max="3373" width="6.625" style="5" customWidth="1"/>
    <col min="3374" max="3375" width="6.75" style="5" customWidth="1"/>
    <col min="3376" max="3376" width="6.625" style="5" customWidth="1"/>
    <col min="3377" max="3379" width="0" style="5" hidden="1" customWidth="1"/>
    <col min="3380" max="3561" width="8.625" style="5"/>
    <col min="3562" max="3562" width="4.25" style="5" customWidth="1"/>
    <col min="3563" max="3563" width="16.25" style="5" customWidth="1"/>
    <col min="3564" max="3571" width="6.75" style="5" customWidth="1"/>
    <col min="3572" max="3573" width="5.875" style="5" customWidth="1"/>
    <col min="3574" max="3574" width="8.5" style="5" customWidth="1"/>
    <col min="3575" max="3575" width="8" style="5" customWidth="1"/>
    <col min="3576" max="3576" width="9.125" style="5" customWidth="1"/>
    <col min="3577" max="3582" width="8" style="5" customWidth="1"/>
    <col min="3583" max="3583" width="11.75" style="5" customWidth="1"/>
    <col min="3584" max="3584" width="6.875" style="5" customWidth="1"/>
    <col min="3585" max="3585" width="8.375" style="5" customWidth="1"/>
    <col min="3586" max="3592" width="6.75" style="5" customWidth="1"/>
    <col min="3593" max="3594" width="5.875" style="5" customWidth="1"/>
    <col min="3595" max="3595" width="8.5" style="5" customWidth="1"/>
    <col min="3596" max="3596" width="8" style="5" customWidth="1"/>
    <col min="3597" max="3597" width="9.125" style="5" customWidth="1"/>
    <col min="3598" max="3603" width="8" style="5" customWidth="1"/>
    <col min="3604" max="3604" width="11.75" style="5" customWidth="1"/>
    <col min="3605" max="3605" width="6.875" style="5" customWidth="1"/>
    <col min="3606" max="3606" width="7.625" style="5" customWidth="1"/>
    <col min="3607" max="3610" width="6.75" style="5" customWidth="1"/>
    <col min="3611" max="3611" width="7.625" style="5" customWidth="1"/>
    <col min="3612" max="3616" width="6.75" style="5" customWidth="1"/>
    <col min="3617" max="3617" width="6.625" style="5" customWidth="1"/>
    <col min="3618" max="3618" width="6.25" style="5" customWidth="1"/>
    <col min="3619" max="3619" width="6.625" style="5" customWidth="1"/>
    <col min="3620" max="3620" width="6.25" style="5" customWidth="1"/>
    <col min="3621" max="3621" width="6.5" style="5" customWidth="1"/>
    <col min="3622" max="3622" width="6.625" style="5" customWidth="1"/>
    <col min="3623" max="3623" width="6.875" style="5" customWidth="1"/>
    <col min="3624" max="3624" width="7" style="5" customWidth="1"/>
    <col min="3625" max="3625" width="8.125" style="5" customWidth="1"/>
    <col min="3626" max="3626" width="7.875" style="5" customWidth="1"/>
    <col min="3627" max="3628" width="6.75" style="5" customWidth="1"/>
    <col min="3629" max="3629" width="6.625" style="5" customWidth="1"/>
    <col min="3630" max="3631" width="6.75" style="5" customWidth="1"/>
    <col min="3632" max="3632" width="6.625" style="5" customWidth="1"/>
    <col min="3633" max="3635" width="0" style="5" hidden="1" customWidth="1"/>
    <col min="3636" max="3817" width="8.625" style="5"/>
    <col min="3818" max="3818" width="4.25" style="5" customWidth="1"/>
    <col min="3819" max="3819" width="16.25" style="5" customWidth="1"/>
    <col min="3820" max="3827" width="6.75" style="5" customWidth="1"/>
    <col min="3828" max="3829" width="5.875" style="5" customWidth="1"/>
    <col min="3830" max="3830" width="8.5" style="5" customWidth="1"/>
    <col min="3831" max="3831" width="8" style="5" customWidth="1"/>
    <col min="3832" max="3832" width="9.125" style="5" customWidth="1"/>
    <col min="3833" max="3838" width="8" style="5" customWidth="1"/>
    <col min="3839" max="3839" width="11.75" style="5" customWidth="1"/>
    <col min="3840" max="3840" width="6.875" style="5" customWidth="1"/>
    <col min="3841" max="3841" width="8.375" style="5" customWidth="1"/>
    <col min="3842" max="3848" width="6.75" style="5" customWidth="1"/>
    <col min="3849" max="3850" width="5.875" style="5" customWidth="1"/>
    <col min="3851" max="3851" width="8.5" style="5" customWidth="1"/>
    <col min="3852" max="3852" width="8" style="5" customWidth="1"/>
    <col min="3853" max="3853" width="9.125" style="5" customWidth="1"/>
    <col min="3854" max="3859" width="8" style="5" customWidth="1"/>
    <col min="3860" max="3860" width="11.75" style="5" customWidth="1"/>
    <col min="3861" max="3861" width="6.875" style="5" customWidth="1"/>
    <col min="3862" max="3862" width="7.625" style="5" customWidth="1"/>
    <col min="3863" max="3866" width="6.75" style="5" customWidth="1"/>
    <col min="3867" max="3867" width="7.625" style="5" customWidth="1"/>
    <col min="3868" max="3872" width="6.75" style="5" customWidth="1"/>
    <col min="3873" max="3873" width="6.625" style="5" customWidth="1"/>
    <col min="3874" max="3874" width="6.25" style="5" customWidth="1"/>
    <col min="3875" max="3875" width="6.625" style="5" customWidth="1"/>
    <col min="3876" max="3876" width="6.25" style="5" customWidth="1"/>
    <col min="3877" max="3877" width="6.5" style="5" customWidth="1"/>
    <col min="3878" max="3878" width="6.625" style="5" customWidth="1"/>
    <col min="3879" max="3879" width="6.875" style="5" customWidth="1"/>
    <col min="3880" max="3880" width="7" style="5" customWidth="1"/>
    <col min="3881" max="3881" width="8.125" style="5" customWidth="1"/>
    <col min="3882" max="3882" width="7.875" style="5" customWidth="1"/>
    <col min="3883" max="3884" width="6.75" style="5" customWidth="1"/>
    <col min="3885" max="3885" width="6.625" style="5" customWidth="1"/>
    <col min="3886" max="3887" width="6.75" style="5" customWidth="1"/>
    <col min="3888" max="3888" width="6.625" style="5" customWidth="1"/>
    <col min="3889" max="3891" width="0" style="5" hidden="1" customWidth="1"/>
    <col min="3892" max="4073" width="8.625" style="5"/>
    <col min="4074" max="4074" width="4.25" style="5" customWidth="1"/>
    <col min="4075" max="4075" width="16.25" style="5" customWidth="1"/>
    <col min="4076" max="4083" width="6.75" style="5" customWidth="1"/>
    <col min="4084" max="4085" width="5.875" style="5" customWidth="1"/>
    <col min="4086" max="4086" width="8.5" style="5" customWidth="1"/>
    <col min="4087" max="4087" width="8" style="5" customWidth="1"/>
    <col min="4088" max="4088" width="9.125" style="5" customWidth="1"/>
    <col min="4089" max="4094" width="8" style="5" customWidth="1"/>
    <col min="4095" max="4095" width="11.75" style="5" customWidth="1"/>
    <col min="4096" max="4096" width="6.875" style="5" customWidth="1"/>
    <col min="4097" max="4097" width="8.375" style="5" customWidth="1"/>
    <col min="4098" max="4104" width="6.75" style="5" customWidth="1"/>
    <col min="4105" max="4106" width="5.875" style="5" customWidth="1"/>
    <col min="4107" max="4107" width="8.5" style="5" customWidth="1"/>
    <col min="4108" max="4108" width="8" style="5" customWidth="1"/>
    <col min="4109" max="4109" width="9.125" style="5" customWidth="1"/>
    <col min="4110" max="4115" width="8" style="5" customWidth="1"/>
    <col min="4116" max="4116" width="11.75" style="5" customWidth="1"/>
    <col min="4117" max="4117" width="6.875" style="5" customWidth="1"/>
    <col min="4118" max="4118" width="7.625" style="5" customWidth="1"/>
    <col min="4119" max="4122" width="6.75" style="5" customWidth="1"/>
    <col min="4123" max="4123" width="7.625" style="5" customWidth="1"/>
    <col min="4124" max="4128" width="6.75" style="5" customWidth="1"/>
    <col min="4129" max="4129" width="6.625" style="5" customWidth="1"/>
    <col min="4130" max="4130" width="6.25" style="5" customWidth="1"/>
    <col min="4131" max="4131" width="6.625" style="5" customWidth="1"/>
    <col min="4132" max="4132" width="6.25" style="5" customWidth="1"/>
    <col min="4133" max="4133" width="6.5" style="5" customWidth="1"/>
    <col min="4134" max="4134" width="6.625" style="5" customWidth="1"/>
    <col min="4135" max="4135" width="6.875" style="5" customWidth="1"/>
    <col min="4136" max="4136" width="7" style="5" customWidth="1"/>
    <col min="4137" max="4137" width="8.125" style="5" customWidth="1"/>
    <col min="4138" max="4138" width="7.875" style="5" customWidth="1"/>
    <col min="4139" max="4140" width="6.75" style="5" customWidth="1"/>
    <col min="4141" max="4141" width="6.625" style="5" customWidth="1"/>
    <col min="4142" max="4143" width="6.75" style="5" customWidth="1"/>
    <col min="4144" max="4144" width="6.625" style="5" customWidth="1"/>
    <col min="4145" max="4147" width="0" style="5" hidden="1" customWidth="1"/>
    <col min="4148" max="4329" width="8.625" style="5"/>
    <col min="4330" max="4330" width="4.25" style="5" customWidth="1"/>
    <col min="4331" max="4331" width="16.25" style="5" customWidth="1"/>
    <col min="4332" max="4339" width="6.75" style="5" customWidth="1"/>
    <col min="4340" max="4341" width="5.875" style="5" customWidth="1"/>
    <col min="4342" max="4342" width="8.5" style="5" customWidth="1"/>
    <col min="4343" max="4343" width="8" style="5" customWidth="1"/>
    <col min="4344" max="4344" width="9.125" style="5" customWidth="1"/>
    <col min="4345" max="4350" width="8" style="5" customWidth="1"/>
    <col min="4351" max="4351" width="11.75" style="5" customWidth="1"/>
    <col min="4352" max="4352" width="6.875" style="5" customWidth="1"/>
    <col min="4353" max="4353" width="8.375" style="5" customWidth="1"/>
    <col min="4354" max="4360" width="6.75" style="5" customWidth="1"/>
    <col min="4361" max="4362" width="5.875" style="5" customWidth="1"/>
    <col min="4363" max="4363" width="8.5" style="5" customWidth="1"/>
    <col min="4364" max="4364" width="8" style="5" customWidth="1"/>
    <col min="4365" max="4365" width="9.125" style="5" customWidth="1"/>
    <col min="4366" max="4371" width="8" style="5" customWidth="1"/>
    <col min="4372" max="4372" width="11.75" style="5" customWidth="1"/>
    <col min="4373" max="4373" width="6.875" style="5" customWidth="1"/>
    <col min="4374" max="4374" width="7.625" style="5" customWidth="1"/>
    <col min="4375" max="4378" width="6.75" style="5" customWidth="1"/>
    <col min="4379" max="4379" width="7.625" style="5" customWidth="1"/>
    <col min="4380" max="4384" width="6.75" style="5" customWidth="1"/>
    <col min="4385" max="4385" width="6.625" style="5" customWidth="1"/>
    <col min="4386" max="4386" width="6.25" style="5" customWidth="1"/>
    <col min="4387" max="4387" width="6.625" style="5" customWidth="1"/>
    <col min="4388" max="4388" width="6.25" style="5" customWidth="1"/>
    <col min="4389" max="4389" width="6.5" style="5" customWidth="1"/>
    <col min="4390" max="4390" width="6.625" style="5" customWidth="1"/>
    <col min="4391" max="4391" width="6.875" style="5" customWidth="1"/>
    <col min="4392" max="4392" width="7" style="5" customWidth="1"/>
    <col min="4393" max="4393" width="8.125" style="5" customWidth="1"/>
    <col min="4394" max="4394" width="7.875" style="5" customWidth="1"/>
    <col min="4395" max="4396" width="6.75" style="5" customWidth="1"/>
    <col min="4397" max="4397" width="6.625" style="5" customWidth="1"/>
    <col min="4398" max="4399" width="6.75" style="5" customWidth="1"/>
    <col min="4400" max="4400" width="6.625" style="5" customWidth="1"/>
    <col min="4401" max="4403" width="0" style="5" hidden="1" customWidth="1"/>
    <col min="4404" max="4585" width="8.625" style="5"/>
    <col min="4586" max="4586" width="4.25" style="5" customWidth="1"/>
    <col min="4587" max="4587" width="16.25" style="5" customWidth="1"/>
    <col min="4588" max="4595" width="6.75" style="5" customWidth="1"/>
    <col min="4596" max="4597" width="5.875" style="5" customWidth="1"/>
    <col min="4598" max="4598" width="8.5" style="5" customWidth="1"/>
    <col min="4599" max="4599" width="8" style="5" customWidth="1"/>
    <col min="4600" max="4600" width="9.125" style="5" customWidth="1"/>
    <col min="4601" max="4606" width="8" style="5" customWidth="1"/>
    <col min="4607" max="4607" width="11.75" style="5" customWidth="1"/>
    <col min="4608" max="4608" width="6.875" style="5" customWidth="1"/>
    <col min="4609" max="4609" width="8.375" style="5" customWidth="1"/>
    <col min="4610" max="4616" width="6.75" style="5" customWidth="1"/>
    <col min="4617" max="4618" width="5.875" style="5" customWidth="1"/>
    <col min="4619" max="4619" width="8.5" style="5" customWidth="1"/>
    <col min="4620" max="4620" width="8" style="5" customWidth="1"/>
    <col min="4621" max="4621" width="9.125" style="5" customWidth="1"/>
    <col min="4622" max="4627" width="8" style="5" customWidth="1"/>
    <col min="4628" max="4628" width="11.75" style="5" customWidth="1"/>
    <col min="4629" max="4629" width="6.875" style="5" customWidth="1"/>
    <col min="4630" max="4630" width="7.625" style="5" customWidth="1"/>
    <col min="4631" max="4634" width="6.75" style="5" customWidth="1"/>
    <col min="4635" max="4635" width="7.625" style="5" customWidth="1"/>
    <col min="4636" max="4640" width="6.75" style="5" customWidth="1"/>
    <col min="4641" max="4641" width="6.625" style="5" customWidth="1"/>
    <col min="4642" max="4642" width="6.25" style="5" customWidth="1"/>
    <col min="4643" max="4643" width="6.625" style="5" customWidth="1"/>
    <col min="4644" max="4644" width="6.25" style="5" customWidth="1"/>
    <col min="4645" max="4645" width="6.5" style="5" customWidth="1"/>
    <col min="4646" max="4646" width="6.625" style="5" customWidth="1"/>
    <col min="4647" max="4647" width="6.875" style="5" customWidth="1"/>
    <col min="4648" max="4648" width="7" style="5" customWidth="1"/>
    <col min="4649" max="4649" width="8.125" style="5" customWidth="1"/>
    <col min="4650" max="4650" width="7.875" style="5" customWidth="1"/>
    <col min="4651" max="4652" width="6.75" style="5" customWidth="1"/>
    <col min="4653" max="4653" width="6.625" style="5" customWidth="1"/>
    <col min="4654" max="4655" width="6.75" style="5" customWidth="1"/>
    <col min="4656" max="4656" width="6.625" style="5" customWidth="1"/>
    <col min="4657" max="4659" width="0" style="5" hidden="1" customWidth="1"/>
    <col min="4660" max="4841" width="8.625" style="5"/>
    <col min="4842" max="4842" width="4.25" style="5" customWidth="1"/>
    <col min="4843" max="4843" width="16.25" style="5" customWidth="1"/>
    <col min="4844" max="4851" width="6.75" style="5" customWidth="1"/>
    <col min="4852" max="4853" width="5.875" style="5" customWidth="1"/>
    <col min="4854" max="4854" width="8.5" style="5" customWidth="1"/>
    <col min="4855" max="4855" width="8" style="5" customWidth="1"/>
    <col min="4856" max="4856" width="9.125" style="5" customWidth="1"/>
    <col min="4857" max="4862" width="8" style="5" customWidth="1"/>
    <col min="4863" max="4863" width="11.75" style="5" customWidth="1"/>
    <col min="4864" max="4864" width="6.875" style="5" customWidth="1"/>
    <col min="4865" max="4865" width="8.375" style="5" customWidth="1"/>
    <col min="4866" max="4872" width="6.75" style="5" customWidth="1"/>
    <col min="4873" max="4874" width="5.875" style="5" customWidth="1"/>
    <col min="4875" max="4875" width="8.5" style="5" customWidth="1"/>
    <col min="4876" max="4876" width="8" style="5" customWidth="1"/>
    <col min="4877" max="4877" width="9.125" style="5" customWidth="1"/>
    <col min="4878" max="4883" width="8" style="5" customWidth="1"/>
    <col min="4884" max="4884" width="11.75" style="5" customWidth="1"/>
    <col min="4885" max="4885" width="6.875" style="5" customWidth="1"/>
    <col min="4886" max="4886" width="7.625" style="5" customWidth="1"/>
    <col min="4887" max="4890" width="6.75" style="5" customWidth="1"/>
    <col min="4891" max="4891" width="7.625" style="5" customWidth="1"/>
    <col min="4892" max="4896" width="6.75" style="5" customWidth="1"/>
    <col min="4897" max="4897" width="6.625" style="5" customWidth="1"/>
    <col min="4898" max="4898" width="6.25" style="5" customWidth="1"/>
    <col min="4899" max="4899" width="6.625" style="5" customWidth="1"/>
    <col min="4900" max="4900" width="6.25" style="5" customWidth="1"/>
    <col min="4901" max="4901" width="6.5" style="5" customWidth="1"/>
    <col min="4902" max="4902" width="6.625" style="5" customWidth="1"/>
    <col min="4903" max="4903" width="6.875" style="5" customWidth="1"/>
    <col min="4904" max="4904" width="7" style="5" customWidth="1"/>
    <col min="4905" max="4905" width="8.125" style="5" customWidth="1"/>
    <col min="4906" max="4906" width="7.875" style="5" customWidth="1"/>
    <col min="4907" max="4908" width="6.75" style="5" customWidth="1"/>
    <col min="4909" max="4909" width="6.625" style="5" customWidth="1"/>
    <col min="4910" max="4911" width="6.75" style="5" customWidth="1"/>
    <col min="4912" max="4912" width="6.625" style="5" customWidth="1"/>
    <col min="4913" max="4915" width="0" style="5" hidden="1" customWidth="1"/>
    <col min="4916" max="5097" width="8.625" style="5"/>
    <col min="5098" max="5098" width="4.25" style="5" customWidth="1"/>
    <col min="5099" max="5099" width="16.25" style="5" customWidth="1"/>
    <col min="5100" max="5107" width="6.75" style="5" customWidth="1"/>
    <col min="5108" max="5109" width="5.875" style="5" customWidth="1"/>
    <col min="5110" max="5110" width="8.5" style="5" customWidth="1"/>
    <col min="5111" max="5111" width="8" style="5" customWidth="1"/>
    <col min="5112" max="5112" width="9.125" style="5" customWidth="1"/>
    <col min="5113" max="5118" width="8" style="5" customWidth="1"/>
    <col min="5119" max="5119" width="11.75" style="5" customWidth="1"/>
    <col min="5120" max="5120" width="6.875" style="5" customWidth="1"/>
    <col min="5121" max="5121" width="8.375" style="5" customWidth="1"/>
    <col min="5122" max="5128" width="6.75" style="5" customWidth="1"/>
    <col min="5129" max="5130" width="5.875" style="5" customWidth="1"/>
    <col min="5131" max="5131" width="8.5" style="5" customWidth="1"/>
    <col min="5132" max="5132" width="8" style="5" customWidth="1"/>
    <col min="5133" max="5133" width="9.125" style="5" customWidth="1"/>
    <col min="5134" max="5139" width="8" style="5" customWidth="1"/>
    <col min="5140" max="5140" width="11.75" style="5" customWidth="1"/>
    <col min="5141" max="5141" width="6.875" style="5" customWidth="1"/>
    <col min="5142" max="5142" width="7.625" style="5" customWidth="1"/>
    <col min="5143" max="5146" width="6.75" style="5" customWidth="1"/>
    <col min="5147" max="5147" width="7.625" style="5" customWidth="1"/>
    <col min="5148" max="5152" width="6.75" style="5" customWidth="1"/>
    <col min="5153" max="5153" width="6.625" style="5" customWidth="1"/>
    <col min="5154" max="5154" width="6.25" style="5" customWidth="1"/>
    <col min="5155" max="5155" width="6.625" style="5" customWidth="1"/>
    <col min="5156" max="5156" width="6.25" style="5" customWidth="1"/>
    <col min="5157" max="5157" width="6.5" style="5" customWidth="1"/>
    <col min="5158" max="5158" width="6.625" style="5" customWidth="1"/>
    <col min="5159" max="5159" width="6.875" style="5" customWidth="1"/>
    <col min="5160" max="5160" width="7" style="5" customWidth="1"/>
    <col min="5161" max="5161" width="8.125" style="5" customWidth="1"/>
    <col min="5162" max="5162" width="7.875" style="5" customWidth="1"/>
    <col min="5163" max="5164" width="6.75" style="5" customWidth="1"/>
    <col min="5165" max="5165" width="6.625" style="5" customWidth="1"/>
    <col min="5166" max="5167" width="6.75" style="5" customWidth="1"/>
    <col min="5168" max="5168" width="6.625" style="5" customWidth="1"/>
    <col min="5169" max="5171" width="0" style="5" hidden="1" customWidth="1"/>
    <col min="5172" max="5353" width="8.625" style="5"/>
    <col min="5354" max="5354" width="4.25" style="5" customWidth="1"/>
    <col min="5355" max="5355" width="16.25" style="5" customWidth="1"/>
    <col min="5356" max="5363" width="6.75" style="5" customWidth="1"/>
    <col min="5364" max="5365" width="5.875" style="5" customWidth="1"/>
    <col min="5366" max="5366" width="8.5" style="5" customWidth="1"/>
    <col min="5367" max="5367" width="8" style="5" customWidth="1"/>
    <col min="5368" max="5368" width="9.125" style="5" customWidth="1"/>
    <col min="5369" max="5374" width="8" style="5" customWidth="1"/>
    <col min="5375" max="5375" width="11.75" style="5" customWidth="1"/>
    <col min="5376" max="5376" width="6.875" style="5" customWidth="1"/>
    <col min="5377" max="5377" width="8.375" style="5" customWidth="1"/>
    <col min="5378" max="5384" width="6.75" style="5" customWidth="1"/>
    <col min="5385" max="5386" width="5.875" style="5" customWidth="1"/>
    <col min="5387" max="5387" width="8.5" style="5" customWidth="1"/>
    <col min="5388" max="5388" width="8" style="5" customWidth="1"/>
    <col min="5389" max="5389" width="9.125" style="5" customWidth="1"/>
    <col min="5390" max="5395" width="8" style="5" customWidth="1"/>
    <col min="5396" max="5396" width="11.75" style="5" customWidth="1"/>
    <col min="5397" max="5397" width="6.875" style="5" customWidth="1"/>
    <col min="5398" max="5398" width="7.625" style="5" customWidth="1"/>
    <col min="5399" max="5402" width="6.75" style="5" customWidth="1"/>
    <col min="5403" max="5403" width="7.625" style="5" customWidth="1"/>
    <col min="5404" max="5408" width="6.75" style="5" customWidth="1"/>
    <col min="5409" max="5409" width="6.625" style="5" customWidth="1"/>
    <col min="5410" max="5410" width="6.25" style="5" customWidth="1"/>
    <col min="5411" max="5411" width="6.625" style="5" customWidth="1"/>
    <col min="5412" max="5412" width="6.25" style="5" customWidth="1"/>
    <col min="5413" max="5413" width="6.5" style="5" customWidth="1"/>
    <col min="5414" max="5414" width="6.625" style="5" customWidth="1"/>
    <col min="5415" max="5415" width="6.875" style="5" customWidth="1"/>
    <col min="5416" max="5416" width="7" style="5" customWidth="1"/>
    <col min="5417" max="5417" width="8.125" style="5" customWidth="1"/>
    <col min="5418" max="5418" width="7.875" style="5" customWidth="1"/>
    <col min="5419" max="5420" width="6.75" style="5" customWidth="1"/>
    <col min="5421" max="5421" width="6.625" style="5" customWidth="1"/>
    <col min="5422" max="5423" width="6.75" style="5" customWidth="1"/>
    <col min="5424" max="5424" width="6.625" style="5" customWidth="1"/>
    <col min="5425" max="5427" width="0" style="5" hidden="1" customWidth="1"/>
    <col min="5428" max="5609" width="8.625" style="5"/>
    <col min="5610" max="5610" width="4.25" style="5" customWidth="1"/>
    <col min="5611" max="5611" width="16.25" style="5" customWidth="1"/>
    <col min="5612" max="5619" width="6.75" style="5" customWidth="1"/>
    <col min="5620" max="5621" width="5.875" style="5" customWidth="1"/>
    <col min="5622" max="5622" width="8.5" style="5" customWidth="1"/>
    <col min="5623" max="5623" width="8" style="5" customWidth="1"/>
    <col min="5624" max="5624" width="9.125" style="5" customWidth="1"/>
    <col min="5625" max="5630" width="8" style="5" customWidth="1"/>
    <col min="5631" max="5631" width="11.75" style="5" customWidth="1"/>
    <col min="5632" max="5632" width="6.875" style="5" customWidth="1"/>
    <col min="5633" max="5633" width="8.375" style="5" customWidth="1"/>
    <col min="5634" max="5640" width="6.75" style="5" customWidth="1"/>
    <col min="5641" max="5642" width="5.875" style="5" customWidth="1"/>
    <col min="5643" max="5643" width="8.5" style="5" customWidth="1"/>
    <col min="5644" max="5644" width="8" style="5" customWidth="1"/>
    <col min="5645" max="5645" width="9.125" style="5" customWidth="1"/>
    <col min="5646" max="5651" width="8" style="5" customWidth="1"/>
    <col min="5652" max="5652" width="11.75" style="5" customWidth="1"/>
    <col min="5653" max="5653" width="6.875" style="5" customWidth="1"/>
    <col min="5654" max="5654" width="7.625" style="5" customWidth="1"/>
    <col min="5655" max="5658" width="6.75" style="5" customWidth="1"/>
    <col min="5659" max="5659" width="7.625" style="5" customWidth="1"/>
    <col min="5660" max="5664" width="6.75" style="5" customWidth="1"/>
    <col min="5665" max="5665" width="6.625" style="5" customWidth="1"/>
    <col min="5666" max="5666" width="6.25" style="5" customWidth="1"/>
    <col min="5667" max="5667" width="6.625" style="5" customWidth="1"/>
    <col min="5668" max="5668" width="6.25" style="5" customWidth="1"/>
    <col min="5669" max="5669" width="6.5" style="5" customWidth="1"/>
    <col min="5670" max="5670" width="6.625" style="5" customWidth="1"/>
    <col min="5671" max="5671" width="6.875" style="5" customWidth="1"/>
    <col min="5672" max="5672" width="7" style="5" customWidth="1"/>
    <col min="5673" max="5673" width="8.125" style="5" customWidth="1"/>
    <col min="5674" max="5674" width="7.875" style="5" customWidth="1"/>
    <col min="5675" max="5676" width="6.75" style="5" customWidth="1"/>
    <col min="5677" max="5677" width="6.625" style="5" customWidth="1"/>
    <col min="5678" max="5679" width="6.75" style="5" customWidth="1"/>
    <col min="5680" max="5680" width="6.625" style="5" customWidth="1"/>
    <col min="5681" max="5683" width="0" style="5" hidden="1" customWidth="1"/>
    <col min="5684" max="5865" width="8.625" style="5"/>
    <col min="5866" max="5866" width="4.25" style="5" customWidth="1"/>
    <col min="5867" max="5867" width="16.25" style="5" customWidth="1"/>
    <col min="5868" max="5875" width="6.75" style="5" customWidth="1"/>
    <col min="5876" max="5877" width="5.875" style="5" customWidth="1"/>
    <col min="5878" max="5878" width="8.5" style="5" customWidth="1"/>
    <col min="5879" max="5879" width="8" style="5" customWidth="1"/>
    <col min="5880" max="5880" width="9.125" style="5" customWidth="1"/>
    <col min="5881" max="5886" width="8" style="5" customWidth="1"/>
    <col min="5887" max="5887" width="11.75" style="5" customWidth="1"/>
    <col min="5888" max="5888" width="6.875" style="5" customWidth="1"/>
    <col min="5889" max="5889" width="8.375" style="5" customWidth="1"/>
    <col min="5890" max="5896" width="6.75" style="5" customWidth="1"/>
    <col min="5897" max="5898" width="5.875" style="5" customWidth="1"/>
    <col min="5899" max="5899" width="8.5" style="5" customWidth="1"/>
    <col min="5900" max="5900" width="8" style="5" customWidth="1"/>
    <col min="5901" max="5901" width="9.125" style="5" customWidth="1"/>
    <col min="5902" max="5907" width="8" style="5" customWidth="1"/>
    <col min="5908" max="5908" width="11.75" style="5" customWidth="1"/>
    <col min="5909" max="5909" width="6.875" style="5" customWidth="1"/>
    <col min="5910" max="5910" width="7.625" style="5" customWidth="1"/>
    <col min="5911" max="5914" width="6.75" style="5" customWidth="1"/>
    <col min="5915" max="5915" width="7.625" style="5" customWidth="1"/>
    <col min="5916" max="5920" width="6.75" style="5" customWidth="1"/>
    <col min="5921" max="5921" width="6.625" style="5" customWidth="1"/>
    <col min="5922" max="5922" width="6.25" style="5" customWidth="1"/>
    <col min="5923" max="5923" width="6.625" style="5" customWidth="1"/>
    <col min="5924" max="5924" width="6.25" style="5" customWidth="1"/>
    <col min="5925" max="5925" width="6.5" style="5" customWidth="1"/>
    <col min="5926" max="5926" width="6.625" style="5" customWidth="1"/>
    <col min="5927" max="5927" width="6.875" style="5" customWidth="1"/>
    <col min="5928" max="5928" width="7" style="5" customWidth="1"/>
    <col min="5929" max="5929" width="8.125" style="5" customWidth="1"/>
    <col min="5930" max="5930" width="7.875" style="5" customWidth="1"/>
    <col min="5931" max="5932" width="6.75" style="5" customWidth="1"/>
    <col min="5933" max="5933" width="6.625" style="5" customWidth="1"/>
    <col min="5934" max="5935" width="6.75" style="5" customWidth="1"/>
    <col min="5936" max="5936" width="6.625" style="5" customWidth="1"/>
    <col min="5937" max="5939" width="0" style="5" hidden="1" customWidth="1"/>
    <col min="5940" max="6121" width="8.625" style="5"/>
    <col min="6122" max="6122" width="4.25" style="5" customWidth="1"/>
    <col min="6123" max="6123" width="16.25" style="5" customWidth="1"/>
    <col min="6124" max="6131" width="6.75" style="5" customWidth="1"/>
    <col min="6132" max="6133" width="5.875" style="5" customWidth="1"/>
    <col min="6134" max="6134" width="8.5" style="5" customWidth="1"/>
    <col min="6135" max="6135" width="8" style="5" customWidth="1"/>
    <col min="6136" max="6136" width="9.125" style="5" customWidth="1"/>
    <col min="6137" max="6142" width="8" style="5" customWidth="1"/>
    <col min="6143" max="6143" width="11.75" style="5" customWidth="1"/>
    <col min="6144" max="6144" width="6.875" style="5" customWidth="1"/>
    <col min="6145" max="6145" width="8.375" style="5" customWidth="1"/>
    <col min="6146" max="6152" width="6.75" style="5" customWidth="1"/>
    <col min="6153" max="6154" width="5.875" style="5" customWidth="1"/>
    <col min="6155" max="6155" width="8.5" style="5" customWidth="1"/>
    <col min="6156" max="6156" width="8" style="5" customWidth="1"/>
    <col min="6157" max="6157" width="9.125" style="5" customWidth="1"/>
    <col min="6158" max="6163" width="8" style="5" customWidth="1"/>
    <col min="6164" max="6164" width="11.75" style="5" customWidth="1"/>
    <col min="6165" max="6165" width="6.875" style="5" customWidth="1"/>
    <col min="6166" max="6166" width="7.625" style="5" customWidth="1"/>
    <col min="6167" max="6170" width="6.75" style="5" customWidth="1"/>
    <col min="6171" max="6171" width="7.625" style="5" customWidth="1"/>
    <col min="6172" max="6176" width="6.75" style="5" customWidth="1"/>
    <col min="6177" max="6177" width="6.625" style="5" customWidth="1"/>
    <col min="6178" max="6178" width="6.25" style="5" customWidth="1"/>
    <col min="6179" max="6179" width="6.625" style="5" customWidth="1"/>
    <col min="6180" max="6180" width="6.25" style="5" customWidth="1"/>
    <col min="6181" max="6181" width="6.5" style="5" customWidth="1"/>
    <col min="6182" max="6182" width="6.625" style="5" customWidth="1"/>
    <col min="6183" max="6183" width="6.875" style="5" customWidth="1"/>
    <col min="6184" max="6184" width="7" style="5" customWidth="1"/>
    <col min="6185" max="6185" width="8.125" style="5" customWidth="1"/>
    <col min="6186" max="6186" width="7.875" style="5" customWidth="1"/>
    <col min="6187" max="6188" width="6.75" style="5" customWidth="1"/>
    <col min="6189" max="6189" width="6.625" style="5" customWidth="1"/>
    <col min="6190" max="6191" width="6.75" style="5" customWidth="1"/>
    <col min="6192" max="6192" width="6.625" style="5" customWidth="1"/>
    <col min="6193" max="6195" width="0" style="5" hidden="1" customWidth="1"/>
    <col min="6196" max="6377" width="8.625" style="5"/>
    <col min="6378" max="6378" width="4.25" style="5" customWidth="1"/>
    <col min="6379" max="6379" width="16.25" style="5" customWidth="1"/>
    <col min="6380" max="6387" width="6.75" style="5" customWidth="1"/>
    <col min="6388" max="6389" width="5.875" style="5" customWidth="1"/>
    <col min="6390" max="6390" width="8.5" style="5" customWidth="1"/>
    <col min="6391" max="6391" width="8" style="5" customWidth="1"/>
    <col min="6392" max="6392" width="9.125" style="5" customWidth="1"/>
    <col min="6393" max="6398" width="8" style="5" customWidth="1"/>
    <col min="6399" max="6399" width="11.75" style="5" customWidth="1"/>
    <col min="6400" max="6400" width="6.875" style="5" customWidth="1"/>
    <col min="6401" max="6401" width="8.375" style="5" customWidth="1"/>
    <col min="6402" max="6408" width="6.75" style="5" customWidth="1"/>
    <col min="6409" max="6410" width="5.875" style="5" customWidth="1"/>
    <col min="6411" max="6411" width="8.5" style="5" customWidth="1"/>
    <col min="6412" max="6412" width="8" style="5" customWidth="1"/>
    <col min="6413" max="6413" width="9.125" style="5" customWidth="1"/>
    <col min="6414" max="6419" width="8" style="5" customWidth="1"/>
    <col min="6420" max="6420" width="11.75" style="5" customWidth="1"/>
    <col min="6421" max="6421" width="6.875" style="5" customWidth="1"/>
    <col min="6422" max="6422" width="7.625" style="5" customWidth="1"/>
    <col min="6423" max="6426" width="6.75" style="5" customWidth="1"/>
    <col min="6427" max="6427" width="7.625" style="5" customWidth="1"/>
    <col min="6428" max="6432" width="6.75" style="5" customWidth="1"/>
    <col min="6433" max="6433" width="6.625" style="5" customWidth="1"/>
    <col min="6434" max="6434" width="6.25" style="5" customWidth="1"/>
    <col min="6435" max="6435" width="6.625" style="5" customWidth="1"/>
    <col min="6436" max="6436" width="6.25" style="5" customWidth="1"/>
    <col min="6437" max="6437" width="6.5" style="5" customWidth="1"/>
    <col min="6438" max="6438" width="6.625" style="5" customWidth="1"/>
    <col min="6439" max="6439" width="6.875" style="5" customWidth="1"/>
    <col min="6440" max="6440" width="7" style="5" customWidth="1"/>
    <col min="6441" max="6441" width="8.125" style="5" customWidth="1"/>
    <col min="6442" max="6442" width="7.875" style="5" customWidth="1"/>
    <col min="6443" max="6444" width="6.75" style="5" customWidth="1"/>
    <col min="6445" max="6445" width="6.625" style="5" customWidth="1"/>
    <col min="6446" max="6447" width="6.75" style="5" customWidth="1"/>
    <col min="6448" max="6448" width="6.625" style="5" customWidth="1"/>
    <col min="6449" max="6451" width="0" style="5" hidden="1" customWidth="1"/>
    <col min="6452" max="6633" width="8.625" style="5"/>
    <col min="6634" max="6634" width="4.25" style="5" customWidth="1"/>
    <col min="6635" max="6635" width="16.25" style="5" customWidth="1"/>
    <col min="6636" max="6643" width="6.75" style="5" customWidth="1"/>
    <col min="6644" max="6645" width="5.875" style="5" customWidth="1"/>
    <col min="6646" max="6646" width="8.5" style="5" customWidth="1"/>
    <col min="6647" max="6647" width="8" style="5" customWidth="1"/>
    <col min="6648" max="6648" width="9.125" style="5" customWidth="1"/>
    <col min="6649" max="6654" width="8" style="5" customWidth="1"/>
    <col min="6655" max="6655" width="11.75" style="5" customWidth="1"/>
    <col min="6656" max="6656" width="6.875" style="5" customWidth="1"/>
    <col min="6657" max="6657" width="8.375" style="5" customWidth="1"/>
    <col min="6658" max="6664" width="6.75" style="5" customWidth="1"/>
    <col min="6665" max="6666" width="5.875" style="5" customWidth="1"/>
    <col min="6667" max="6667" width="8.5" style="5" customWidth="1"/>
    <col min="6668" max="6668" width="8" style="5" customWidth="1"/>
    <col min="6669" max="6669" width="9.125" style="5" customWidth="1"/>
    <col min="6670" max="6675" width="8" style="5" customWidth="1"/>
    <col min="6676" max="6676" width="11.75" style="5" customWidth="1"/>
    <col min="6677" max="6677" width="6.875" style="5" customWidth="1"/>
    <col min="6678" max="6678" width="7.625" style="5" customWidth="1"/>
    <col min="6679" max="6682" width="6.75" style="5" customWidth="1"/>
    <col min="6683" max="6683" width="7.625" style="5" customWidth="1"/>
    <col min="6684" max="6688" width="6.75" style="5" customWidth="1"/>
    <col min="6689" max="6689" width="6.625" style="5" customWidth="1"/>
    <col min="6690" max="6690" width="6.25" style="5" customWidth="1"/>
    <col min="6691" max="6691" width="6.625" style="5" customWidth="1"/>
    <col min="6692" max="6692" width="6.25" style="5" customWidth="1"/>
    <col min="6693" max="6693" width="6.5" style="5" customWidth="1"/>
    <col min="6694" max="6694" width="6.625" style="5" customWidth="1"/>
    <col min="6695" max="6695" width="6.875" style="5" customWidth="1"/>
    <col min="6696" max="6696" width="7" style="5" customWidth="1"/>
    <col min="6697" max="6697" width="8.125" style="5" customWidth="1"/>
    <col min="6698" max="6698" width="7.875" style="5" customWidth="1"/>
    <col min="6699" max="6700" width="6.75" style="5" customWidth="1"/>
    <col min="6701" max="6701" width="6.625" style="5" customWidth="1"/>
    <col min="6702" max="6703" width="6.75" style="5" customWidth="1"/>
    <col min="6704" max="6704" width="6.625" style="5" customWidth="1"/>
    <col min="6705" max="6707" width="0" style="5" hidden="1" customWidth="1"/>
    <col min="6708" max="6889" width="8.625" style="5"/>
    <col min="6890" max="6890" width="4.25" style="5" customWidth="1"/>
    <col min="6891" max="6891" width="16.25" style="5" customWidth="1"/>
    <col min="6892" max="6899" width="6.75" style="5" customWidth="1"/>
    <col min="6900" max="6901" width="5.875" style="5" customWidth="1"/>
    <col min="6902" max="6902" width="8.5" style="5" customWidth="1"/>
    <col min="6903" max="6903" width="8" style="5" customWidth="1"/>
    <col min="6904" max="6904" width="9.125" style="5" customWidth="1"/>
    <col min="6905" max="6910" width="8" style="5" customWidth="1"/>
    <col min="6911" max="6911" width="11.75" style="5" customWidth="1"/>
    <col min="6912" max="6912" width="6.875" style="5" customWidth="1"/>
    <col min="6913" max="6913" width="8.375" style="5" customWidth="1"/>
    <col min="6914" max="6920" width="6.75" style="5" customWidth="1"/>
    <col min="6921" max="6922" width="5.875" style="5" customWidth="1"/>
    <col min="6923" max="6923" width="8.5" style="5" customWidth="1"/>
    <col min="6924" max="6924" width="8" style="5" customWidth="1"/>
    <col min="6925" max="6925" width="9.125" style="5" customWidth="1"/>
    <col min="6926" max="6931" width="8" style="5" customWidth="1"/>
    <col min="6932" max="6932" width="11.75" style="5" customWidth="1"/>
    <col min="6933" max="6933" width="6.875" style="5" customWidth="1"/>
    <col min="6934" max="6934" width="7.625" style="5" customWidth="1"/>
    <col min="6935" max="6938" width="6.75" style="5" customWidth="1"/>
    <col min="6939" max="6939" width="7.625" style="5" customWidth="1"/>
    <col min="6940" max="6944" width="6.75" style="5" customWidth="1"/>
    <col min="6945" max="6945" width="6.625" style="5" customWidth="1"/>
    <col min="6946" max="6946" width="6.25" style="5" customWidth="1"/>
    <col min="6947" max="6947" width="6.625" style="5" customWidth="1"/>
    <col min="6948" max="6948" width="6.25" style="5" customWidth="1"/>
    <col min="6949" max="6949" width="6.5" style="5" customWidth="1"/>
    <col min="6950" max="6950" width="6.625" style="5" customWidth="1"/>
    <col min="6951" max="6951" width="6.875" style="5" customWidth="1"/>
    <col min="6952" max="6952" width="7" style="5" customWidth="1"/>
    <col min="6953" max="6953" width="8.125" style="5" customWidth="1"/>
    <col min="6954" max="6954" width="7.875" style="5" customWidth="1"/>
    <col min="6955" max="6956" width="6.75" style="5" customWidth="1"/>
    <col min="6957" max="6957" width="6.625" style="5" customWidth="1"/>
    <col min="6958" max="6959" width="6.75" style="5" customWidth="1"/>
    <col min="6960" max="6960" width="6.625" style="5" customWidth="1"/>
    <col min="6961" max="6963" width="0" style="5" hidden="1" customWidth="1"/>
    <col min="6964" max="7145" width="8.625" style="5"/>
    <col min="7146" max="7146" width="4.25" style="5" customWidth="1"/>
    <col min="7147" max="7147" width="16.25" style="5" customWidth="1"/>
    <col min="7148" max="7155" width="6.75" style="5" customWidth="1"/>
    <col min="7156" max="7157" width="5.875" style="5" customWidth="1"/>
    <col min="7158" max="7158" width="8.5" style="5" customWidth="1"/>
    <col min="7159" max="7159" width="8" style="5" customWidth="1"/>
    <col min="7160" max="7160" width="9.125" style="5" customWidth="1"/>
    <col min="7161" max="7166" width="8" style="5" customWidth="1"/>
    <col min="7167" max="7167" width="11.75" style="5" customWidth="1"/>
    <col min="7168" max="7168" width="6.875" style="5" customWidth="1"/>
    <col min="7169" max="7169" width="8.375" style="5" customWidth="1"/>
    <col min="7170" max="7176" width="6.75" style="5" customWidth="1"/>
    <col min="7177" max="7178" width="5.875" style="5" customWidth="1"/>
    <col min="7179" max="7179" width="8.5" style="5" customWidth="1"/>
    <col min="7180" max="7180" width="8" style="5" customWidth="1"/>
    <col min="7181" max="7181" width="9.125" style="5" customWidth="1"/>
    <col min="7182" max="7187" width="8" style="5" customWidth="1"/>
    <col min="7188" max="7188" width="11.75" style="5" customWidth="1"/>
    <col min="7189" max="7189" width="6.875" style="5" customWidth="1"/>
    <col min="7190" max="7190" width="7.625" style="5" customWidth="1"/>
    <col min="7191" max="7194" width="6.75" style="5" customWidth="1"/>
    <col min="7195" max="7195" width="7.625" style="5" customWidth="1"/>
    <col min="7196" max="7200" width="6.75" style="5" customWidth="1"/>
    <col min="7201" max="7201" width="6.625" style="5" customWidth="1"/>
    <col min="7202" max="7202" width="6.25" style="5" customWidth="1"/>
    <col min="7203" max="7203" width="6.625" style="5" customWidth="1"/>
    <col min="7204" max="7204" width="6.25" style="5" customWidth="1"/>
    <col min="7205" max="7205" width="6.5" style="5" customWidth="1"/>
    <col min="7206" max="7206" width="6.625" style="5" customWidth="1"/>
    <col min="7207" max="7207" width="6.875" style="5" customWidth="1"/>
    <col min="7208" max="7208" width="7" style="5" customWidth="1"/>
    <col min="7209" max="7209" width="8.125" style="5" customWidth="1"/>
    <col min="7210" max="7210" width="7.875" style="5" customWidth="1"/>
    <col min="7211" max="7212" width="6.75" style="5" customWidth="1"/>
    <col min="7213" max="7213" width="6.625" style="5" customWidth="1"/>
    <col min="7214" max="7215" width="6.75" style="5" customWidth="1"/>
    <col min="7216" max="7216" width="6.625" style="5" customWidth="1"/>
    <col min="7217" max="7219" width="0" style="5" hidden="1" customWidth="1"/>
    <col min="7220" max="7401" width="8.625" style="5"/>
    <col min="7402" max="7402" width="4.25" style="5" customWidth="1"/>
    <col min="7403" max="7403" width="16.25" style="5" customWidth="1"/>
    <col min="7404" max="7411" width="6.75" style="5" customWidth="1"/>
    <col min="7412" max="7413" width="5.875" style="5" customWidth="1"/>
    <col min="7414" max="7414" width="8.5" style="5" customWidth="1"/>
    <col min="7415" max="7415" width="8" style="5" customWidth="1"/>
    <col min="7416" max="7416" width="9.125" style="5" customWidth="1"/>
    <col min="7417" max="7422" width="8" style="5" customWidth="1"/>
    <col min="7423" max="7423" width="11.75" style="5" customWidth="1"/>
    <col min="7424" max="7424" width="6.875" style="5" customWidth="1"/>
    <col min="7425" max="7425" width="8.375" style="5" customWidth="1"/>
    <col min="7426" max="7432" width="6.75" style="5" customWidth="1"/>
    <col min="7433" max="7434" width="5.875" style="5" customWidth="1"/>
    <col min="7435" max="7435" width="8.5" style="5" customWidth="1"/>
    <col min="7436" max="7436" width="8" style="5" customWidth="1"/>
    <col min="7437" max="7437" width="9.125" style="5" customWidth="1"/>
    <col min="7438" max="7443" width="8" style="5" customWidth="1"/>
    <col min="7444" max="7444" width="11.75" style="5" customWidth="1"/>
    <col min="7445" max="7445" width="6.875" style="5" customWidth="1"/>
    <col min="7446" max="7446" width="7.625" style="5" customWidth="1"/>
    <col min="7447" max="7450" width="6.75" style="5" customWidth="1"/>
    <col min="7451" max="7451" width="7.625" style="5" customWidth="1"/>
    <col min="7452" max="7456" width="6.75" style="5" customWidth="1"/>
    <col min="7457" max="7457" width="6.625" style="5" customWidth="1"/>
    <col min="7458" max="7458" width="6.25" style="5" customWidth="1"/>
    <col min="7459" max="7459" width="6.625" style="5" customWidth="1"/>
    <col min="7460" max="7460" width="6.25" style="5" customWidth="1"/>
    <col min="7461" max="7461" width="6.5" style="5" customWidth="1"/>
    <col min="7462" max="7462" width="6.625" style="5" customWidth="1"/>
    <col min="7463" max="7463" width="6.875" style="5" customWidth="1"/>
    <col min="7464" max="7464" width="7" style="5" customWidth="1"/>
    <col min="7465" max="7465" width="8.125" style="5" customWidth="1"/>
    <col min="7466" max="7466" width="7.875" style="5" customWidth="1"/>
    <col min="7467" max="7468" width="6.75" style="5" customWidth="1"/>
    <col min="7469" max="7469" width="6.625" style="5" customWidth="1"/>
    <col min="7470" max="7471" width="6.75" style="5" customWidth="1"/>
    <col min="7472" max="7472" width="6.625" style="5" customWidth="1"/>
    <col min="7473" max="7475" width="0" style="5" hidden="1" customWidth="1"/>
    <col min="7476" max="7657" width="8.625" style="5"/>
    <col min="7658" max="7658" width="4.25" style="5" customWidth="1"/>
    <col min="7659" max="7659" width="16.25" style="5" customWidth="1"/>
    <col min="7660" max="7667" width="6.75" style="5" customWidth="1"/>
    <col min="7668" max="7669" width="5.875" style="5" customWidth="1"/>
    <col min="7670" max="7670" width="8.5" style="5" customWidth="1"/>
    <col min="7671" max="7671" width="8" style="5" customWidth="1"/>
    <col min="7672" max="7672" width="9.125" style="5" customWidth="1"/>
    <col min="7673" max="7678" width="8" style="5" customWidth="1"/>
    <col min="7679" max="7679" width="11.75" style="5" customWidth="1"/>
    <col min="7680" max="7680" width="6.875" style="5" customWidth="1"/>
    <col min="7681" max="7681" width="8.375" style="5" customWidth="1"/>
    <col min="7682" max="7688" width="6.75" style="5" customWidth="1"/>
    <col min="7689" max="7690" width="5.875" style="5" customWidth="1"/>
    <col min="7691" max="7691" width="8.5" style="5" customWidth="1"/>
    <col min="7692" max="7692" width="8" style="5" customWidth="1"/>
    <col min="7693" max="7693" width="9.125" style="5" customWidth="1"/>
    <col min="7694" max="7699" width="8" style="5" customWidth="1"/>
    <col min="7700" max="7700" width="11.75" style="5" customWidth="1"/>
    <col min="7701" max="7701" width="6.875" style="5" customWidth="1"/>
    <col min="7702" max="7702" width="7.625" style="5" customWidth="1"/>
    <col min="7703" max="7706" width="6.75" style="5" customWidth="1"/>
    <col min="7707" max="7707" width="7.625" style="5" customWidth="1"/>
    <col min="7708" max="7712" width="6.75" style="5" customWidth="1"/>
    <col min="7713" max="7713" width="6.625" style="5" customWidth="1"/>
    <col min="7714" max="7714" width="6.25" style="5" customWidth="1"/>
    <col min="7715" max="7715" width="6.625" style="5" customWidth="1"/>
    <col min="7716" max="7716" width="6.25" style="5" customWidth="1"/>
    <col min="7717" max="7717" width="6.5" style="5" customWidth="1"/>
    <col min="7718" max="7718" width="6.625" style="5" customWidth="1"/>
    <col min="7719" max="7719" width="6.875" style="5" customWidth="1"/>
    <col min="7720" max="7720" width="7" style="5" customWidth="1"/>
    <col min="7721" max="7721" width="8.125" style="5" customWidth="1"/>
    <col min="7722" max="7722" width="7.875" style="5" customWidth="1"/>
    <col min="7723" max="7724" width="6.75" style="5" customWidth="1"/>
    <col min="7725" max="7725" width="6.625" style="5" customWidth="1"/>
    <col min="7726" max="7727" width="6.75" style="5" customWidth="1"/>
    <col min="7728" max="7728" width="6.625" style="5" customWidth="1"/>
    <col min="7729" max="7731" width="0" style="5" hidden="1" customWidth="1"/>
    <col min="7732" max="7913" width="8.625" style="5"/>
    <col min="7914" max="7914" width="4.25" style="5" customWidth="1"/>
    <col min="7915" max="7915" width="16.25" style="5" customWidth="1"/>
    <col min="7916" max="7923" width="6.75" style="5" customWidth="1"/>
    <col min="7924" max="7925" width="5.875" style="5" customWidth="1"/>
    <col min="7926" max="7926" width="8.5" style="5" customWidth="1"/>
    <col min="7927" max="7927" width="8" style="5" customWidth="1"/>
    <col min="7928" max="7928" width="9.125" style="5" customWidth="1"/>
    <col min="7929" max="7934" width="8" style="5" customWidth="1"/>
    <col min="7935" max="7935" width="11.75" style="5" customWidth="1"/>
    <col min="7936" max="7936" width="6.875" style="5" customWidth="1"/>
    <col min="7937" max="7937" width="8.375" style="5" customWidth="1"/>
    <col min="7938" max="7944" width="6.75" style="5" customWidth="1"/>
    <col min="7945" max="7946" width="5.875" style="5" customWidth="1"/>
    <col min="7947" max="7947" width="8.5" style="5" customWidth="1"/>
    <col min="7948" max="7948" width="8" style="5" customWidth="1"/>
    <col min="7949" max="7949" width="9.125" style="5" customWidth="1"/>
    <col min="7950" max="7955" width="8" style="5" customWidth="1"/>
    <col min="7956" max="7956" width="11.75" style="5" customWidth="1"/>
    <col min="7957" max="7957" width="6.875" style="5" customWidth="1"/>
    <col min="7958" max="7958" width="7.625" style="5" customWidth="1"/>
    <col min="7959" max="7962" width="6.75" style="5" customWidth="1"/>
    <col min="7963" max="7963" width="7.625" style="5" customWidth="1"/>
    <col min="7964" max="7968" width="6.75" style="5" customWidth="1"/>
    <col min="7969" max="7969" width="6.625" style="5" customWidth="1"/>
    <col min="7970" max="7970" width="6.25" style="5" customWidth="1"/>
    <col min="7971" max="7971" width="6.625" style="5" customWidth="1"/>
    <col min="7972" max="7972" width="6.25" style="5" customWidth="1"/>
    <col min="7973" max="7973" width="6.5" style="5" customWidth="1"/>
    <col min="7974" max="7974" width="6.625" style="5" customWidth="1"/>
    <col min="7975" max="7975" width="6.875" style="5" customWidth="1"/>
    <col min="7976" max="7976" width="7" style="5" customWidth="1"/>
    <col min="7977" max="7977" width="8.125" style="5" customWidth="1"/>
    <col min="7978" max="7978" width="7.875" style="5" customWidth="1"/>
    <col min="7979" max="7980" width="6.75" style="5" customWidth="1"/>
    <col min="7981" max="7981" width="6.625" style="5" customWidth="1"/>
    <col min="7982" max="7983" width="6.75" style="5" customWidth="1"/>
    <col min="7984" max="7984" width="6.625" style="5" customWidth="1"/>
    <col min="7985" max="7987" width="0" style="5" hidden="1" customWidth="1"/>
    <col min="7988" max="8169" width="8.625" style="5"/>
    <col min="8170" max="8170" width="4.25" style="5" customWidth="1"/>
    <col min="8171" max="8171" width="16.25" style="5" customWidth="1"/>
    <col min="8172" max="8179" width="6.75" style="5" customWidth="1"/>
    <col min="8180" max="8181" width="5.875" style="5" customWidth="1"/>
    <col min="8182" max="8182" width="8.5" style="5" customWidth="1"/>
    <col min="8183" max="8183" width="8" style="5" customWidth="1"/>
    <col min="8184" max="8184" width="9.125" style="5" customWidth="1"/>
    <col min="8185" max="8190" width="8" style="5" customWidth="1"/>
    <col min="8191" max="8191" width="11.75" style="5" customWidth="1"/>
    <col min="8192" max="8192" width="6.875" style="5" customWidth="1"/>
    <col min="8193" max="8193" width="8.375" style="5" customWidth="1"/>
    <col min="8194" max="8200" width="6.75" style="5" customWidth="1"/>
    <col min="8201" max="8202" width="5.875" style="5" customWidth="1"/>
    <col min="8203" max="8203" width="8.5" style="5" customWidth="1"/>
    <col min="8204" max="8204" width="8" style="5" customWidth="1"/>
    <col min="8205" max="8205" width="9.125" style="5" customWidth="1"/>
    <col min="8206" max="8211" width="8" style="5" customWidth="1"/>
    <col min="8212" max="8212" width="11.75" style="5" customWidth="1"/>
    <col min="8213" max="8213" width="6.875" style="5" customWidth="1"/>
    <col min="8214" max="8214" width="7.625" style="5" customWidth="1"/>
    <col min="8215" max="8218" width="6.75" style="5" customWidth="1"/>
    <col min="8219" max="8219" width="7.625" style="5" customWidth="1"/>
    <col min="8220" max="8224" width="6.75" style="5" customWidth="1"/>
    <col min="8225" max="8225" width="6.625" style="5" customWidth="1"/>
    <col min="8226" max="8226" width="6.25" style="5" customWidth="1"/>
    <col min="8227" max="8227" width="6.625" style="5" customWidth="1"/>
    <col min="8228" max="8228" width="6.25" style="5" customWidth="1"/>
    <col min="8229" max="8229" width="6.5" style="5" customWidth="1"/>
    <col min="8230" max="8230" width="6.625" style="5" customWidth="1"/>
    <col min="8231" max="8231" width="6.875" style="5" customWidth="1"/>
    <col min="8232" max="8232" width="7" style="5" customWidth="1"/>
    <col min="8233" max="8233" width="8.125" style="5" customWidth="1"/>
    <col min="8234" max="8234" width="7.875" style="5" customWidth="1"/>
    <col min="8235" max="8236" width="6.75" style="5" customWidth="1"/>
    <col min="8237" max="8237" width="6.625" style="5" customWidth="1"/>
    <col min="8238" max="8239" width="6.75" style="5" customWidth="1"/>
    <col min="8240" max="8240" width="6.625" style="5" customWidth="1"/>
    <col min="8241" max="8243" width="0" style="5" hidden="1" customWidth="1"/>
    <col min="8244" max="8425" width="8.625" style="5"/>
    <col min="8426" max="8426" width="4.25" style="5" customWidth="1"/>
    <col min="8427" max="8427" width="16.25" style="5" customWidth="1"/>
    <col min="8428" max="8435" width="6.75" style="5" customWidth="1"/>
    <col min="8436" max="8437" width="5.875" style="5" customWidth="1"/>
    <col min="8438" max="8438" width="8.5" style="5" customWidth="1"/>
    <col min="8439" max="8439" width="8" style="5" customWidth="1"/>
    <col min="8440" max="8440" width="9.125" style="5" customWidth="1"/>
    <col min="8441" max="8446" width="8" style="5" customWidth="1"/>
    <col min="8447" max="8447" width="11.75" style="5" customWidth="1"/>
    <col min="8448" max="8448" width="6.875" style="5" customWidth="1"/>
    <col min="8449" max="8449" width="8.375" style="5" customWidth="1"/>
    <col min="8450" max="8456" width="6.75" style="5" customWidth="1"/>
    <col min="8457" max="8458" width="5.875" style="5" customWidth="1"/>
    <col min="8459" max="8459" width="8.5" style="5" customWidth="1"/>
    <col min="8460" max="8460" width="8" style="5" customWidth="1"/>
    <col min="8461" max="8461" width="9.125" style="5" customWidth="1"/>
    <col min="8462" max="8467" width="8" style="5" customWidth="1"/>
    <col min="8468" max="8468" width="11.75" style="5" customWidth="1"/>
    <col min="8469" max="8469" width="6.875" style="5" customWidth="1"/>
    <col min="8470" max="8470" width="7.625" style="5" customWidth="1"/>
    <col min="8471" max="8474" width="6.75" style="5" customWidth="1"/>
    <col min="8475" max="8475" width="7.625" style="5" customWidth="1"/>
    <col min="8476" max="8480" width="6.75" style="5" customWidth="1"/>
    <col min="8481" max="8481" width="6.625" style="5" customWidth="1"/>
    <col min="8482" max="8482" width="6.25" style="5" customWidth="1"/>
    <col min="8483" max="8483" width="6.625" style="5" customWidth="1"/>
    <col min="8484" max="8484" width="6.25" style="5" customWidth="1"/>
    <col min="8485" max="8485" width="6.5" style="5" customWidth="1"/>
    <col min="8486" max="8486" width="6.625" style="5" customWidth="1"/>
    <col min="8487" max="8487" width="6.875" style="5" customWidth="1"/>
    <col min="8488" max="8488" width="7" style="5" customWidth="1"/>
    <col min="8489" max="8489" width="8.125" style="5" customWidth="1"/>
    <col min="8490" max="8490" width="7.875" style="5" customWidth="1"/>
    <col min="8491" max="8492" width="6.75" style="5" customWidth="1"/>
    <col min="8493" max="8493" width="6.625" style="5" customWidth="1"/>
    <col min="8494" max="8495" width="6.75" style="5" customWidth="1"/>
    <col min="8496" max="8496" width="6.625" style="5" customWidth="1"/>
    <col min="8497" max="8499" width="0" style="5" hidden="1" customWidth="1"/>
    <col min="8500" max="8681" width="8.625" style="5"/>
    <col min="8682" max="8682" width="4.25" style="5" customWidth="1"/>
    <col min="8683" max="8683" width="16.25" style="5" customWidth="1"/>
    <col min="8684" max="8691" width="6.75" style="5" customWidth="1"/>
    <col min="8692" max="8693" width="5.875" style="5" customWidth="1"/>
    <col min="8694" max="8694" width="8.5" style="5" customWidth="1"/>
    <col min="8695" max="8695" width="8" style="5" customWidth="1"/>
    <col min="8696" max="8696" width="9.125" style="5" customWidth="1"/>
    <col min="8697" max="8702" width="8" style="5" customWidth="1"/>
    <col min="8703" max="8703" width="11.75" style="5" customWidth="1"/>
    <col min="8704" max="8704" width="6.875" style="5" customWidth="1"/>
    <col min="8705" max="8705" width="8.375" style="5" customWidth="1"/>
    <col min="8706" max="8712" width="6.75" style="5" customWidth="1"/>
    <col min="8713" max="8714" width="5.875" style="5" customWidth="1"/>
    <col min="8715" max="8715" width="8.5" style="5" customWidth="1"/>
    <col min="8716" max="8716" width="8" style="5" customWidth="1"/>
    <col min="8717" max="8717" width="9.125" style="5" customWidth="1"/>
    <col min="8718" max="8723" width="8" style="5" customWidth="1"/>
    <col min="8724" max="8724" width="11.75" style="5" customWidth="1"/>
    <col min="8725" max="8725" width="6.875" style="5" customWidth="1"/>
    <col min="8726" max="8726" width="7.625" style="5" customWidth="1"/>
    <col min="8727" max="8730" width="6.75" style="5" customWidth="1"/>
    <col min="8731" max="8731" width="7.625" style="5" customWidth="1"/>
    <col min="8732" max="8736" width="6.75" style="5" customWidth="1"/>
    <col min="8737" max="8737" width="6.625" style="5" customWidth="1"/>
    <col min="8738" max="8738" width="6.25" style="5" customWidth="1"/>
    <col min="8739" max="8739" width="6.625" style="5" customWidth="1"/>
    <col min="8740" max="8740" width="6.25" style="5" customWidth="1"/>
    <col min="8741" max="8741" width="6.5" style="5" customWidth="1"/>
    <col min="8742" max="8742" width="6.625" style="5" customWidth="1"/>
    <col min="8743" max="8743" width="6.875" style="5" customWidth="1"/>
    <col min="8744" max="8744" width="7" style="5" customWidth="1"/>
    <col min="8745" max="8745" width="8.125" style="5" customWidth="1"/>
    <col min="8746" max="8746" width="7.875" style="5" customWidth="1"/>
    <col min="8747" max="8748" width="6.75" style="5" customWidth="1"/>
    <col min="8749" max="8749" width="6.625" style="5" customWidth="1"/>
    <col min="8750" max="8751" width="6.75" style="5" customWidth="1"/>
    <col min="8752" max="8752" width="6.625" style="5" customWidth="1"/>
    <col min="8753" max="8755" width="0" style="5" hidden="1" customWidth="1"/>
    <col min="8756" max="8937" width="8.625" style="5"/>
    <col min="8938" max="8938" width="4.25" style="5" customWidth="1"/>
    <col min="8939" max="8939" width="16.25" style="5" customWidth="1"/>
    <col min="8940" max="8947" width="6.75" style="5" customWidth="1"/>
    <col min="8948" max="8949" width="5.875" style="5" customWidth="1"/>
    <col min="8950" max="8950" width="8.5" style="5" customWidth="1"/>
    <col min="8951" max="8951" width="8" style="5" customWidth="1"/>
    <col min="8952" max="8952" width="9.125" style="5" customWidth="1"/>
    <col min="8953" max="8958" width="8" style="5" customWidth="1"/>
    <col min="8959" max="8959" width="11.75" style="5" customWidth="1"/>
    <col min="8960" max="8960" width="6.875" style="5" customWidth="1"/>
    <col min="8961" max="8961" width="8.375" style="5" customWidth="1"/>
    <col min="8962" max="8968" width="6.75" style="5" customWidth="1"/>
    <col min="8969" max="8970" width="5.875" style="5" customWidth="1"/>
    <col min="8971" max="8971" width="8.5" style="5" customWidth="1"/>
    <col min="8972" max="8972" width="8" style="5" customWidth="1"/>
    <col min="8973" max="8973" width="9.125" style="5" customWidth="1"/>
    <col min="8974" max="8979" width="8" style="5" customWidth="1"/>
    <col min="8980" max="8980" width="11.75" style="5" customWidth="1"/>
    <col min="8981" max="8981" width="6.875" style="5" customWidth="1"/>
    <col min="8982" max="8982" width="7.625" style="5" customWidth="1"/>
    <col min="8983" max="8986" width="6.75" style="5" customWidth="1"/>
    <col min="8987" max="8987" width="7.625" style="5" customWidth="1"/>
    <col min="8988" max="8992" width="6.75" style="5" customWidth="1"/>
    <col min="8993" max="8993" width="6.625" style="5" customWidth="1"/>
    <col min="8994" max="8994" width="6.25" style="5" customWidth="1"/>
    <col min="8995" max="8995" width="6.625" style="5" customWidth="1"/>
    <col min="8996" max="8996" width="6.25" style="5" customWidth="1"/>
    <col min="8997" max="8997" width="6.5" style="5" customWidth="1"/>
    <col min="8998" max="8998" width="6.625" style="5" customWidth="1"/>
    <col min="8999" max="8999" width="6.875" style="5" customWidth="1"/>
    <col min="9000" max="9000" width="7" style="5" customWidth="1"/>
    <col min="9001" max="9001" width="8.125" style="5" customWidth="1"/>
    <col min="9002" max="9002" width="7.875" style="5" customWidth="1"/>
    <col min="9003" max="9004" width="6.75" style="5" customWidth="1"/>
    <col min="9005" max="9005" width="6.625" style="5" customWidth="1"/>
    <col min="9006" max="9007" width="6.75" style="5" customWidth="1"/>
    <col min="9008" max="9008" width="6.625" style="5" customWidth="1"/>
    <col min="9009" max="9011" width="0" style="5" hidden="1" customWidth="1"/>
    <col min="9012" max="9193" width="8.625" style="5"/>
    <col min="9194" max="9194" width="4.25" style="5" customWidth="1"/>
    <col min="9195" max="9195" width="16.25" style="5" customWidth="1"/>
    <col min="9196" max="9203" width="6.75" style="5" customWidth="1"/>
    <col min="9204" max="9205" width="5.875" style="5" customWidth="1"/>
    <col min="9206" max="9206" width="8.5" style="5" customWidth="1"/>
    <col min="9207" max="9207" width="8" style="5" customWidth="1"/>
    <col min="9208" max="9208" width="9.125" style="5" customWidth="1"/>
    <col min="9209" max="9214" width="8" style="5" customWidth="1"/>
    <col min="9215" max="9215" width="11.75" style="5" customWidth="1"/>
    <col min="9216" max="9216" width="6.875" style="5" customWidth="1"/>
    <col min="9217" max="9217" width="8.375" style="5" customWidth="1"/>
    <col min="9218" max="9224" width="6.75" style="5" customWidth="1"/>
    <col min="9225" max="9226" width="5.875" style="5" customWidth="1"/>
    <col min="9227" max="9227" width="8.5" style="5" customWidth="1"/>
    <col min="9228" max="9228" width="8" style="5" customWidth="1"/>
    <col min="9229" max="9229" width="9.125" style="5" customWidth="1"/>
    <col min="9230" max="9235" width="8" style="5" customWidth="1"/>
    <col min="9236" max="9236" width="11.75" style="5" customWidth="1"/>
    <col min="9237" max="9237" width="6.875" style="5" customWidth="1"/>
    <col min="9238" max="9238" width="7.625" style="5" customWidth="1"/>
    <col min="9239" max="9242" width="6.75" style="5" customWidth="1"/>
    <col min="9243" max="9243" width="7.625" style="5" customWidth="1"/>
    <col min="9244" max="9248" width="6.75" style="5" customWidth="1"/>
    <col min="9249" max="9249" width="6.625" style="5" customWidth="1"/>
    <col min="9250" max="9250" width="6.25" style="5" customWidth="1"/>
    <col min="9251" max="9251" width="6.625" style="5" customWidth="1"/>
    <col min="9252" max="9252" width="6.25" style="5" customWidth="1"/>
    <col min="9253" max="9253" width="6.5" style="5" customWidth="1"/>
    <col min="9254" max="9254" width="6.625" style="5" customWidth="1"/>
    <col min="9255" max="9255" width="6.875" style="5" customWidth="1"/>
    <col min="9256" max="9256" width="7" style="5" customWidth="1"/>
    <col min="9257" max="9257" width="8.125" style="5" customWidth="1"/>
    <col min="9258" max="9258" width="7.875" style="5" customWidth="1"/>
    <col min="9259" max="9260" width="6.75" style="5" customWidth="1"/>
    <col min="9261" max="9261" width="6.625" style="5" customWidth="1"/>
    <col min="9262" max="9263" width="6.75" style="5" customWidth="1"/>
    <col min="9264" max="9264" width="6.625" style="5" customWidth="1"/>
    <col min="9265" max="9267" width="0" style="5" hidden="1" customWidth="1"/>
    <col min="9268" max="9449" width="8.625" style="5"/>
    <col min="9450" max="9450" width="4.25" style="5" customWidth="1"/>
    <col min="9451" max="9451" width="16.25" style="5" customWidth="1"/>
    <col min="9452" max="9459" width="6.75" style="5" customWidth="1"/>
    <col min="9460" max="9461" width="5.875" style="5" customWidth="1"/>
    <col min="9462" max="9462" width="8.5" style="5" customWidth="1"/>
    <col min="9463" max="9463" width="8" style="5" customWidth="1"/>
    <col min="9464" max="9464" width="9.125" style="5" customWidth="1"/>
    <col min="9465" max="9470" width="8" style="5" customWidth="1"/>
    <col min="9471" max="9471" width="11.75" style="5" customWidth="1"/>
    <col min="9472" max="9472" width="6.875" style="5" customWidth="1"/>
    <col min="9473" max="9473" width="8.375" style="5" customWidth="1"/>
    <col min="9474" max="9480" width="6.75" style="5" customWidth="1"/>
    <col min="9481" max="9482" width="5.875" style="5" customWidth="1"/>
    <col min="9483" max="9483" width="8.5" style="5" customWidth="1"/>
    <col min="9484" max="9484" width="8" style="5" customWidth="1"/>
    <col min="9485" max="9485" width="9.125" style="5" customWidth="1"/>
    <col min="9486" max="9491" width="8" style="5" customWidth="1"/>
    <col min="9492" max="9492" width="11.75" style="5" customWidth="1"/>
    <col min="9493" max="9493" width="6.875" style="5" customWidth="1"/>
    <col min="9494" max="9494" width="7.625" style="5" customWidth="1"/>
    <col min="9495" max="9498" width="6.75" style="5" customWidth="1"/>
    <col min="9499" max="9499" width="7.625" style="5" customWidth="1"/>
    <col min="9500" max="9504" width="6.75" style="5" customWidth="1"/>
    <col min="9505" max="9505" width="6.625" style="5" customWidth="1"/>
    <col min="9506" max="9506" width="6.25" style="5" customWidth="1"/>
    <col min="9507" max="9507" width="6.625" style="5" customWidth="1"/>
    <col min="9508" max="9508" width="6.25" style="5" customWidth="1"/>
    <col min="9509" max="9509" width="6.5" style="5" customWidth="1"/>
    <col min="9510" max="9510" width="6.625" style="5" customWidth="1"/>
    <col min="9511" max="9511" width="6.875" style="5" customWidth="1"/>
    <col min="9512" max="9512" width="7" style="5" customWidth="1"/>
    <col min="9513" max="9513" width="8.125" style="5" customWidth="1"/>
    <col min="9514" max="9514" width="7.875" style="5" customWidth="1"/>
    <col min="9515" max="9516" width="6.75" style="5" customWidth="1"/>
    <col min="9517" max="9517" width="6.625" style="5" customWidth="1"/>
    <col min="9518" max="9519" width="6.75" style="5" customWidth="1"/>
    <col min="9520" max="9520" width="6.625" style="5" customWidth="1"/>
    <col min="9521" max="9523" width="0" style="5" hidden="1" customWidth="1"/>
    <col min="9524" max="9705" width="8.625" style="5"/>
    <col min="9706" max="9706" width="4.25" style="5" customWidth="1"/>
    <col min="9707" max="9707" width="16.25" style="5" customWidth="1"/>
    <col min="9708" max="9715" width="6.75" style="5" customWidth="1"/>
    <col min="9716" max="9717" width="5.875" style="5" customWidth="1"/>
    <col min="9718" max="9718" width="8.5" style="5" customWidth="1"/>
    <col min="9719" max="9719" width="8" style="5" customWidth="1"/>
    <col min="9720" max="9720" width="9.125" style="5" customWidth="1"/>
    <col min="9721" max="9726" width="8" style="5" customWidth="1"/>
    <col min="9727" max="9727" width="11.75" style="5" customWidth="1"/>
    <col min="9728" max="9728" width="6.875" style="5" customWidth="1"/>
    <col min="9729" max="9729" width="8.375" style="5" customWidth="1"/>
    <col min="9730" max="9736" width="6.75" style="5" customWidth="1"/>
    <col min="9737" max="9738" width="5.875" style="5" customWidth="1"/>
    <col min="9739" max="9739" width="8.5" style="5" customWidth="1"/>
    <col min="9740" max="9740" width="8" style="5" customWidth="1"/>
    <col min="9741" max="9741" width="9.125" style="5" customWidth="1"/>
    <col min="9742" max="9747" width="8" style="5" customWidth="1"/>
    <col min="9748" max="9748" width="11.75" style="5" customWidth="1"/>
    <col min="9749" max="9749" width="6.875" style="5" customWidth="1"/>
    <col min="9750" max="9750" width="7.625" style="5" customWidth="1"/>
    <col min="9751" max="9754" width="6.75" style="5" customWidth="1"/>
    <col min="9755" max="9755" width="7.625" style="5" customWidth="1"/>
    <col min="9756" max="9760" width="6.75" style="5" customWidth="1"/>
    <col min="9761" max="9761" width="6.625" style="5" customWidth="1"/>
    <col min="9762" max="9762" width="6.25" style="5" customWidth="1"/>
    <col min="9763" max="9763" width="6.625" style="5" customWidth="1"/>
    <col min="9764" max="9764" width="6.25" style="5" customWidth="1"/>
    <col min="9765" max="9765" width="6.5" style="5" customWidth="1"/>
    <col min="9766" max="9766" width="6.625" style="5" customWidth="1"/>
    <col min="9767" max="9767" width="6.875" style="5" customWidth="1"/>
    <col min="9768" max="9768" width="7" style="5" customWidth="1"/>
    <col min="9769" max="9769" width="8.125" style="5" customWidth="1"/>
    <col min="9770" max="9770" width="7.875" style="5" customWidth="1"/>
    <col min="9771" max="9772" width="6.75" style="5" customWidth="1"/>
    <col min="9773" max="9773" width="6.625" style="5" customWidth="1"/>
    <col min="9774" max="9775" width="6.75" style="5" customWidth="1"/>
    <col min="9776" max="9776" width="6.625" style="5" customWidth="1"/>
    <col min="9777" max="9779" width="0" style="5" hidden="1" customWidth="1"/>
    <col min="9780" max="9961" width="8.625" style="5"/>
    <col min="9962" max="9962" width="4.25" style="5" customWidth="1"/>
    <col min="9963" max="9963" width="16.25" style="5" customWidth="1"/>
    <col min="9964" max="9971" width="6.75" style="5" customWidth="1"/>
    <col min="9972" max="9973" width="5.875" style="5" customWidth="1"/>
    <col min="9974" max="9974" width="8.5" style="5" customWidth="1"/>
    <col min="9975" max="9975" width="8" style="5" customWidth="1"/>
    <col min="9976" max="9976" width="9.125" style="5" customWidth="1"/>
    <col min="9977" max="9982" width="8" style="5" customWidth="1"/>
    <col min="9983" max="9983" width="11.75" style="5" customWidth="1"/>
    <col min="9984" max="9984" width="6.875" style="5" customWidth="1"/>
    <col min="9985" max="9985" width="8.375" style="5" customWidth="1"/>
    <col min="9986" max="9992" width="6.75" style="5" customWidth="1"/>
    <col min="9993" max="9994" width="5.875" style="5" customWidth="1"/>
    <col min="9995" max="9995" width="8.5" style="5" customWidth="1"/>
    <col min="9996" max="9996" width="8" style="5" customWidth="1"/>
    <col min="9997" max="9997" width="9.125" style="5" customWidth="1"/>
    <col min="9998" max="10003" width="8" style="5" customWidth="1"/>
    <col min="10004" max="10004" width="11.75" style="5" customWidth="1"/>
    <col min="10005" max="10005" width="6.875" style="5" customWidth="1"/>
    <col min="10006" max="10006" width="7.625" style="5" customWidth="1"/>
    <col min="10007" max="10010" width="6.75" style="5" customWidth="1"/>
    <col min="10011" max="10011" width="7.625" style="5" customWidth="1"/>
    <col min="10012" max="10016" width="6.75" style="5" customWidth="1"/>
    <col min="10017" max="10017" width="6.625" style="5" customWidth="1"/>
    <col min="10018" max="10018" width="6.25" style="5" customWidth="1"/>
    <col min="10019" max="10019" width="6.625" style="5" customWidth="1"/>
    <col min="10020" max="10020" width="6.25" style="5" customWidth="1"/>
    <col min="10021" max="10021" width="6.5" style="5" customWidth="1"/>
    <col min="10022" max="10022" width="6.625" style="5" customWidth="1"/>
    <col min="10023" max="10023" width="6.875" style="5" customWidth="1"/>
    <col min="10024" max="10024" width="7" style="5" customWidth="1"/>
    <col min="10025" max="10025" width="8.125" style="5" customWidth="1"/>
    <col min="10026" max="10026" width="7.875" style="5" customWidth="1"/>
    <col min="10027" max="10028" width="6.75" style="5" customWidth="1"/>
    <col min="10029" max="10029" width="6.625" style="5" customWidth="1"/>
    <col min="10030" max="10031" width="6.75" style="5" customWidth="1"/>
    <col min="10032" max="10032" width="6.625" style="5" customWidth="1"/>
    <col min="10033" max="10035" width="0" style="5" hidden="1" customWidth="1"/>
    <col min="10036" max="10217" width="8.625" style="5"/>
    <col min="10218" max="10218" width="4.25" style="5" customWidth="1"/>
    <col min="10219" max="10219" width="16.25" style="5" customWidth="1"/>
    <col min="10220" max="10227" width="6.75" style="5" customWidth="1"/>
    <col min="10228" max="10229" width="5.875" style="5" customWidth="1"/>
    <col min="10230" max="10230" width="8.5" style="5" customWidth="1"/>
    <col min="10231" max="10231" width="8" style="5" customWidth="1"/>
    <col min="10232" max="10232" width="9.125" style="5" customWidth="1"/>
    <col min="10233" max="10238" width="8" style="5" customWidth="1"/>
    <col min="10239" max="10239" width="11.75" style="5" customWidth="1"/>
    <col min="10240" max="10240" width="6.875" style="5" customWidth="1"/>
    <col min="10241" max="10241" width="8.375" style="5" customWidth="1"/>
    <col min="10242" max="10248" width="6.75" style="5" customWidth="1"/>
    <col min="10249" max="10250" width="5.875" style="5" customWidth="1"/>
    <col min="10251" max="10251" width="8.5" style="5" customWidth="1"/>
    <col min="10252" max="10252" width="8" style="5" customWidth="1"/>
    <col min="10253" max="10253" width="9.125" style="5" customWidth="1"/>
    <col min="10254" max="10259" width="8" style="5" customWidth="1"/>
    <col min="10260" max="10260" width="11.75" style="5" customWidth="1"/>
    <col min="10261" max="10261" width="6.875" style="5" customWidth="1"/>
    <col min="10262" max="10262" width="7.625" style="5" customWidth="1"/>
    <col min="10263" max="10266" width="6.75" style="5" customWidth="1"/>
    <col min="10267" max="10267" width="7.625" style="5" customWidth="1"/>
    <col min="10268" max="10272" width="6.75" style="5" customWidth="1"/>
    <col min="10273" max="10273" width="6.625" style="5" customWidth="1"/>
    <col min="10274" max="10274" width="6.25" style="5" customWidth="1"/>
    <col min="10275" max="10275" width="6.625" style="5" customWidth="1"/>
    <col min="10276" max="10276" width="6.25" style="5" customWidth="1"/>
    <col min="10277" max="10277" width="6.5" style="5" customWidth="1"/>
    <col min="10278" max="10278" width="6.625" style="5" customWidth="1"/>
    <col min="10279" max="10279" width="6.875" style="5" customWidth="1"/>
    <col min="10280" max="10280" width="7" style="5" customWidth="1"/>
    <col min="10281" max="10281" width="8.125" style="5" customWidth="1"/>
    <col min="10282" max="10282" width="7.875" style="5" customWidth="1"/>
    <col min="10283" max="10284" width="6.75" style="5" customWidth="1"/>
    <col min="10285" max="10285" width="6.625" style="5" customWidth="1"/>
    <col min="10286" max="10287" width="6.75" style="5" customWidth="1"/>
    <col min="10288" max="10288" width="6.625" style="5" customWidth="1"/>
    <col min="10289" max="10291" width="0" style="5" hidden="1" customWidth="1"/>
    <col min="10292" max="10473" width="8.625" style="5"/>
    <col min="10474" max="10474" width="4.25" style="5" customWidth="1"/>
    <col min="10475" max="10475" width="16.25" style="5" customWidth="1"/>
    <col min="10476" max="10483" width="6.75" style="5" customWidth="1"/>
    <col min="10484" max="10485" width="5.875" style="5" customWidth="1"/>
    <col min="10486" max="10486" width="8.5" style="5" customWidth="1"/>
    <col min="10487" max="10487" width="8" style="5" customWidth="1"/>
    <col min="10488" max="10488" width="9.125" style="5" customWidth="1"/>
    <col min="10489" max="10494" width="8" style="5" customWidth="1"/>
    <col min="10495" max="10495" width="11.75" style="5" customWidth="1"/>
    <col min="10496" max="10496" width="6.875" style="5" customWidth="1"/>
    <col min="10497" max="10497" width="8.375" style="5" customWidth="1"/>
    <col min="10498" max="10504" width="6.75" style="5" customWidth="1"/>
    <col min="10505" max="10506" width="5.875" style="5" customWidth="1"/>
    <col min="10507" max="10507" width="8.5" style="5" customWidth="1"/>
    <col min="10508" max="10508" width="8" style="5" customWidth="1"/>
    <col min="10509" max="10509" width="9.125" style="5" customWidth="1"/>
    <col min="10510" max="10515" width="8" style="5" customWidth="1"/>
    <col min="10516" max="10516" width="11.75" style="5" customWidth="1"/>
    <col min="10517" max="10517" width="6.875" style="5" customWidth="1"/>
    <col min="10518" max="10518" width="7.625" style="5" customWidth="1"/>
    <col min="10519" max="10522" width="6.75" style="5" customWidth="1"/>
    <col min="10523" max="10523" width="7.625" style="5" customWidth="1"/>
    <col min="10524" max="10528" width="6.75" style="5" customWidth="1"/>
    <col min="10529" max="10529" width="6.625" style="5" customWidth="1"/>
    <col min="10530" max="10530" width="6.25" style="5" customWidth="1"/>
    <col min="10531" max="10531" width="6.625" style="5" customWidth="1"/>
    <col min="10532" max="10532" width="6.25" style="5" customWidth="1"/>
    <col min="10533" max="10533" width="6.5" style="5" customWidth="1"/>
    <col min="10534" max="10534" width="6.625" style="5" customWidth="1"/>
    <col min="10535" max="10535" width="6.875" style="5" customWidth="1"/>
    <col min="10536" max="10536" width="7" style="5" customWidth="1"/>
    <col min="10537" max="10537" width="8.125" style="5" customWidth="1"/>
    <col min="10538" max="10538" width="7.875" style="5" customWidth="1"/>
    <col min="10539" max="10540" width="6.75" style="5" customWidth="1"/>
    <col min="10541" max="10541" width="6.625" style="5" customWidth="1"/>
    <col min="10542" max="10543" width="6.75" style="5" customWidth="1"/>
    <col min="10544" max="10544" width="6.625" style="5" customWidth="1"/>
    <col min="10545" max="10547" width="0" style="5" hidden="1" customWidth="1"/>
    <col min="10548" max="10729" width="8.625" style="5"/>
    <col min="10730" max="10730" width="4.25" style="5" customWidth="1"/>
    <col min="10731" max="10731" width="16.25" style="5" customWidth="1"/>
    <col min="10732" max="10739" width="6.75" style="5" customWidth="1"/>
    <col min="10740" max="10741" width="5.875" style="5" customWidth="1"/>
    <col min="10742" max="10742" width="8.5" style="5" customWidth="1"/>
    <col min="10743" max="10743" width="8" style="5" customWidth="1"/>
    <col min="10744" max="10744" width="9.125" style="5" customWidth="1"/>
    <col min="10745" max="10750" width="8" style="5" customWidth="1"/>
    <col min="10751" max="10751" width="11.75" style="5" customWidth="1"/>
    <col min="10752" max="10752" width="6.875" style="5" customWidth="1"/>
    <col min="10753" max="10753" width="8.375" style="5" customWidth="1"/>
    <col min="10754" max="10760" width="6.75" style="5" customWidth="1"/>
    <col min="10761" max="10762" width="5.875" style="5" customWidth="1"/>
    <col min="10763" max="10763" width="8.5" style="5" customWidth="1"/>
    <col min="10764" max="10764" width="8" style="5" customWidth="1"/>
    <col min="10765" max="10765" width="9.125" style="5" customWidth="1"/>
    <col min="10766" max="10771" width="8" style="5" customWidth="1"/>
    <col min="10772" max="10772" width="11.75" style="5" customWidth="1"/>
    <col min="10773" max="10773" width="6.875" style="5" customWidth="1"/>
    <col min="10774" max="10774" width="7.625" style="5" customWidth="1"/>
    <col min="10775" max="10778" width="6.75" style="5" customWidth="1"/>
    <col min="10779" max="10779" width="7.625" style="5" customWidth="1"/>
    <col min="10780" max="10784" width="6.75" style="5" customWidth="1"/>
    <col min="10785" max="10785" width="6.625" style="5" customWidth="1"/>
    <col min="10786" max="10786" width="6.25" style="5" customWidth="1"/>
    <col min="10787" max="10787" width="6.625" style="5" customWidth="1"/>
    <col min="10788" max="10788" width="6.25" style="5" customWidth="1"/>
    <col min="10789" max="10789" width="6.5" style="5" customWidth="1"/>
    <col min="10790" max="10790" width="6.625" style="5" customWidth="1"/>
    <col min="10791" max="10791" width="6.875" style="5" customWidth="1"/>
    <col min="10792" max="10792" width="7" style="5" customWidth="1"/>
    <col min="10793" max="10793" width="8.125" style="5" customWidth="1"/>
    <col min="10794" max="10794" width="7.875" style="5" customWidth="1"/>
    <col min="10795" max="10796" width="6.75" style="5" customWidth="1"/>
    <col min="10797" max="10797" width="6.625" style="5" customWidth="1"/>
    <col min="10798" max="10799" width="6.75" style="5" customWidth="1"/>
    <col min="10800" max="10800" width="6.625" style="5" customWidth="1"/>
    <col min="10801" max="10803" width="0" style="5" hidden="1" customWidth="1"/>
    <col min="10804" max="10985" width="8.625" style="5"/>
    <col min="10986" max="10986" width="4.25" style="5" customWidth="1"/>
    <col min="10987" max="10987" width="16.25" style="5" customWidth="1"/>
    <col min="10988" max="10995" width="6.75" style="5" customWidth="1"/>
    <col min="10996" max="10997" width="5.875" style="5" customWidth="1"/>
    <col min="10998" max="10998" width="8.5" style="5" customWidth="1"/>
    <col min="10999" max="10999" width="8" style="5" customWidth="1"/>
    <col min="11000" max="11000" width="9.125" style="5" customWidth="1"/>
    <col min="11001" max="11006" width="8" style="5" customWidth="1"/>
    <col min="11007" max="11007" width="11.75" style="5" customWidth="1"/>
    <col min="11008" max="11008" width="6.875" style="5" customWidth="1"/>
    <col min="11009" max="11009" width="8.375" style="5" customWidth="1"/>
    <col min="11010" max="11016" width="6.75" style="5" customWidth="1"/>
    <col min="11017" max="11018" width="5.875" style="5" customWidth="1"/>
    <col min="11019" max="11019" width="8.5" style="5" customWidth="1"/>
    <col min="11020" max="11020" width="8" style="5" customWidth="1"/>
    <col min="11021" max="11021" width="9.125" style="5" customWidth="1"/>
    <col min="11022" max="11027" width="8" style="5" customWidth="1"/>
    <col min="11028" max="11028" width="11.75" style="5" customWidth="1"/>
    <col min="11029" max="11029" width="6.875" style="5" customWidth="1"/>
    <col min="11030" max="11030" width="7.625" style="5" customWidth="1"/>
    <col min="11031" max="11034" width="6.75" style="5" customWidth="1"/>
    <col min="11035" max="11035" width="7.625" style="5" customWidth="1"/>
    <col min="11036" max="11040" width="6.75" style="5" customWidth="1"/>
    <col min="11041" max="11041" width="6.625" style="5" customWidth="1"/>
    <col min="11042" max="11042" width="6.25" style="5" customWidth="1"/>
    <col min="11043" max="11043" width="6.625" style="5" customWidth="1"/>
    <col min="11044" max="11044" width="6.25" style="5" customWidth="1"/>
    <col min="11045" max="11045" width="6.5" style="5" customWidth="1"/>
    <col min="11046" max="11046" width="6.625" style="5" customWidth="1"/>
    <col min="11047" max="11047" width="6.875" style="5" customWidth="1"/>
    <col min="11048" max="11048" width="7" style="5" customWidth="1"/>
    <col min="11049" max="11049" width="8.125" style="5" customWidth="1"/>
    <col min="11050" max="11050" width="7.875" style="5" customWidth="1"/>
    <col min="11051" max="11052" width="6.75" style="5" customWidth="1"/>
    <col min="11053" max="11053" width="6.625" style="5" customWidth="1"/>
    <col min="11054" max="11055" width="6.75" style="5" customWidth="1"/>
    <col min="11056" max="11056" width="6.625" style="5" customWidth="1"/>
    <col min="11057" max="11059" width="0" style="5" hidden="1" customWidth="1"/>
    <col min="11060" max="11241" width="8.625" style="5"/>
    <col min="11242" max="11242" width="4.25" style="5" customWidth="1"/>
    <col min="11243" max="11243" width="16.25" style="5" customWidth="1"/>
    <col min="11244" max="11251" width="6.75" style="5" customWidth="1"/>
    <col min="11252" max="11253" width="5.875" style="5" customWidth="1"/>
    <col min="11254" max="11254" width="8.5" style="5" customWidth="1"/>
    <col min="11255" max="11255" width="8" style="5" customWidth="1"/>
    <col min="11256" max="11256" width="9.125" style="5" customWidth="1"/>
    <col min="11257" max="11262" width="8" style="5" customWidth="1"/>
    <col min="11263" max="11263" width="11.75" style="5" customWidth="1"/>
    <col min="11264" max="11264" width="6.875" style="5" customWidth="1"/>
    <col min="11265" max="11265" width="8.375" style="5" customWidth="1"/>
    <col min="11266" max="11272" width="6.75" style="5" customWidth="1"/>
    <col min="11273" max="11274" width="5.875" style="5" customWidth="1"/>
    <col min="11275" max="11275" width="8.5" style="5" customWidth="1"/>
    <col min="11276" max="11276" width="8" style="5" customWidth="1"/>
    <col min="11277" max="11277" width="9.125" style="5" customWidth="1"/>
    <col min="11278" max="11283" width="8" style="5" customWidth="1"/>
    <col min="11284" max="11284" width="11.75" style="5" customWidth="1"/>
    <col min="11285" max="11285" width="6.875" style="5" customWidth="1"/>
    <col min="11286" max="11286" width="7.625" style="5" customWidth="1"/>
    <col min="11287" max="11290" width="6.75" style="5" customWidth="1"/>
    <col min="11291" max="11291" width="7.625" style="5" customWidth="1"/>
    <col min="11292" max="11296" width="6.75" style="5" customWidth="1"/>
    <col min="11297" max="11297" width="6.625" style="5" customWidth="1"/>
    <col min="11298" max="11298" width="6.25" style="5" customWidth="1"/>
    <col min="11299" max="11299" width="6.625" style="5" customWidth="1"/>
    <col min="11300" max="11300" width="6.25" style="5" customWidth="1"/>
    <col min="11301" max="11301" width="6.5" style="5" customWidth="1"/>
    <col min="11302" max="11302" width="6.625" style="5" customWidth="1"/>
    <col min="11303" max="11303" width="6.875" style="5" customWidth="1"/>
    <col min="11304" max="11304" width="7" style="5" customWidth="1"/>
    <col min="11305" max="11305" width="8.125" style="5" customWidth="1"/>
    <col min="11306" max="11306" width="7.875" style="5" customWidth="1"/>
    <col min="11307" max="11308" width="6.75" style="5" customWidth="1"/>
    <col min="11309" max="11309" width="6.625" style="5" customWidth="1"/>
    <col min="11310" max="11311" width="6.75" style="5" customWidth="1"/>
    <col min="11312" max="11312" width="6.625" style="5" customWidth="1"/>
    <col min="11313" max="11315" width="0" style="5" hidden="1" customWidth="1"/>
    <col min="11316" max="11497" width="8.625" style="5"/>
    <col min="11498" max="11498" width="4.25" style="5" customWidth="1"/>
    <col min="11499" max="11499" width="16.25" style="5" customWidth="1"/>
    <col min="11500" max="11507" width="6.75" style="5" customWidth="1"/>
    <col min="11508" max="11509" width="5.875" style="5" customWidth="1"/>
    <col min="11510" max="11510" width="8.5" style="5" customWidth="1"/>
    <col min="11511" max="11511" width="8" style="5" customWidth="1"/>
    <col min="11512" max="11512" width="9.125" style="5" customWidth="1"/>
    <col min="11513" max="11518" width="8" style="5" customWidth="1"/>
    <col min="11519" max="11519" width="11.75" style="5" customWidth="1"/>
    <col min="11520" max="11520" width="6.875" style="5" customWidth="1"/>
    <col min="11521" max="11521" width="8.375" style="5" customWidth="1"/>
    <col min="11522" max="11528" width="6.75" style="5" customWidth="1"/>
    <col min="11529" max="11530" width="5.875" style="5" customWidth="1"/>
    <col min="11531" max="11531" width="8.5" style="5" customWidth="1"/>
    <col min="11532" max="11532" width="8" style="5" customWidth="1"/>
    <col min="11533" max="11533" width="9.125" style="5" customWidth="1"/>
    <col min="11534" max="11539" width="8" style="5" customWidth="1"/>
    <col min="11540" max="11540" width="11.75" style="5" customWidth="1"/>
    <col min="11541" max="11541" width="6.875" style="5" customWidth="1"/>
    <col min="11542" max="11542" width="7.625" style="5" customWidth="1"/>
    <col min="11543" max="11546" width="6.75" style="5" customWidth="1"/>
    <col min="11547" max="11547" width="7.625" style="5" customWidth="1"/>
    <col min="11548" max="11552" width="6.75" style="5" customWidth="1"/>
    <col min="11553" max="11553" width="6.625" style="5" customWidth="1"/>
    <col min="11554" max="11554" width="6.25" style="5" customWidth="1"/>
    <col min="11555" max="11555" width="6.625" style="5" customWidth="1"/>
    <col min="11556" max="11556" width="6.25" style="5" customWidth="1"/>
    <col min="11557" max="11557" width="6.5" style="5" customWidth="1"/>
    <col min="11558" max="11558" width="6.625" style="5" customWidth="1"/>
    <col min="11559" max="11559" width="6.875" style="5" customWidth="1"/>
    <col min="11560" max="11560" width="7" style="5" customWidth="1"/>
    <col min="11561" max="11561" width="8.125" style="5" customWidth="1"/>
    <col min="11562" max="11562" width="7.875" style="5" customWidth="1"/>
    <col min="11563" max="11564" width="6.75" style="5" customWidth="1"/>
    <col min="11565" max="11565" width="6.625" style="5" customWidth="1"/>
    <col min="11566" max="11567" width="6.75" style="5" customWidth="1"/>
    <col min="11568" max="11568" width="6.625" style="5" customWidth="1"/>
    <col min="11569" max="11571" width="0" style="5" hidden="1" customWidth="1"/>
    <col min="11572" max="11753" width="8.625" style="5"/>
    <col min="11754" max="11754" width="4.25" style="5" customWidth="1"/>
    <col min="11755" max="11755" width="16.25" style="5" customWidth="1"/>
    <col min="11756" max="11763" width="6.75" style="5" customWidth="1"/>
    <col min="11764" max="11765" width="5.875" style="5" customWidth="1"/>
    <col min="11766" max="11766" width="8.5" style="5" customWidth="1"/>
    <col min="11767" max="11767" width="8" style="5" customWidth="1"/>
    <col min="11768" max="11768" width="9.125" style="5" customWidth="1"/>
    <col min="11769" max="11774" width="8" style="5" customWidth="1"/>
    <col min="11775" max="11775" width="11.75" style="5" customWidth="1"/>
    <col min="11776" max="11776" width="6.875" style="5" customWidth="1"/>
    <col min="11777" max="11777" width="8.375" style="5" customWidth="1"/>
    <col min="11778" max="11784" width="6.75" style="5" customWidth="1"/>
    <col min="11785" max="11786" width="5.875" style="5" customWidth="1"/>
    <col min="11787" max="11787" width="8.5" style="5" customWidth="1"/>
    <col min="11788" max="11788" width="8" style="5" customWidth="1"/>
    <col min="11789" max="11789" width="9.125" style="5" customWidth="1"/>
    <col min="11790" max="11795" width="8" style="5" customWidth="1"/>
    <col min="11796" max="11796" width="11.75" style="5" customWidth="1"/>
    <col min="11797" max="11797" width="6.875" style="5" customWidth="1"/>
    <col min="11798" max="11798" width="7.625" style="5" customWidth="1"/>
    <col min="11799" max="11802" width="6.75" style="5" customWidth="1"/>
    <col min="11803" max="11803" width="7.625" style="5" customWidth="1"/>
    <col min="11804" max="11808" width="6.75" style="5" customWidth="1"/>
    <col min="11809" max="11809" width="6.625" style="5" customWidth="1"/>
    <col min="11810" max="11810" width="6.25" style="5" customWidth="1"/>
    <col min="11811" max="11811" width="6.625" style="5" customWidth="1"/>
    <col min="11812" max="11812" width="6.25" style="5" customWidth="1"/>
    <col min="11813" max="11813" width="6.5" style="5" customWidth="1"/>
    <col min="11814" max="11814" width="6.625" style="5" customWidth="1"/>
    <col min="11815" max="11815" width="6.875" style="5" customWidth="1"/>
    <col min="11816" max="11816" width="7" style="5" customWidth="1"/>
    <col min="11817" max="11817" width="8.125" style="5" customWidth="1"/>
    <col min="11818" max="11818" width="7.875" style="5" customWidth="1"/>
    <col min="11819" max="11820" width="6.75" style="5" customWidth="1"/>
    <col min="11821" max="11821" width="6.625" style="5" customWidth="1"/>
    <col min="11822" max="11823" width="6.75" style="5" customWidth="1"/>
    <col min="11824" max="11824" width="6.625" style="5" customWidth="1"/>
    <col min="11825" max="11827" width="0" style="5" hidden="1" customWidth="1"/>
    <col min="11828" max="12009" width="8.625" style="5"/>
    <col min="12010" max="12010" width="4.25" style="5" customWidth="1"/>
    <col min="12011" max="12011" width="16.25" style="5" customWidth="1"/>
    <col min="12012" max="12019" width="6.75" style="5" customWidth="1"/>
    <col min="12020" max="12021" width="5.875" style="5" customWidth="1"/>
    <col min="12022" max="12022" width="8.5" style="5" customWidth="1"/>
    <col min="12023" max="12023" width="8" style="5" customWidth="1"/>
    <col min="12024" max="12024" width="9.125" style="5" customWidth="1"/>
    <col min="12025" max="12030" width="8" style="5" customWidth="1"/>
    <col min="12031" max="12031" width="11.75" style="5" customWidth="1"/>
    <col min="12032" max="12032" width="6.875" style="5" customWidth="1"/>
    <col min="12033" max="12033" width="8.375" style="5" customWidth="1"/>
    <col min="12034" max="12040" width="6.75" style="5" customWidth="1"/>
    <col min="12041" max="12042" width="5.875" style="5" customWidth="1"/>
    <col min="12043" max="12043" width="8.5" style="5" customWidth="1"/>
    <col min="12044" max="12044" width="8" style="5" customWidth="1"/>
    <col min="12045" max="12045" width="9.125" style="5" customWidth="1"/>
    <col min="12046" max="12051" width="8" style="5" customWidth="1"/>
    <col min="12052" max="12052" width="11.75" style="5" customWidth="1"/>
    <col min="12053" max="12053" width="6.875" style="5" customWidth="1"/>
    <col min="12054" max="12054" width="7.625" style="5" customWidth="1"/>
    <col min="12055" max="12058" width="6.75" style="5" customWidth="1"/>
    <col min="12059" max="12059" width="7.625" style="5" customWidth="1"/>
    <col min="12060" max="12064" width="6.75" style="5" customWidth="1"/>
    <col min="12065" max="12065" width="6.625" style="5" customWidth="1"/>
    <col min="12066" max="12066" width="6.25" style="5" customWidth="1"/>
    <col min="12067" max="12067" width="6.625" style="5" customWidth="1"/>
    <col min="12068" max="12068" width="6.25" style="5" customWidth="1"/>
    <col min="12069" max="12069" width="6.5" style="5" customWidth="1"/>
    <col min="12070" max="12070" width="6.625" style="5" customWidth="1"/>
    <col min="12071" max="12071" width="6.875" style="5" customWidth="1"/>
    <col min="12072" max="12072" width="7" style="5" customWidth="1"/>
    <col min="12073" max="12073" width="8.125" style="5" customWidth="1"/>
    <col min="12074" max="12074" width="7.875" style="5" customWidth="1"/>
    <col min="12075" max="12076" width="6.75" style="5" customWidth="1"/>
    <col min="12077" max="12077" width="6.625" style="5" customWidth="1"/>
    <col min="12078" max="12079" width="6.75" style="5" customWidth="1"/>
    <col min="12080" max="12080" width="6.625" style="5" customWidth="1"/>
    <col min="12081" max="12083" width="0" style="5" hidden="1" customWidth="1"/>
    <col min="12084" max="12265" width="8.625" style="5"/>
    <col min="12266" max="12266" width="4.25" style="5" customWidth="1"/>
    <col min="12267" max="12267" width="16.25" style="5" customWidth="1"/>
    <col min="12268" max="12275" width="6.75" style="5" customWidth="1"/>
    <col min="12276" max="12277" width="5.875" style="5" customWidth="1"/>
    <col min="12278" max="12278" width="8.5" style="5" customWidth="1"/>
    <col min="12279" max="12279" width="8" style="5" customWidth="1"/>
    <col min="12280" max="12280" width="9.125" style="5" customWidth="1"/>
    <col min="12281" max="12286" width="8" style="5" customWidth="1"/>
    <col min="12287" max="12287" width="11.75" style="5" customWidth="1"/>
    <col min="12288" max="12288" width="6.875" style="5" customWidth="1"/>
    <col min="12289" max="12289" width="8.375" style="5" customWidth="1"/>
    <col min="12290" max="12296" width="6.75" style="5" customWidth="1"/>
    <col min="12297" max="12298" width="5.875" style="5" customWidth="1"/>
    <col min="12299" max="12299" width="8.5" style="5" customWidth="1"/>
    <col min="12300" max="12300" width="8" style="5" customWidth="1"/>
    <col min="12301" max="12301" width="9.125" style="5" customWidth="1"/>
    <col min="12302" max="12307" width="8" style="5" customWidth="1"/>
    <col min="12308" max="12308" width="11.75" style="5" customWidth="1"/>
    <col min="12309" max="12309" width="6.875" style="5" customWidth="1"/>
    <col min="12310" max="12310" width="7.625" style="5" customWidth="1"/>
    <col min="12311" max="12314" width="6.75" style="5" customWidth="1"/>
    <col min="12315" max="12315" width="7.625" style="5" customWidth="1"/>
    <col min="12316" max="12320" width="6.75" style="5" customWidth="1"/>
    <col min="12321" max="12321" width="6.625" style="5" customWidth="1"/>
    <col min="12322" max="12322" width="6.25" style="5" customWidth="1"/>
    <col min="12323" max="12323" width="6.625" style="5" customWidth="1"/>
    <col min="12324" max="12324" width="6.25" style="5" customWidth="1"/>
    <col min="12325" max="12325" width="6.5" style="5" customWidth="1"/>
    <col min="12326" max="12326" width="6.625" style="5" customWidth="1"/>
    <col min="12327" max="12327" width="6.875" style="5" customWidth="1"/>
    <col min="12328" max="12328" width="7" style="5" customWidth="1"/>
    <col min="12329" max="12329" width="8.125" style="5" customWidth="1"/>
    <col min="12330" max="12330" width="7.875" style="5" customWidth="1"/>
    <col min="12331" max="12332" width="6.75" style="5" customWidth="1"/>
    <col min="12333" max="12333" width="6.625" style="5" customWidth="1"/>
    <col min="12334" max="12335" width="6.75" style="5" customWidth="1"/>
    <col min="12336" max="12336" width="6.625" style="5" customWidth="1"/>
    <col min="12337" max="12339" width="0" style="5" hidden="1" customWidth="1"/>
    <col min="12340" max="12521" width="8.625" style="5"/>
    <col min="12522" max="12522" width="4.25" style="5" customWidth="1"/>
    <col min="12523" max="12523" width="16.25" style="5" customWidth="1"/>
    <col min="12524" max="12531" width="6.75" style="5" customWidth="1"/>
    <col min="12532" max="12533" width="5.875" style="5" customWidth="1"/>
    <col min="12534" max="12534" width="8.5" style="5" customWidth="1"/>
    <col min="12535" max="12535" width="8" style="5" customWidth="1"/>
    <col min="12536" max="12536" width="9.125" style="5" customWidth="1"/>
    <col min="12537" max="12542" width="8" style="5" customWidth="1"/>
    <col min="12543" max="12543" width="11.75" style="5" customWidth="1"/>
    <col min="12544" max="12544" width="6.875" style="5" customWidth="1"/>
    <col min="12545" max="12545" width="8.375" style="5" customWidth="1"/>
    <col min="12546" max="12552" width="6.75" style="5" customWidth="1"/>
    <col min="12553" max="12554" width="5.875" style="5" customWidth="1"/>
    <col min="12555" max="12555" width="8.5" style="5" customWidth="1"/>
    <col min="12556" max="12556" width="8" style="5" customWidth="1"/>
    <col min="12557" max="12557" width="9.125" style="5" customWidth="1"/>
    <col min="12558" max="12563" width="8" style="5" customWidth="1"/>
    <col min="12564" max="12564" width="11.75" style="5" customWidth="1"/>
    <col min="12565" max="12565" width="6.875" style="5" customWidth="1"/>
    <col min="12566" max="12566" width="7.625" style="5" customWidth="1"/>
    <col min="12567" max="12570" width="6.75" style="5" customWidth="1"/>
    <col min="12571" max="12571" width="7.625" style="5" customWidth="1"/>
    <col min="12572" max="12576" width="6.75" style="5" customWidth="1"/>
    <col min="12577" max="12577" width="6.625" style="5" customWidth="1"/>
    <col min="12578" max="12578" width="6.25" style="5" customWidth="1"/>
    <col min="12579" max="12579" width="6.625" style="5" customWidth="1"/>
    <col min="12580" max="12580" width="6.25" style="5" customWidth="1"/>
    <col min="12581" max="12581" width="6.5" style="5" customWidth="1"/>
    <col min="12582" max="12582" width="6.625" style="5" customWidth="1"/>
    <col min="12583" max="12583" width="6.875" style="5" customWidth="1"/>
    <col min="12584" max="12584" width="7" style="5" customWidth="1"/>
    <col min="12585" max="12585" width="8.125" style="5" customWidth="1"/>
    <col min="12586" max="12586" width="7.875" style="5" customWidth="1"/>
    <col min="12587" max="12588" width="6.75" style="5" customWidth="1"/>
    <col min="12589" max="12589" width="6.625" style="5" customWidth="1"/>
    <col min="12590" max="12591" width="6.75" style="5" customWidth="1"/>
    <col min="12592" max="12592" width="6.625" style="5" customWidth="1"/>
    <col min="12593" max="12595" width="0" style="5" hidden="1" customWidth="1"/>
    <col min="12596" max="12777" width="8.625" style="5"/>
    <col min="12778" max="12778" width="4.25" style="5" customWidth="1"/>
    <col min="12779" max="12779" width="16.25" style="5" customWidth="1"/>
    <col min="12780" max="12787" width="6.75" style="5" customWidth="1"/>
    <col min="12788" max="12789" width="5.875" style="5" customWidth="1"/>
    <col min="12790" max="12790" width="8.5" style="5" customWidth="1"/>
    <col min="12791" max="12791" width="8" style="5" customWidth="1"/>
    <col min="12792" max="12792" width="9.125" style="5" customWidth="1"/>
    <col min="12793" max="12798" width="8" style="5" customWidth="1"/>
    <col min="12799" max="12799" width="11.75" style="5" customWidth="1"/>
    <col min="12800" max="12800" width="6.875" style="5" customWidth="1"/>
    <col min="12801" max="12801" width="8.375" style="5" customWidth="1"/>
    <col min="12802" max="12808" width="6.75" style="5" customWidth="1"/>
    <col min="12809" max="12810" width="5.875" style="5" customWidth="1"/>
    <col min="12811" max="12811" width="8.5" style="5" customWidth="1"/>
    <col min="12812" max="12812" width="8" style="5" customWidth="1"/>
    <col min="12813" max="12813" width="9.125" style="5" customWidth="1"/>
    <col min="12814" max="12819" width="8" style="5" customWidth="1"/>
    <col min="12820" max="12820" width="11.75" style="5" customWidth="1"/>
    <col min="12821" max="12821" width="6.875" style="5" customWidth="1"/>
    <col min="12822" max="12822" width="7.625" style="5" customWidth="1"/>
    <col min="12823" max="12826" width="6.75" style="5" customWidth="1"/>
    <col min="12827" max="12827" width="7.625" style="5" customWidth="1"/>
    <col min="12828" max="12832" width="6.75" style="5" customWidth="1"/>
    <col min="12833" max="12833" width="6.625" style="5" customWidth="1"/>
    <col min="12834" max="12834" width="6.25" style="5" customWidth="1"/>
    <col min="12835" max="12835" width="6.625" style="5" customWidth="1"/>
    <col min="12836" max="12836" width="6.25" style="5" customWidth="1"/>
    <col min="12837" max="12837" width="6.5" style="5" customWidth="1"/>
    <col min="12838" max="12838" width="6.625" style="5" customWidth="1"/>
    <col min="12839" max="12839" width="6.875" style="5" customWidth="1"/>
    <col min="12840" max="12840" width="7" style="5" customWidth="1"/>
    <col min="12841" max="12841" width="8.125" style="5" customWidth="1"/>
    <col min="12842" max="12842" width="7.875" style="5" customWidth="1"/>
    <col min="12843" max="12844" width="6.75" style="5" customWidth="1"/>
    <col min="12845" max="12845" width="6.625" style="5" customWidth="1"/>
    <col min="12846" max="12847" width="6.75" style="5" customWidth="1"/>
    <col min="12848" max="12848" width="6.625" style="5" customWidth="1"/>
    <col min="12849" max="12851" width="0" style="5" hidden="1" customWidth="1"/>
    <col min="12852" max="13033" width="8.625" style="5"/>
    <col min="13034" max="13034" width="4.25" style="5" customWidth="1"/>
    <col min="13035" max="13035" width="16.25" style="5" customWidth="1"/>
    <col min="13036" max="13043" width="6.75" style="5" customWidth="1"/>
    <col min="13044" max="13045" width="5.875" style="5" customWidth="1"/>
    <col min="13046" max="13046" width="8.5" style="5" customWidth="1"/>
    <col min="13047" max="13047" width="8" style="5" customWidth="1"/>
    <col min="13048" max="13048" width="9.125" style="5" customWidth="1"/>
    <col min="13049" max="13054" width="8" style="5" customWidth="1"/>
    <col min="13055" max="13055" width="11.75" style="5" customWidth="1"/>
    <col min="13056" max="13056" width="6.875" style="5" customWidth="1"/>
    <col min="13057" max="13057" width="8.375" style="5" customWidth="1"/>
    <col min="13058" max="13064" width="6.75" style="5" customWidth="1"/>
    <col min="13065" max="13066" width="5.875" style="5" customWidth="1"/>
    <col min="13067" max="13067" width="8.5" style="5" customWidth="1"/>
    <col min="13068" max="13068" width="8" style="5" customWidth="1"/>
    <col min="13069" max="13069" width="9.125" style="5" customWidth="1"/>
    <col min="13070" max="13075" width="8" style="5" customWidth="1"/>
    <col min="13076" max="13076" width="11.75" style="5" customWidth="1"/>
    <col min="13077" max="13077" width="6.875" style="5" customWidth="1"/>
    <col min="13078" max="13078" width="7.625" style="5" customWidth="1"/>
    <col min="13079" max="13082" width="6.75" style="5" customWidth="1"/>
    <col min="13083" max="13083" width="7.625" style="5" customWidth="1"/>
    <col min="13084" max="13088" width="6.75" style="5" customWidth="1"/>
    <col min="13089" max="13089" width="6.625" style="5" customWidth="1"/>
    <col min="13090" max="13090" width="6.25" style="5" customWidth="1"/>
    <col min="13091" max="13091" width="6.625" style="5" customWidth="1"/>
    <col min="13092" max="13092" width="6.25" style="5" customWidth="1"/>
    <col min="13093" max="13093" width="6.5" style="5" customWidth="1"/>
    <col min="13094" max="13094" width="6.625" style="5" customWidth="1"/>
    <col min="13095" max="13095" width="6.875" style="5" customWidth="1"/>
    <col min="13096" max="13096" width="7" style="5" customWidth="1"/>
    <col min="13097" max="13097" width="8.125" style="5" customWidth="1"/>
    <col min="13098" max="13098" width="7.875" style="5" customWidth="1"/>
    <col min="13099" max="13100" width="6.75" style="5" customWidth="1"/>
    <col min="13101" max="13101" width="6.625" style="5" customWidth="1"/>
    <col min="13102" max="13103" width="6.75" style="5" customWidth="1"/>
    <col min="13104" max="13104" width="6.625" style="5" customWidth="1"/>
    <col min="13105" max="13107" width="0" style="5" hidden="1" customWidth="1"/>
    <col min="13108" max="13289" width="8.625" style="5"/>
    <col min="13290" max="13290" width="4.25" style="5" customWidth="1"/>
    <col min="13291" max="13291" width="16.25" style="5" customWidth="1"/>
    <col min="13292" max="13299" width="6.75" style="5" customWidth="1"/>
    <col min="13300" max="13301" width="5.875" style="5" customWidth="1"/>
    <col min="13302" max="13302" width="8.5" style="5" customWidth="1"/>
    <col min="13303" max="13303" width="8" style="5" customWidth="1"/>
    <col min="13304" max="13304" width="9.125" style="5" customWidth="1"/>
    <col min="13305" max="13310" width="8" style="5" customWidth="1"/>
    <col min="13311" max="13311" width="11.75" style="5" customWidth="1"/>
    <col min="13312" max="13312" width="6.875" style="5" customWidth="1"/>
    <col min="13313" max="13313" width="8.375" style="5" customWidth="1"/>
    <col min="13314" max="13320" width="6.75" style="5" customWidth="1"/>
    <col min="13321" max="13322" width="5.875" style="5" customWidth="1"/>
    <col min="13323" max="13323" width="8.5" style="5" customWidth="1"/>
    <col min="13324" max="13324" width="8" style="5" customWidth="1"/>
    <col min="13325" max="13325" width="9.125" style="5" customWidth="1"/>
    <col min="13326" max="13331" width="8" style="5" customWidth="1"/>
    <col min="13332" max="13332" width="11.75" style="5" customWidth="1"/>
    <col min="13333" max="13333" width="6.875" style="5" customWidth="1"/>
    <col min="13334" max="13334" width="7.625" style="5" customWidth="1"/>
    <col min="13335" max="13338" width="6.75" style="5" customWidth="1"/>
    <col min="13339" max="13339" width="7.625" style="5" customWidth="1"/>
    <col min="13340" max="13344" width="6.75" style="5" customWidth="1"/>
    <col min="13345" max="13345" width="6.625" style="5" customWidth="1"/>
    <col min="13346" max="13346" width="6.25" style="5" customWidth="1"/>
    <col min="13347" max="13347" width="6.625" style="5" customWidth="1"/>
    <col min="13348" max="13348" width="6.25" style="5" customWidth="1"/>
    <col min="13349" max="13349" width="6.5" style="5" customWidth="1"/>
    <col min="13350" max="13350" width="6.625" style="5" customWidth="1"/>
    <col min="13351" max="13351" width="6.875" style="5" customWidth="1"/>
    <col min="13352" max="13352" width="7" style="5" customWidth="1"/>
    <col min="13353" max="13353" width="8.125" style="5" customWidth="1"/>
    <col min="13354" max="13354" width="7.875" style="5" customWidth="1"/>
    <col min="13355" max="13356" width="6.75" style="5" customWidth="1"/>
    <col min="13357" max="13357" width="6.625" style="5" customWidth="1"/>
    <col min="13358" max="13359" width="6.75" style="5" customWidth="1"/>
    <col min="13360" max="13360" width="6.625" style="5" customWidth="1"/>
    <col min="13361" max="13363" width="0" style="5" hidden="1" customWidth="1"/>
    <col min="13364" max="13545" width="8.625" style="5"/>
    <col min="13546" max="13546" width="4.25" style="5" customWidth="1"/>
    <col min="13547" max="13547" width="16.25" style="5" customWidth="1"/>
    <col min="13548" max="13555" width="6.75" style="5" customWidth="1"/>
    <col min="13556" max="13557" width="5.875" style="5" customWidth="1"/>
    <col min="13558" max="13558" width="8.5" style="5" customWidth="1"/>
    <col min="13559" max="13559" width="8" style="5" customWidth="1"/>
    <col min="13560" max="13560" width="9.125" style="5" customWidth="1"/>
    <col min="13561" max="13566" width="8" style="5" customWidth="1"/>
    <col min="13567" max="13567" width="11.75" style="5" customWidth="1"/>
    <col min="13568" max="13568" width="6.875" style="5" customWidth="1"/>
    <col min="13569" max="13569" width="8.375" style="5" customWidth="1"/>
    <col min="13570" max="13576" width="6.75" style="5" customWidth="1"/>
    <col min="13577" max="13578" width="5.875" style="5" customWidth="1"/>
    <col min="13579" max="13579" width="8.5" style="5" customWidth="1"/>
    <col min="13580" max="13580" width="8" style="5" customWidth="1"/>
    <col min="13581" max="13581" width="9.125" style="5" customWidth="1"/>
    <col min="13582" max="13587" width="8" style="5" customWidth="1"/>
    <col min="13588" max="13588" width="11.75" style="5" customWidth="1"/>
    <col min="13589" max="13589" width="6.875" style="5" customWidth="1"/>
    <col min="13590" max="13590" width="7.625" style="5" customWidth="1"/>
    <col min="13591" max="13594" width="6.75" style="5" customWidth="1"/>
    <col min="13595" max="13595" width="7.625" style="5" customWidth="1"/>
    <col min="13596" max="13600" width="6.75" style="5" customWidth="1"/>
    <col min="13601" max="13601" width="6.625" style="5" customWidth="1"/>
    <col min="13602" max="13602" width="6.25" style="5" customWidth="1"/>
    <col min="13603" max="13603" width="6.625" style="5" customWidth="1"/>
    <col min="13604" max="13604" width="6.25" style="5" customWidth="1"/>
    <col min="13605" max="13605" width="6.5" style="5" customWidth="1"/>
    <col min="13606" max="13606" width="6.625" style="5" customWidth="1"/>
    <col min="13607" max="13607" width="6.875" style="5" customWidth="1"/>
    <col min="13608" max="13608" width="7" style="5" customWidth="1"/>
    <col min="13609" max="13609" width="8.125" style="5" customWidth="1"/>
    <col min="13610" max="13610" width="7.875" style="5" customWidth="1"/>
    <col min="13611" max="13612" width="6.75" style="5" customWidth="1"/>
    <col min="13613" max="13613" width="6.625" style="5" customWidth="1"/>
    <col min="13614" max="13615" width="6.75" style="5" customWidth="1"/>
    <col min="13616" max="13616" width="6.625" style="5" customWidth="1"/>
    <col min="13617" max="13619" width="0" style="5" hidden="1" customWidth="1"/>
    <col min="13620" max="13801" width="8.625" style="5"/>
    <col min="13802" max="13802" width="4.25" style="5" customWidth="1"/>
    <col min="13803" max="13803" width="16.25" style="5" customWidth="1"/>
    <col min="13804" max="13811" width="6.75" style="5" customWidth="1"/>
    <col min="13812" max="13813" width="5.875" style="5" customWidth="1"/>
    <col min="13814" max="13814" width="8.5" style="5" customWidth="1"/>
    <col min="13815" max="13815" width="8" style="5" customWidth="1"/>
    <col min="13816" max="13816" width="9.125" style="5" customWidth="1"/>
    <col min="13817" max="13822" width="8" style="5" customWidth="1"/>
    <col min="13823" max="13823" width="11.75" style="5" customWidth="1"/>
    <col min="13824" max="13824" width="6.875" style="5" customWidth="1"/>
    <col min="13825" max="13825" width="8.375" style="5" customWidth="1"/>
    <col min="13826" max="13832" width="6.75" style="5" customWidth="1"/>
    <col min="13833" max="13834" width="5.875" style="5" customWidth="1"/>
    <col min="13835" max="13835" width="8.5" style="5" customWidth="1"/>
    <col min="13836" max="13836" width="8" style="5" customWidth="1"/>
    <col min="13837" max="13837" width="9.125" style="5" customWidth="1"/>
    <col min="13838" max="13843" width="8" style="5" customWidth="1"/>
    <col min="13844" max="13844" width="11.75" style="5" customWidth="1"/>
    <col min="13845" max="13845" width="6.875" style="5" customWidth="1"/>
    <col min="13846" max="13846" width="7.625" style="5" customWidth="1"/>
    <col min="13847" max="13850" width="6.75" style="5" customWidth="1"/>
    <col min="13851" max="13851" width="7.625" style="5" customWidth="1"/>
    <col min="13852" max="13856" width="6.75" style="5" customWidth="1"/>
    <col min="13857" max="13857" width="6.625" style="5" customWidth="1"/>
    <col min="13858" max="13858" width="6.25" style="5" customWidth="1"/>
    <col min="13859" max="13859" width="6.625" style="5" customWidth="1"/>
    <col min="13860" max="13860" width="6.25" style="5" customWidth="1"/>
    <col min="13861" max="13861" width="6.5" style="5" customWidth="1"/>
    <col min="13862" max="13862" width="6.625" style="5" customWidth="1"/>
    <col min="13863" max="13863" width="6.875" style="5" customWidth="1"/>
    <col min="13864" max="13864" width="7" style="5" customWidth="1"/>
    <col min="13865" max="13865" width="8.125" style="5" customWidth="1"/>
    <col min="13866" max="13866" width="7.875" style="5" customWidth="1"/>
    <col min="13867" max="13868" width="6.75" style="5" customWidth="1"/>
    <col min="13869" max="13869" width="6.625" style="5" customWidth="1"/>
    <col min="13870" max="13871" width="6.75" style="5" customWidth="1"/>
    <col min="13872" max="13872" width="6.625" style="5" customWidth="1"/>
    <col min="13873" max="13875" width="0" style="5" hidden="1" customWidth="1"/>
    <col min="13876" max="14057" width="8.625" style="5"/>
    <col min="14058" max="14058" width="4.25" style="5" customWidth="1"/>
    <col min="14059" max="14059" width="16.25" style="5" customWidth="1"/>
    <col min="14060" max="14067" width="6.75" style="5" customWidth="1"/>
    <col min="14068" max="14069" width="5.875" style="5" customWidth="1"/>
    <col min="14070" max="14070" width="8.5" style="5" customWidth="1"/>
    <col min="14071" max="14071" width="8" style="5" customWidth="1"/>
    <col min="14072" max="14072" width="9.125" style="5" customWidth="1"/>
    <col min="14073" max="14078" width="8" style="5" customWidth="1"/>
    <col min="14079" max="14079" width="11.75" style="5" customWidth="1"/>
    <col min="14080" max="14080" width="6.875" style="5" customWidth="1"/>
    <col min="14081" max="14081" width="8.375" style="5" customWidth="1"/>
    <col min="14082" max="14088" width="6.75" style="5" customWidth="1"/>
    <col min="14089" max="14090" width="5.875" style="5" customWidth="1"/>
    <col min="14091" max="14091" width="8.5" style="5" customWidth="1"/>
    <col min="14092" max="14092" width="8" style="5" customWidth="1"/>
    <col min="14093" max="14093" width="9.125" style="5" customWidth="1"/>
    <col min="14094" max="14099" width="8" style="5" customWidth="1"/>
    <col min="14100" max="14100" width="11.75" style="5" customWidth="1"/>
    <col min="14101" max="14101" width="6.875" style="5" customWidth="1"/>
    <col min="14102" max="14102" width="7.625" style="5" customWidth="1"/>
    <col min="14103" max="14106" width="6.75" style="5" customWidth="1"/>
    <col min="14107" max="14107" width="7.625" style="5" customWidth="1"/>
    <col min="14108" max="14112" width="6.75" style="5" customWidth="1"/>
    <col min="14113" max="14113" width="6.625" style="5" customWidth="1"/>
    <col min="14114" max="14114" width="6.25" style="5" customWidth="1"/>
    <col min="14115" max="14115" width="6.625" style="5" customWidth="1"/>
    <col min="14116" max="14116" width="6.25" style="5" customWidth="1"/>
    <col min="14117" max="14117" width="6.5" style="5" customWidth="1"/>
    <col min="14118" max="14118" width="6.625" style="5" customWidth="1"/>
    <col min="14119" max="14119" width="6.875" style="5" customWidth="1"/>
    <col min="14120" max="14120" width="7" style="5" customWidth="1"/>
    <col min="14121" max="14121" width="8.125" style="5" customWidth="1"/>
    <col min="14122" max="14122" width="7.875" style="5" customWidth="1"/>
    <col min="14123" max="14124" width="6.75" style="5" customWidth="1"/>
    <col min="14125" max="14125" width="6.625" style="5" customWidth="1"/>
    <col min="14126" max="14127" width="6.75" style="5" customWidth="1"/>
    <col min="14128" max="14128" width="6.625" style="5" customWidth="1"/>
    <col min="14129" max="14131" width="0" style="5" hidden="1" customWidth="1"/>
    <col min="14132" max="14313" width="8.625" style="5"/>
    <col min="14314" max="14314" width="4.25" style="5" customWidth="1"/>
    <col min="14315" max="14315" width="16.25" style="5" customWidth="1"/>
    <col min="14316" max="14323" width="6.75" style="5" customWidth="1"/>
    <col min="14324" max="14325" width="5.875" style="5" customWidth="1"/>
    <col min="14326" max="14326" width="8.5" style="5" customWidth="1"/>
    <col min="14327" max="14327" width="8" style="5" customWidth="1"/>
    <col min="14328" max="14328" width="9.125" style="5" customWidth="1"/>
    <col min="14329" max="14334" width="8" style="5" customWidth="1"/>
    <col min="14335" max="14335" width="11.75" style="5" customWidth="1"/>
    <col min="14336" max="14336" width="6.875" style="5" customWidth="1"/>
    <col min="14337" max="14337" width="8.375" style="5" customWidth="1"/>
    <col min="14338" max="14344" width="6.75" style="5" customWidth="1"/>
    <col min="14345" max="14346" width="5.875" style="5" customWidth="1"/>
    <col min="14347" max="14347" width="8.5" style="5" customWidth="1"/>
    <col min="14348" max="14348" width="8" style="5" customWidth="1"/>
    <col min="14349" max="14349" width="9.125" style="5" customWidth="1"/>
    <col min="14350" max="14355" width="8" style="5" customWidth="1"/>
    <col min="14356" max="14356" width="11.75" style="5" customWidth="1"/>
    <col min="14357" max="14357" width="6.875" style="5" customWidth="1"/>
    <col min="14358" max="14358" width="7.625" style="5" customWidth="1"/>
    <col min="14359" max="14362" width="6.75" style="5" customWidth="1"/>
    <col min="14363" max="14363" width="7.625" style="5" customWidth="1"/>
    <col min="14364" max="14368" width="6.75" style="5" customWidth="1"/>
    <col min="14369" max="14369" width="6.625" style="5" customWidth="1"/>
    <col min="14370" max="14370" width="6.25" style="5" customWidth="1"/>
    <col min="14371" max="14371" width="6.625" style="5" customWidth="1"/>
    <col min="14372" max="14372" width="6.25" style="5" customWidth="1"/>
    <col min="14373" max="14373" width="6.5" style="5" customWidth="1"/>
    <col min="14374" max="14374" width="6.625" style="5" customWidth="1"/>
    <col min="14375" max="14375" width="6.875" style="5" customWidth="1"/>
    <col min="14376" max="14376" width="7" style="5" customWidth="1"/>
    <col min="14377" max="14377" width="8.125" style="5" customWidth="1"/>
    <col min="14378" max="14378" width="7.875" style="5" customWidth="1"/>
    <col min="14379" max="14380" width="6.75" style="5" customWidth="1"/>
    <col min="14381" max="14381" width="6.625" style="5" customWidth="1"/>
    <col min="14382" max="14383" width="6.75" style="5" customWidth="1"/>
    <col min="14384" max="14384" width="6.625" style="5" customWidth="1"/>
    <col min="14385" max="14387" width="0" style="5" hidden="1" customWidth="1"/>
    <col min="14388" max="14569" width="8.625" style="5"/>
    <col min="14570" max="14570" width="4.25" style="5" customWidth="1"/>
    <col min="14571" max="14571" width="16.25" style="5" customWidth="1"/>
    <col min="14572" max="14579" width="6.75" style="5" customWidth="1"/>
    <col min="14580" max="14581" width="5.875" style="5" customWidth="1"/>
    <col min="14582" max="14582" width="8.5" style="5" customWidth="1"/>
    <col min="14583" max="14583" width="8" style="5" customWidth="1"/>
    <col min="14584" max="14584" width="9.125" style="5" customWidth="1"/>
    <col min="14585" max="14590" width="8" style="5" customWidth="1"/>
    <col min="14591" max="14591" width="11.75" style="5" customWidth="1"/>
    <col min="14592" max="14592" width="6.875" style="5" customWidth="1"/>
    <col min="14593" max="14593" width="8.375" style="5" customWidth="1"/>
    <col min="14594" max="14600" width="6.75" style="5" customWidth="1"/>
    <col min="14601" max="14602" width="5.875" style="5" customWidth="1"/>
    <col min="14603" max="14603" width="8.5" style="5" customWidth="1"/>
    <col min="14604" max="14604" width="8" style="5" customWidth="1"/>
    <col min="14605" max="14605" width="9.125" style="5" customWidth="1"/>
    <col min="14606" max="14611" width="8" style="5" customWidth="1"/>
    <col min="14612" max="14612" width="11.75" style="5" customWidth="1"/>
    <col min="14613" max="14613" width="6.875" style="5" customWidth="1"/>
    <col min="14614" max="14614" width="7.625" style="5" customWidth="1"/>
    <col min="14615" max="14618" width="6.75" style="5" customWidth="1"/>
    <col min="14619" max="14619" width="7.625" style="5" customWidth="1"/>
    <col min="14620" max="14624" width="6.75" style="5" customWidth="1"/>
    <col min="14625" max="14625" width="6.625" style="5" customWidth="1"/>
    <col min="14626" max="14626" width="6.25" style="5" customWidth="1"/>
    <col min="14627" max="14627" width="6.625" style="5" customWidth="1"/>
    <col min="14628" max="14628" width="6.25" style="5" customWidth="1"/>
    <col min="14629" max="14629" width="6.5" style="5" customWidth="1"/>
    <col min="14630" max="14630" width="6.625" style="5" customWidth="1"/>
    <col min="14631" max="14631" width="6.875" style="5" customWidth="1"/>
    <col min="14632" max="14632" width="7" style="5" customWidth="1"/>
    <col min="14633" max="14633" width="8.125" style="5" customWidth="1"/>
    <col min="14634" max="14634" width="7.875" style="5" customWidth="1"/>
    <col min="14635" max="14636" width="6.75" style="5" customWidth="1"/>
    <col min="14637" max="14637" width="6.625" style="5" customWidth="1"/>
    <col min="14638" max="14639" width="6.75" style="5" customWidth="1"/>
    <col min="14640" max="14640" width="6.625" style="5" customWidth="1"/>
    <col min="14641" max="14643" width="0" style="5" hidden="1" customWidth="1"/>
    <col min="14644" max="14825" width="8.625" style="5"/>
    <col min="14826" max="14826" width="4.25" style="5" customWidth="1"/>
    <col min="14827" max="14827" width="16.25" style="5" customWidth="1"/>
    <col min="14828" max="14835" width="6.75" style="5" customWidth="1"/>
    <col min="14836" max="14837" width="5.875" style="5" customWidth="1"/>
    <col min="14838" max="14838" width="8.5" style="5" customWidth="1"/>
    <col min="14839" max="14839" width="8" style="5" customWidth="1"/>
    <col min="14840" max="14840" width="9.125" style="5" customWidth="1"/>
    <col min="14841" max="14846" width="8" style="5" customWidth="1"/>
    <col min="14847" max="14847" width="11.75" style="5" customWidth="1"/>
    <col min="14848" max="14848" width="6.875" style="5" customWidth="1"/>
    <col min="14849" max="14849" width="8.375" style="5" customWidth="1"/>
    <col min="14850" max="14856" width="6.75" style="5" customWidth="1"/>
    <col min="14857" max="14858" width="5.875" style="5" customWidth="1"/>
    <col min="14859" max="14859" width="8.5" style="5" customWidth="1"/>
    <col min="14860" max="14860" width="8" style="5" customWidth="1"/>
    <col min="14861" max="14861" width="9.125" style="5" customWidth="1"/>
    <col min="14862" max="14867" width="8" style="5" customWidth="1"/>
    <col min="14868" max="14868" width="11.75" style="5" customWidth="1"/>
    <col min="14869" max="14869" width="6.875" style="5" customWidth="1"/>
    <col min="14870" max="14870" width="7.625" style="5" customWidth="1"/>
    <col min="14871" max="14874" width="6.75" style="5" customWidth="1"/>
    <col min="14875" max="14875" width="7.625" style="5" customWidth="1"/>
    <col min="14876" max="14880" width="6.75" style="5" customWidth="1"/>
    <col min="14881" max="14881" width="6.625" style="5" customWidth="1"/>
    <col min="14882" max="14882" width="6.25" style="5" customWidth="1"/>
    <col min="14883" max="14883" width="6.625" style="5" customWidth="1"/>
    <col min="14884" max="14884" width="6.25" style="5" customWidth="1"/>
    <col min="14885" max="14885" width="6.5" style="5" customWidth="1"/>
    <col min="14886" max="14886" width="6.625" style="5" customWidth="1"/>
    <col min="14887" max="14887" width="6.875" style="5" customWidth="1"/>
    <col min="14888" max="14888" width="7" style="5" customWidth="1"/>
    <col min="14889" max="14889" width="8.125" style="5" customWidth="1"/>
    <col min="14890" max="14890" width="7.875" style="5" customWidth="1"/>
    <col min="14891" max="14892" width="6.75" style="5" customWidth="1"/>
    <col min="14893" max="14893" width="6.625" style="5" customWidth="1"/>
    <col min="14894" max="14895" width="6.75" style="5" customWidth="1"/>
    <col min="14896" max="14896" width="6.625" style="5" customWidth="1"/>
    <col min="14897" max="14899" width="0" style="5" hidden="1" customWidth="1"/>
    <col min="14900" max="15081" width="8.625" style="5"/>
    <col min="15082" max="15082" width="4.25" style="5" customWidth="1"/>
    <col min="15083" max="15083" width="16.25" style="5" customWidth="1"/>
    <col min="15084" max="15091" width="6.75" style="5" customWidth="1"/>
    <col min="15092" max="15093" width="5.875" style="5" customWidth="1"/>
    <col min="15094" max="15094" width="8.5" style="5" customWidth="1"/>
    <col min="15095" max="15095" width="8" style="5" customWidth="1"/>
    <col min="15096" max="15096" width="9.125" style="5" customWidth="1"/>
    <col min="15097" max="15102" width="8" style="5" customWidth="1"/>
    <col min="15103" max="15103" width="11.75" style="5" customWidth="1"/>
    <col min="15104" max="15104" width="6.875" style="5" customWidth="1"/>
    <col min="15105" max="15105" width="8.375" style="5" customWidth="1"/>
    <col min="15106" max="15112" width="6.75" style="5" customWidth="1"/>
    <col min="15113" max="15114" width="5.875" style="5" customWidth="1"/>
    <col min="15115" max="15115" width="8.5" style="5" customWidth="1"/>
    <col min="15116" max="15116" width="8" style="5" customWidth="1"/>
    <col min="15117" max="15117" width="9.125" style="5" customWidth="1"/>
    <col min="15118" max="15123" width="8" style="5" customWidth="1"/>
    <col min="15124" max="15124" width="11.75" style="5" customWidth="1"/>
    <col min="15125" max="15125" width="6.875" style="5" customWidth="1"/>
    <col min="15126" max="15126" width="7.625" style="5" customWidth="1"/>
    <col min="15127" max="15130" width="6.75" style="5" customWidth="1"/>
    <col min="15131" max="15131" width="7.625" style="5" customWidth="1"/>
    <col min="15132" max="15136" width="6.75" style="5" customWidth="1"/>
    <col min="15137" max="15137" width="6.625" style="5" customWidth="1"/>
    <col min="15138" max="15138" width="6.25" style="5" customWidth="1"/>
    <col min="15139" max="15139" width="6.625" style="5" customWidth="1"/>
    <col min="15140" max="15140" width="6.25" style="5" customWidth="1"/>
    <col min="15141" max="15141" width="6.5" style="5" customWidth="1"/>
    <col min="15142" max="15142" width="6.625" style="5" customWidth="1"/>
    <col min="15143" max="15143" width="6.875" style="5" customWidth="1"/>
    <col min="15144" max="15144" width="7" style="5" customWidth="1"/>
    <col min="15145" max="15145" width="8.125" style="5" customWidth="1"/>
    <col min="15146" max="15146" width="7.875" style="5" customWidth="1"/>
    <col min="15147" max="15148" width="6.75" style="5" customWidth="1"/>
    <col min="15149" max="15149" width="6.625" style="5" customWidth="1"/>
    <col min="15150" max="15151" width="6.75" style="5" customWidth="1"/>
    <col min="15152" max="15152" width="6.625" style="5" customWidth="1"/>
    <col min="15153" max="15155" width="0" style="5" hidden="1" customWidth="1"/>
    <col min="15156" max="15337" width="8.625" style="5"/>
    <col min="15338" max="15338" width="4.25" style="5" customWidth="1"/>
    <col min="15339" max="15339" width="16.25" style="5" customWidth="1"/>
    <col min="15340" max="15347" width="6.75" style="5" customWidth="1"/>
    <col min="15348" max="15349" width="5.875" style="5" customWidth="1"/>
    <col min="15350" max="15350" width="8.5" style="5" customWidth="1"/>
    <col min="15351" max="15351" width="8" style="5" customWidth="1"/>
    <col min="15352" max="15352" width="9.125" style="5" customWidth="1"/>
    <col min="15353" max="15358" width="8" style="5" customWidth="1"/>
    <col min="15359" max="15359" width="11.75" style="5" customWidth="1"/>
    <col min="15360" max="15360" width="6.875" style="5" customWidth="1"/>
    <col min="15361" max="15361" width="8.375" style="5" customWidth="1"/>
    <col min="15362" max="15368" width="6.75" style="5" customWidth="1"/>
    <col min="15369" max="15370" width="5.875" style="5" customWidth="1"/>
    <col min="15371" max="15371" width="8.5" style="5" customWidth="1"/>
    <col min="15372" max="15372" width="8" style="5" customWidth="1"/>
    <col min="15373" max="15373" width="9.125" style="5" customWidth="1"/>
    <col min="15374" max="15379" width="8" style="5" customWidth="1"/>
    <col min="15380" max="15380" width="11.75" style="5" customWidth="1"/>
    <col min="15381" max="15381" width="6.875" style="5" customWidth="1"/>
    <col min="15382" max="15382" width="7.625" style="5" customWidth="1"/>
    <col min="15383" max="15386" width="6.75" style="5" customWidth="1"/>
    <col min="15387" max="15387" width="7.625" style="5" customWidth="1"/>
    <col min="15388" max="15392" width="6.75" style="5" customWidth="1"/>
    <col min="15393" max="15393" width="6.625" style="5" customWidth="1"/>
    <col min="15394" max="15394" width="6.25" style="5" customWidth="1"/>
    <col min="15395" max="15395" width="6.625" style="5" customWidth="1"/>
    <col min="15396" max="15396" width="6.25" style="5" customWidth="1"/>
    <col min="15397" max="15397" width="6.5" style="5" customWidth="1"/>
    <col min="15398" max="15398" width="6.625" style="5" customWidth="1"/>
    <col min="15399" max="15399" width="6.875" style="5" customWidth="1"/>
    <col min="15400" max="15400" width="7" style="5" customWidth="1"/>
    <col min="15401" max="15401" width="8.125" style="5" customWidth="1"/>
    <col min="15402" max="15402" width="7.875" style="5" customWidth="1"/>
    <col min="15403" max="15404" width="6.75" style="5" customWidth="1"/>
    <col min="15405" max="15405" width="6.625" style="5" customWidth="1"/>
    <col min="15406" max="15407" width="6.75" style="5" customWidth="1"/>
    <col min="15408" max="15408" width="6.625" style="5" customWidth="1"/>
    <col min="15409" max="15411" width="0" style="5" hidden="1" customWidth="1"/>
    <col min="15412" max="15593" width="8.625" style="5"/>
    <col min="15594" max="15594" width="4.25" style="5" customWidth="1"/>
    <col min="15595" max="15595" width="16.25" style="5" customWidth="1"/>
    <col min="15596" max="15603" width="6.75" style="5" customWidth="1"/>
    <col min="15604" max="15605" width="5.875" style="5" customWidth="1"/>
    <col min="15606" max="15606" width="8.5" style="5" customWidth="1"/>
    <col min="15607" max="15607" width="8" style="5" customWidth="1"/>
    <col min="15608" max="15608" width="9.125" style="5" customWidth="1"/>
    <col min="15609" max="15614" width="8" style="5" customWidth="1"/>
    <col min="15615" max="15615" width="11.75" style="5" customWidth="1"/>
    <col min="15616" max="15616" width="6.875" style="5" customWidth="1"/>
    <col min="15617" max="15617" width="8.375" style="5" customWidth="1"/>
    <col min="15618" max="15624" width="6.75" style="5" customWidth="1"/>
    <col min="15625" max="15626" width="5.875" style="5" customWidth="1"/>
    <col min="15627" max="15627" width="8.5" style="5" customWidth="1"/>
    <col min="15628" max="15628" width="8" style="5" customWidth="1"/>
    <col min="15629" max="15629" width="9.125" style="5" customWidth="1"/>
    <col min="15630" max="15635" width="8" style="5" customWidth="1"/>
    <col min="15636" max="15636" width="11.75" style="5" customWidth="1"/>
    <col min="15637" max="15637" width="6.875" style="5" customWidth="1"/>
    <col min="15638" max="15638" width="7.625" style="5" customWidth="1"/>
    <col min="15639" max="15642" width="6.75" style="5" customWidth="1"/>
    <col min="15643" max="15643" width="7.625" style="5" customWidth="1"/>
    <col min="15644" max="15648" width="6.75" style="5" customWidth="1"/>
    <col min="15649" max="15649" width="6.625" style="5" customWidth="1"/>
    <col min="15650" max="15650" width="6.25" style="5" customWidth="1"/>
    <col min="15651" max="15651" width="6.625" style="5" customWidth="1"/>
    <col min="15652" max="15652" width="6.25" style="5" customWidth="1"/>
    <col min="15653" max="15653" width="6.5" style="5" customWidth="1"/>
    <col min="15654" max="15654" width="6.625" style="5" customWidth="1"/>
    <col min="15655" max="15655" width="6.875" style="5" customWidth="1"/>
    <col min="15656" max="15656" width="7" style="5" customWidth="1"/>
    <col min="15657" max="15657" width="8.125" style="5" customWidth="1"/>
    <col min="15658" max="15658" width="7.875" style="5" customWidth="1"/>
    <col min="15659" max="15660" width="6.75" style="5" customWidth="1"/>
    <col min="15661" max="15661" width="6.625" style="5" customWidth="1"/>
    <col min="15662" max="15663" width="6.75" style="5" customWidth="1"/>
    <col min="15664" max="15664" width="6.625" style="5" customWidth="1"/>
    <col min="15665" max="15667" width="0" style="5" hidden="1" customWidth="1"/>
    <col min="15668" max="15849" width="8.625" style="5"/>
    <col min="15850" max="15850" width="4.25" style="5" customWidth="1"/>
    <col min="15851" max="15851" width="16.25" style="5" customWidth="1"/>
    <col min="15852" max="15859" width="6.75" style="5" customWidth="1"/>
    <col min="15860" max="15861" width="5.875" style="5" customWidth="1"/>
    <col min="15862" max="15862" width="8.5" style="5" customWidth="1"/>
    <col min="15863" max="15863" width="8" style="5" customWidth="1"/>
    <col min="15864" max="15864" width="9.125" style="5" customWidth="1"/>
    <col min="15865" max="15870" width="8" style="5" customWidth="1"/>
    <col min="15871" max="15871" width="11.75" style="5" customWidth="1"/>
    <col min="15872" max="15872" width="6.875" style="5" customWidth="1"/>
    <col min="15873" max="15873" width="8.375" style="5" customWidth="1"/>
    <col min="15874" max="15880" width="6.75" style="5" customWidth="1"/>
    <col min="15881" max="15882" width="5.875" style="5" customWidth="1"/>
    <col min="15883" max="15883" width="8.5" style="5" customWidth="1"/>
    <col min="15884" max="15884" width="8" style="5" customWidth="1"/>
    <col min="15885" max="15885" width="9.125" style="5" customWidth="1"/>
    <col min="15886" max="15891" width="8" style="5" customWidth="1"/>
    <col min="15892" max="15892" width="11.75" style="5" customWidth="1"/>
    <col min="15893" max="15893" width="6.875" style="5" customWidth="1"/>
    <col min="15894" max="15894" width="7.625" style="5" customWidth="1"/>
    <col min="15895" max="15898" width="6.75" style="5" customWidth="1"/>
    <col min="15899" max="15899" width="7.625" style="5" customWidth="1"/>
    <col min="15900" max="15904" width="6.75" style="5" customWidth="1"/>
    <col min="15905" max="15905" width="6.625" style="5" customWidth="1"/>
    <col min="15906" max="15906" width="6.25" style="5" customWidth="1"/>
    <col min="15907" max="15907" width="6.625" style="5" customWidth="1"/>
    <col min="15908" max="15908" width="6.25" style="5" customWidth="1"/>
    <col min="15909" max="15909" width="6.5" style="5" customWidth="1"/>
    <col min="15910" max="15910" width="6.625" style="5" customWidth="1"/>
    <col min="15911" max="15911" width="6.875" style="5" customWidth="1"/>
    <col min="15912" max="15912" width="7" style="5" customWidth="1"/>
    <col min="15913" max="15913" width="8.125" style="5" customWidth="1"/>
    <col min="15914" max="15914" width="7.875" style="5" customWidth="1"/>
    <col min="15915" max="15916" width="6.75" style="5" customWidth="1"/>
    <col min="15917" max="15917" width="6.625" style="5" customWidth="1"/>
    <col min="15918" max="15919" width="6.75" style="5" customWidth="1"/>
    <col min="15920" max="15920" width="6.625" style="5" customWidth="1"/>
    <col min="15921" max="15923" width="0" style="5" hidden="1" customWidth="1"/>
    <col min="15924" max="16105" width="8.625" style="5"/>
    <col min="16106" max="16106" width="4.25" style="5" customWidth="1"/>
    <col min="16107" max="16107" width="16.25" style="5" customWidth="1"/>
    <col min="16108" max="16115" width="6.75" style="5" customWidth="1"/>
    <col min="16116" max="16117" width="5.875" style="5" customWidth="1"/>
    <col min="16118" max="16118" width="8.5" style="5" customWidth="1"/>
    <col min="16119" max="16119" width="8" style="5" customWidth="1"/>
    <col min="16120" max="16120" width="9.125" style="5" customWidth="1"/>
    <col min="16121" max="16126" width="8" style="5" customWidth="1"/>
    <col min="16127" max="16127" width="11.75" style="5" customWidth="1"/>
    <col min="16128" max="16128" width="6.875" style="5" customWidth="1"/>
    <col min="16129" max="16129" width="8.375" style="5" customWidth="1"/>
    <col min="16130" max="16136" width="6.75" style="5" customWidth="1"/>
    <col min="16137" max="16138" width="5.875" style="5" customWidth="1"/>
    <col min="16139" max="16139" width="8.5" style="5" customWidth="1"/>
    <col min="16140" max="16140" width="8" style="5" customWidth="1"/>
    <col min="16141" max="16141" width="9.125" style="5" customWidth="1"/>
    <col min="16142" max="16147" width="8" style="5" customWidth="1"/>
    <col min="16148" max="16148" width="11.75" style="5" customWidth="1"/>
    <col min="16149" max="16149" width="6.875" style="5" customWidth="1"/>
    <col min="16150" max="16150" width="7.625" style="5" customWidth="1"/>
    <col min="16151" max="16154" width="6.75" style="5" customWidth="1"/>
    <col min="16155" max="16155" width="7.625" style="5" customWidth="1"/>
    <col min="16156" max="16160" width="6.75" style="5" customWidth="1"/>
    <col min="16161" max="16161" width="6.625" style="5" customWidth="1"/>
    <col min="16162" max="16162" width="6.25" style="5" customWidth="1"/>
    <col min="16163" max="16163" width="6.625" style="5" customWidth="1"/>
    <col min="16164" max="16164" width="6.25" style="5" customWidth="1"/>
    <col min="16165" max="16165" width="6.5" style="5" customWidth="1"/>
    <col min="16166" max="16166" width="6.625" style="5" customWidth="1"/>
    <col min="16167" max="16167" width="6.875" style="5" customWidth="1"/>
    <col min="16168" max="16168" width="7" style="5" customWidth="1"/>
    <col min="16169" max="16169" width="8.125" style="5" customWidth="1"/>
    <col min="16170" max="16170" width="7.875" style="5" customWidth="1"/>
    <col min="16171" max="16172" width="6.75" style="5" customWidth="1"/>
    <col min="16173" max="16173" width="6.625" style="5" customWidth="1"/>
    <col min="16174" max="16175" width="6.75" style="5" customWidth="1"/>
    <col min="16176" max="16176" width="6.625" style="5" customWidth="1"/>
    <col min="16177" max="16179" width="0" style="5" hidden="1" customWidth="1"/>
    <col min="16180" max="16384" width="8.625" style="5"/>
  </cols>
  <sheetData>
    <row r="1" spans="1:95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538"/>
      <c r="X1" s="538"/>
      <c r="Y1" s="538"/>
      <c r="Z1" s="538"/>
      <c r="AA1" s="538"/>
      <c r="AB1" s="538"/>
      <c r="AC1" s="538"/>
      <c r="AD1" s="538"/>
      <c r="AE1" s="538"/>
      <c r="AF1" s="538"/>
      <c r="AG1" s="538"/>
      <c r="AH1" s="538"/>
      <c r="AI1" s="538"/>
      <c r="AJ1" s="538"/>
      <c r="AK1" s="538"/>
      <c r="AL1" s="538"/>
      <c r="AM1" s="538"/>
      <c r="AN1" s="538"/>
      <c r="AO1" s="538"/>
      <c r="AP1" s="538"/>
      <c r="AQ1" s="593"/>
      <c r="AR1" s="2"/>
      <c r="AS1" s="2"/>
      <c r="AT1" s="2"/>
      <c r="AU1" s="2"/>
      <c r="AV1" s="72"/>
      <c r="AW1" s="72"/>
      <c r="AX1" s="72"/>
      <c r="AY1" s="72"/>
      <c r="AZ1" s="72"/>
      <c r="BA1" s="593"/>
      <c r="BB1" s="2"/>
      <c r="BC1" s="2"/>
      <c r="BD1" s="2"/>
      <c r="BE1" s="2"/>
      <c r="BF1" s="2"/>
      <c r="BG1" s="2"/>
      <c r="BH1" s="2"/>
      <c r="BI1" s="2"/>
      <c r="BJ1" s="278"/>
      <c r="BK1" s="3"/>
      <c r="BL1" s="3"/>
      <c r="BN1" s="3"/>
      <c r="BO1" s="3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23"/>
      <c r="CJ1" s="223"/>
      <c r="CK1" s="223"/>
      <c r="CL1" s="223"/>
    </row>
    <row r="2" spans="1:95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539"/>
      <c r="X2" s="539"/>
      <c r="Y2" s="539"/>
      <c r="Z2" s="539"/>
      <c r="AA2" s="539"/>
      <c r="AB2" s="539"/>
      <c r="AC2" s="539"/>
      <c r="AD2" s="539"/>
      <c r="AE2" s="539"/>
      <c r="AF2" s="539"/>
      <c r="AG2" s="539"/>
      <c r="AH2" s="539"/>
      <c r="AI2" s="539"/>
      <c r="AJ2" s="539"/>
      <c r="AK2" s="539"/>
      <c r="AL2" s="539"/>
      <c r="AM2" s="539"/>
      <c r="AN2" s="539"/>
      <c r="AO2" s="539"/>
      <c r="AP2" s="539"/>
      <c r="AQ2" s="593"/>
      <c r="AR2" s="2"/>
      <c r="AS2" s="2"/>
      <c r="AT2" s="2"/>
      <c r="AU2" s="2"/>
      <c r="AV2" s="72"/>
      <c r="AW2" s="72"/>
      <c r="AX2" s="72"/>
      <c r="AY2" s="72"/>
      <c r="AZ2" s="72"/>
      <c r="BA2" s="593"/>
      <c r="BB2" s="2"/>
      <c r="BC2" s="2"/>
      <c r="BD2" s="2"/>
      <c r="BE2" s="2"/>
      <c r="BF2" s="2"/>
      <c r="BG2" s="2"/>
      <c r="BH2" s="2"/>
      <c r="BI2" s="2"/>
      <c r="BJ2" s="278"/>
      <c r="BK2" s="3"/>
      <c r="BL2" s="3"/>
      <c r="BN2" s="3"/>
      <c r="BO2" s="3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23"/>
      <c r="CJ2" s="223"/>
      <c r="CK2" s="223"/>
      <c r="CL2" s="223"/>
    </row>
    <row r="3" spans="1:95" s="1" customFormat="1" ht="30.75" customHeight="1" x14ac:dyDescent="0.45">
      <c r="A3" s="745" t="s">
        <v>141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745"/>
      <c r="AX3" s="745"/>
      <c r="AY3" s="745"/>
      <c r="AZ3" s="745"/>
      <c r="BA3" s="745"/>
      <c r="BB3" s="745"/>
      <c r="BC3" s="745"/>
      <c r="BD3" s="745"/>
      <c r="BE3" s="745"/>
      <c r="BF3" s="745"/>
      <c r="BG3" s="745"/>
      <c r="BH3" s="745"/>
      <c r="BI3" s="745"/>
      <c r="BJ3" s="745"/>
      <c r="BK3" s="745"/>
      <c r="BL3" s="745"/>
      <c r="BM3" s="745"/>
      <c r="BN3" s="745"/>
      <c r="BO3" s="745"/>
      <c r="BP3" s="745"/>
      <c r="BQ3" s="745"/>
      <c r="BR3" s="745"/>
      <c r="BS3" s="745"/>
      <c r="BT3" s="574"/>
      <c r="BU3" s="236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23"/>
      <c r="CJ3" s="223"/>
      <c r="CK3" s="223"/>
      <c r="CL3" s="223"/>
    </row>
    <row r="4" spans="1:95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746"/>
      <c r="AU4" s="746"/>
      <c r="AV4" s="746"/>
      <c r="AW4" s="746"/>
      <c r="AX4" s="746"/>
      <c r="AY4" s="746"/>
      <c r="AZ4" s="746"/>
      <c r="BA4" s="746"/>
      <c r="BB4" s="746"/>
      <c r="BC4" s="746"/>
      <c r="BD4" s="746"/>
      <c r="BE4" s="746"/>
      <c r="BF4" s="746"/>
      <c r="BG4" s="746"/>
      <c r="BH4" s="746"/>
      <c r="BI4" s="746"/>
      <c r="BJ4" s="746"/>
      <c r="BK4" s="746"/>
      <c r="BL4" s="746"/>
      <c r="BM4" s="746"/>
      <c r="BN4" s="575"/>
      <c r="BO4" s="575"/>
      <c r="BP4" s="575"/>
      <c r="BQ4" s="575"/>
      <c r="BR4" s="575"/>
      <c r="BS4" s="575"/>
      <c r="BT4" s="575"/>
      <c r="BU4" s="224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23"/>
      <c r="CJ4" s="223"/>
      <c r="CK4" s="223"/>
      <c r="CL4" s="223"/>
    </row>
    <row r="5" spans="1:95" ht="30" customHeight="1" x14ac:dyDescent="0.4">
      <c r="A5" s="747" t="s">
        <v>2</v>
      </c>
      <c r="B5" s="748" t="s">
        <v>3</v>
      </c>
      <c r="C5" s="749" t="s">
        <v>137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75" t="s">
        <v>136</v>
      </c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776"/>
      <c r="AO5" s="776"/>
      <c r="AP5" s="776"/>
      <c r="AQ5" s="751" t="s">
        <v>5</v>
      </c>
      <c r="AR5" s="752"/>
      <c r="AS5" s="752"/>
      <c r="AT5" s="752"/>
      <c r="AU5" s="752"/>
      <c r="AV5" s="752"/>
      <c r="AW5" s="752"/>
      <c r="AX5" s="752"/>
      <c r="AY5" s="752"/>
      <c r="AZ5" s="752"/>
      <c r="BA5" s="752"/>
      <c r="BB5" s="752"/>
      <c r="BC5" s="752"/>
      <c r="BD5" s="752"/>
      <c r="BE5" s="752"/>
      <c r="BF5" s="752"/>
      <c r="BG5" s="752"/>
      <c r="BH5" s="752"/>
      <c r="BI5" s="752"/>
      <c r="BJ5" s="752"/>
      <c r="BK5" s="748" t="s">
        <v>135</v>
      </c>
      <c r="BL5" s="748"/>
      <c r="BM5" s="748"/>
      <c r="BN5" s="748" t="s">
        <v>138</v>
      </c>
      <c r="BO5" s="748"/>
      <c r="BP5" s="748"/>
      <c r="BQ5" s="748" t="s">
        <v>7</v>
      </c>
      <c r="BR5" s="748"/>
      <c r="BS5" s="748"/>
      <c r="BT5" s="51"/>
      <c r="BU5" s="581"/>
    </row>
    <row r="6" spans="1:95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0" t="s">
        <v>11</v>
      </c>
      <c r="J6" s="740"/>
      <c r="K6" s="740"/>
      <c r="L6" s="740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10</v>
      </c>
      <c r="X6" s="777" t="s">
        <v>11</v>
      </c>
      <c r="Y6" s="777"/>
      <c r="Z6" s="777"/>
      <c r="AA6" s="777"/>
      <c r="AB6" s="733" t="s">
        <v>12</v>
      </c>
      <c r="AC6" s="777" t="s">
        <v>11</v>
      </c>
      <c r="AD6" s="777"/>
      <c r="AE6" s="777"/>
      <c r="AF6" s="777"/>
      <c r="AG6" s="733" t="s">
        <v>13</v>
      </c>
      <c r="AH6" s="778" t="s">
        <v>14</v>
      </c>
      <c r="AI6" s="778"/>
      <c r="AJ6" s="778"/>
      <c r="AK6" s="778"/>
      <c r="AL6" s="778" t="s">
        <v>15</v>
      </c>
      <c r="AM6" s="778"/>
      <c r="AN6" s="778"/>
      <c r="AO6" s="778"/>
      <c r="AP6" s="733" t="s">
        <v>16</v>
      </c>
      <c r="AQ6" s="779" t="s">
        <v>17</v>
      </c>
      <c r="AR6" s="728" t="s">
        <v>11</v>
      </c>
      <c r="AS6" s="728"/>
      <c r="AT6" s="728"/>
      <c r="AU6" s="728"/>
      <c r="AV6" s="755" t="s">
        <v>12</v>
      </c>
      <c r="AW6" s="761" t="s">
        <v>11</v>
      </c>
      <c r="AX6" s="762"/>
      <c r="AY6" s="762"/>
      <c r="AZ6" s="763"/>
      <c r="BA6" s="779" t="s">
        <v>13</v>
      </c>
      <c r="BB6" s="728" t="s">
        <v>14</v>
      </c>
      <c r="BC6" s="728"/>
      <c r="BD6" s="728"/>
      <c r="BE6" s="728"/>
      <c r="BF6" s="728" t="s">
        <v>15</v>
      </c>
      <c r="BG6" s="728"/>
      <c r="BH6" s="728"/>
      <c r="BI6" s="728"/>
      <c r="BJ6" s="748" t="s">
        <v>18</v>
      </c>
      <c r="BK6" s="758" t="s">
        <v>19</v>
      </c>
      <c r="BL6" s="759" t="s">
        <v>20</v>
      </c>
      <c r="BM6" s="758" t="s">
        <v>21</v>
      </c>
      <c r="BN6" s="758" t="s">
        <v>19</v>
      </c>
      <c r="BO6" s="759" t="s">
        <v>20</v>
      </c>
      <c r="BP6" s="758" t="s">
        <v>21</v>
      </c>
      <c r="BQ6" s="758" t="s">
        <v>17</v>
      </c>
      <c r="BR6" s="759" t="s">
        <v>12</v>
      </c>
      <c r="BS6" s="758" t="s">
        <v>13</v>
      </c>
      <c r="BT6" s="425"/>
      <c r="BU6" s="226"/>
    </row>
    <row r="7" spans="1:95" ht="70.5" customHeight="1" x14ac:dyDescent="0.4">
      <c r="A7" s="747"/>
      <c r="B7" s="748"/>
      <c r="C7" s="739"/>
      <c r="D7" s="578" t="s">
        <v>27</v>
      </c>
      <c r="E7" s="578" t="s">
        <v>28</v>
      </c>
      <c r="F7" s="578" t="s">
        <v>29</v>
      </c>
      <c r="G7" s="578" t="s">
        <v>30</v>
      </c>
      <c r="H7" s="739"/>
      <c r="I7" s="578" t="s">
        <v>27</v>
      </c>
      <c r="J7" s="578" t="s">
        <v>28</v>
      </c>
      <c r="K7" s="578" t="s">
        <v>29</v>
      </c>
      <c r="L7" s="578" t="s">
        <v>30</v>
      </c>
      <c r="M7" s="739"/>
      <c r="N7" s="578" t="s">
        <v>31</v>
      </c>
      <c r="O7" s="578" t="s">
        <v>32</v>
      </c>
      <c r="P7" s="578" t="s">
        <v>33</v>
      </c>
      <c r="Q7" s="578" t="s">
        <v>34</v>
      </c>
      <c r="R7" s="578" t="s">
        <v>31</v>
      </c>
      <c r="S7" s="578" t="s">
        <v>32</v>
      </c>
      <c r="T7" s="578" t="s">
        <v>33</v>
      </c>
      <c r="U7" s="578" t="s">
        <v>34</v>
      </c>
      <c r="V7" s="739"/>
      <c r="W7" s="733"/>
      <c r="X7" s="580" t="s">
        <v>27</v>
      </c>
      <c r="Y7" s="580" t="s">
        <v>28</v>
      </c>
      <c r="Z7" s="580" t="s">
        <v>29</v>
      </c>
      <c r="AA7" s="580" t="s">
        <v>30</v>
      </c>
      <c r="AB7" s="733"/>
      <c r="AC7" s="580" t="s">
        <v>27</v>
      </c>
      <c r="AD7" s="580" t="s">
        <v>28</v>
      </c>
      <c r="AE7" s="580" t="s">
        <v>29</v>
      </c>
      <c r="AF7" s="580" t="s">
        <v>30</v>
      </c>
      <c r="AG7" s="733"/>
      <c r="AH7" s="580" t="s">
        <v>31</v>
      </c>
      <c r="AI7" s="580" t="s">
        <v>32</v>
      </c>
      <c r="AJ7" s="580" t="s">
        <v>33</v>
      </c>
      <c r="AK7" s="580" t="s">
        <v>34</v>
      </c>
      <c r="AL7" s="580" t="s">
        <v>31</v>
      </c>
      <c r="AM7" s="580" t="s">
        <v>32</v>
      </c>
      <c r="AN7" s="580" t="s">
        <v>33</v>
      </c>
      <c r="AO7" s="580" t="s">
        <v>34</v>
      </c>
      <c r="AP7" s="733"/>
      <c r="AQ7" s="779"/>
      <c r="AR7" s="577" t="s">
        <v>27</v>
      </c>
      <c r="AS7" s="577" t="s">
        <v>28</v>
      </c>
      <c r="AT7" s="577" t="s">
        <v>29</v>
      </c>
      <c r="AU7" s="577" t="s">
        <v>30</v>
      </c>
      <c r="AV7" s="755"/>
      <c r="AW7" s="582" t="s">
        <v>27</v>
      </c>
      <c r="AX7" s="582" t="s">
        <v>71</v>
      </c>
      <c r="AY7" s="582" t="s">
        <v>29</v>
      </c>
      <c r="AZ7" s="582" t="s">
        <v>68</v>
      </c>
      <c r="BA7" s="779"/>
      <c r="BB7" s="577" t="s">
        <v>31</v>
      </c>
      <c r="BC7" s="577" t="s">
        <v>32</v>
      </c>
      <c r="BD7" s="577" t="s">
        <v>33</v>
      </c>
      <c r="BE7" s="577" t="s">
        <v>34</v>
      </c>
      <c r="BF7" s="577" t="s">
        <v>31</v>
      </c>
      <c r="BG7" s="577" t="s">
        <v>32</v>
      </c>
      <c r="BH7" s="577" t="s">
        <v>33</v>
      </c>
      <c r="BI7" s="577" t="s">
        <v>34</v>
      </c>
      <c r="BJ7" s="748"/>
      <c r="BK7" s="758"/>
      <c r="BL7" s="760"/>
      <c r="BM7" s="758"/>
      <c r="BN7" s="758"/>
      <c r="BO7" s="760"/>
      <c r="BP7" s="758"/>
      <c r="BQ7" s="758"/>
      <c r="BR7" s="760"/>
      <c r="BS7" s="758"/>
      <c r="BT7" s="426"/>
      <c r="BU7" s="753" t="s">
        <v>104</v>
      </c>
      <c r="BV7" s="754"/>
      <c r="BW7" s="754"/>
      <c r="BX7" s="754"/>
      <c r="BY7" s="754"/>
      <c r="BZ7" s="754"/>
      <c r="CA7" s="754"/>
      <c r="CB7" s="754"/>
      <c r="CC7" s="754"/>
      <c r="CD7" s="754"/>
      <c r="CE7" s="754"/>
      <c r="CF7" s="754"/>
      <c r="CG7" s="754"/>
      <c r="CH7" s="754"/>
      <c r="CI7" s="754"/>
    </row>
    <row r="8" spans="1:95" s="300" customFormat="1" ht="13.15" x14ac:dyDescent="0.4">
      <c r="A8" s="296">
        <v>1</v>
      </c>
      <c r="B8" s="296">
        <v>2</v>
      </c>
      <c r="C8" s="537">
        <v>3</v>
      </c>
      <c r="D8" s="537">
        <v>4</v>
      </c>
      <c r="E8" s="537">
        <v>5</v>
      </c>
      <c r="F8" s="537">
        <v>6</v>
      </c>
      <c r="G8" s="537">
        <v>7</v>
      </c>
      <c r="H8" s="537">
        <v>8</v>
      </c>
      <c r="I8" s="537">
        <v>9</v>
      </c>
      <c r="J8" s="537">
        <v>10</v>
      </c>
      <c r="K8" s="537">
        <v>11</v>
      </c>
      <c r="L8" s="537">
        <v>12</v>
      </c>
      <c r="M8" s="537">
        <v>13</v>
      </c>
      <c r="N8" s="537">
        <v>14</v>
      </c>
      <c r="O8" s="537">
        <v>15</v>
      </c>
      <c r="P8" s="537">
        <v>16</v>
      </c>
      <c r="Q8" s="537">
        <v>17</v>
      </c>
      <c r="R8" s="537">
        <v>18</v>
      </c>
      <c r="S8" s="537">
        <v>19</v>
      </c>
      <c r="T8" s="537">
        <v>20</v>
      </c>
      <c r="U8" s="537">
        <v>21</v>
      </c>
      <c r="V8" s="537">
        <v>22</v>
      </c>
      <c r="W8" s="540">
        <v>3</v>
      </c>
      <c r="X8" s="540">
        <v>4</v>
      </c>
      <c r="Y8" s="540">
        <v>5</v>
      </c>
      <c r="Z8" s="540">
        <v>6</v>
      </c>
      <c r="AA8" s="540">
        <v>7</v>
      </c>
      <c r="AB8" s="540">
        <v>8</v>
      </c>
      <c r="AC8" s="540">
        <v>9</v>
      </c>
      <c r="AD8" s="540">
        <v>10</v>
      </c>
      <c r="AE8" s="540">
        <v>11</v>
      </c>
      <c r="AF8" s="540">
        <v>12</v>
      </c>
      <c r="AG8" s="540">
        <v>13</v>
      </c>
      <c r="AH8" s="540">
        <v>14</v>
      </c>
      <c r="AI8" s="540">
        <v>15</v>
      </c>
      <c r="AJ8" s="540">
        <v>16</v>
      </c>
      <c r="AK8" s="540">
        <v>17</v>
      </c>
      <c r="AL8" s="540">
        <v>18</v>
      </c>
      <c r="AM8" s="540">
        <v>19</v>
      </c>
      <c r="AN8" s="540">
        <v>20</v>
      </c>
      <c r="AO8" s="540">
        <v>21</v>
      </c>
      <c r="AP8" s="540">
        <v>22</v>
      </c>
      <c r="AQ8" s="594">
        <v>23</v>
      </c>
      <c r="AR8" s="296">
        <v>24</v>
      </c>
      <c r="AS8" s="296">
        <v>25</v>
      </c>
      <c r="AT8" s="296">
        <v>26</v>
      </c>
      <c r="AU8" s="296">
        <v>27</v>
      </c>
      <c r="AV8" s="296">
        <v>28</v>
      </c>
      <c r="AW8" s="296">
        <v>29</v>
      </c>
      <c r="AX8" s="296">
        <v>30</v>
      </c>
      <c r="AY8" s="296">
        <v>31</v>
      </c>
      <c r="AZ8" s="296">
        <v>32</v>
      </c>
      <c r="BA8" s="594">
        <v>33</v>
      </c>
      <c r="BB8" s="296">
        <v>34</v>
      </c>
      <c r="BC8" s="296">
        <v>35</v>
      </c>
      <c r="BD8" s="296">
        <v>36</v>
      </c>
      <c r="BE8" s="296">
        <v>37</v>
      </c>
      <c r="BF8" s="296">
        <v>38</v>
      </c>
      <c r="BG8" s="296">
        <v>39</v>
      </c>
      <c r="BH8" s="296">
        <v>40</v>
      </c>
      <c r="BI8" s="296">
        <v>41</v>
      </c>
      <c r="BJ8" s="296">
        <v>42</v>
      </c>
      <c r="BK8" s="296">
        <v>43</v>
      </c>
      <c r="BL8" s="296">
        <v>44</v>
      </c>
      <c r="BM8" s="296">
        <v>45</v>
      </c>
      <c r="BN8" s="296">
        <v>43</v>
      </c>
      <c r="BO8" s="296">
        <v>44</v>
      </c>
      <c r="BP8" s="296">
        <v>45</v>
      </c>
      <c r="BQ8" s="296">
        <v>69</v>
      </c>
      <c r="BR8" s="296">
        <v>70</v>
      </c>
      <c r="BS8" s="296">
        <v>71</v>
      </c>
      <c r="BT8" s="427"/>
      <c r="BU8" s="297"/>
      <c r="BV8" s="298" t="s">
        <v>94</v>
      </c>
      <c r="BW8" s="298" t="s">
        <v>85</v>
      </c>
      <c r="BX8" s="298" t="s">
        <v>86</v>
      </c>
      <c r="BY8" s="298" t="s">
        <v>87</v>
      </c>
      <c r="BZ8" s="298" t="s">
        <v>88</v>
      </c>
      <c r="CA8" s="298" t="s">
        <v>89</v>
      </c>
      <c r="CB8" s="298" t="s">
        <v>90</v>
      </c>
      <c r="CC8" s="298" t="s">
        <v>91</v>
      </c>
      <c r="CD8" s="298" t="s">
        <v>92</v>
      </c>
      <c r="CE8" s="298" t="s">
        <v>93</v>
      </c>
      <c r="CF8" s="298" t="s">
        <v>96</v>
      </c>
      <c r="CG8" s="298" t="s">
        <v>102</v>
      </c>
      <c r="CH8" s="298" t="s">
        <v>103</v>
      </c>
      <c r="CI8" s="299" t="s">
        <v>106</v>
      </c>
      <c r="CJ8" s="299" t="s">
        <v>108</v>
      </c>
      <c r="CK8" s="299" t="s">
        <v>110</v>
      </c>
      <c r="CL8" s="299" t="s">
        <v>112</v>
      </c>
      <c r="CM8" s="299" t="s">
        <v>114</v>
      </c>
      <c r="CN8" s="299" t="s">
        <v>116</v>
      </c>
      <c r="CO8" s="299" t="s">
        <v>117</v>
      </c>
      <c r="CP8" s="299" t="s">
        <v>122</v>
      </c>
      <c r="CQ8" s="299" t="s">
        <v>123</v>
      </c>
    </row>
    <row r="9" spans="1:95" ht="13.15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595"/>
      <c r="AR9" s="11"/>
      <c r="AS9" s="11"/>
      <c r="AT9" s="11"/>
      <c r="AU9" s="11"/>
      <c r="AV9" s="74"/>
      <c r="AW9" s="74"/>
      <c r="AX9" s="74"/>
      <c r="AY9" s="74"/>
      <c r="AZ9" s="138">
        <f t="shared" ref="AZ9" si="0">(AW9*5+AX9*3.5)*1000</f>
        <v>0</v>
      </c>
      <c r="BA9" s="595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53"/>
      <c r="BU9" s="227"/>
      <c r="BV9" s="238"/>
      <c r="BW9" s="238"/>
      <c r="BX9" s="238"/>
      <c r="BY9" s="238"/>
      <c r="BZ9" s="238"/>
      <c r="CA9" s="238"/>
      <c r="CB9" s="238"/>
      <c r="CC9" s="238"/>
      <c r="CD9" s="238"/>
      <c r="CE9" s="238"/>
      <c r="CF9" s="238"/>
      <c r="CM9" s="228"/>
      <c r="CN9" s="228"/>
      <c r="CO9" s="228"/>
      <c r="CP9" s="228"/>
      <c r="CQ9" s="228"/>
    </row>
    <row r="10" spans="1:95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109">
        <v>10271</v>
      </c>
      <c r="W10" s="541">
        <f>SUM(X10:AA10)</f>
        <v>67.275000000000006</v>
      </c>
      <c r="X10" s="542">
        <v>0.18100000000000005</v>
      </c>
      <c r="Y10" s="542">
        <v>10.836</v>
      </c>
      <c r="Z10" s="542">
        <v>47.073</v>
      </c>
      <c r="AA10" s="542">
        <v>9.1850000000000005</v>
      </c>
      <c r="AB10" s="541">
        <f>SUM(AC10:AF10)</f>
        <v>6.2</v>
      </c>
      <c r="AC10" s="542"/>
      <c r="AD10" s="542">
        <v>5.3</v>
      </c>
      <c r="AE10" s="542">
        <v>0.9</v>
      </c>
      <c r="AF10" s="542"/>
      <c r="AG10" s="541">
        <f>SUM(AH10:AO10)</f>
        <v>57.37</v>
      </c>
      <c r="AH10" s="542">
        <v>1</v>
      </c>
      <c r="AI10" s="542">
        <v>5.38</v>
      </c>
      <c r="AJ10" s="542">
        <v>2.48</v>
      </c>
      <c r="AK10" s="542">
        <v>3.28</v>
      </c>
      <c r="AL10" s="542">
        <v>0.54</v>
      </c>
      <c r="AM10" s="542">
        <v>23.22</v>
      </c>
      <c r="AN10" s="542">
        <v>2.36</v>
      </c>
      <c r="AO10" s="542">
        <v>19.11</v>
      </c>
      <c r="AP10" s="90">
        <v>10981</v>
      </c>
      <c r="AQ10" s="596">
        <f t="shared" ref="AQ10:AQ23" si="1">SUM(AR10:AU10)</f>
        <v>55.518999999999998</v>
      </c>
      <c r="AR10" s="22">
        <v>0.18099999999999999</v>
      </c>
      <c r="AS10" s="22">
        <v>8.1159999999999997</v>
      </c>
      <c r="AT10" s="22">
        <v>39.770000000000003</v>
      </c>
      <c r="AU10" s="22">
        <v>7.4519999999999991</v>
      </c>
      <c r="AV10" s="256">
        <f>SUM(AW10:AY10)</f>
        <v>4.6159999999999997</v>
      </c>
      <c r="AW10" s="518">
        <v>0.254</v>
      </c>
      <c r="AX10" s="518">
        <v>3.762</v>
      </c>
      <c r="AY10" s="518">
        <v>0.6</v>
      </c>
      <c r="AZ10" s="138">
        <v>0</v>
      </c>
      <c r="BA10" s="600">
        <f>+SUM(BB10:BI10)</f>
        <v>43.956000000000003</v>
      </c>
      <c r="BB10" s="22">
        <v>0.623</v>
      </c>
      <c r="BC10" s="22">
        <v>0.375</v>
      </c>
      <c r="BD10" s="22">
        <v>1.1850000000000001</v>
      </c>
      <c r="BE10" s="22">
        <v>2.2170000000000001</v>
      </c>
      <c r="BF10" s="22">
        <v>0.2</v>
      </c>
      <c r="BG10" s="22">
        <v>22.479000000000003</v>
      </c>
      <c r="BH10" s="22">
        <v>2.35</v>
      </c>
      <c r="BI10" s="22">
        <v>14.527000000000001</v>
      </c>
      <c r="BJ10" s="281">
        <v>8475</v>
      </c>
      <c r="BK10" s="18">
        <f>$AQ10/C10</f>
        <v>0.95050505050505041</v>
      </c>
      <c r="BL10" s="18">
        <f>IF(H10=0,"-",AV10/H10)</f>
        <v>0.74451612903225795</v>
      </c>
      <c r="BM10" s="18">
        <f>BA10/M10</f>
        <v>0.76618441694265305</v>
      </c>
      <c r="BN10" s="18">
        <f>AQ10/W10</f>
        <v>0.82525455221107391</v>
      </c>
      <c r="BO10" s="18">
        <f>AV10/AB10</f>
        <v>0.74451612903225795</v>
      </c>
      <c r="BP10" s="18">
        <f>BA10/AG10</f>
        <v>0.76618441694265305</v>
      </c>
      <c r="BQ10" s="17">
        <f>AQ10-'18.11'!W10</f>
        <v>0</v>
      </c>
      <c r="BR10" s="17">
        <f>AV10-'18.11'!AB10</f>
        <v>0</v>
      </c>
      <c r="BS10" s="17">
        <f>BA10-'18.11'!AG10</f>
        <v>0</v>
      </c>
      <c r="BT10" s="54"/>
      <c r="BU10" s="226"/>
      <c r="BV10" s="246">
        <f>+SUM(BW10:DI10)</f>
        <v>11</v>
      </c>
      <c r="BW10" s="247">
        <v>1</v>
      </c>
      <c r="BX10" s="247">
        <v>1</v>
      </c>
      <c r="BY10" s="247"/>
      <c r="BZ10" s="247"/>
      <c r="CA10" s="247"/>
      <c r="CB10" s="247"/>
      <c r="CC10" s="247">
        <v>1</v>
      </c>
      <c r="CD10" s="247">
        <v>1</v>
      </c>
      <c r="CE10" s="247"/>
      <c r="CF10" s="247"/>
      <c r="CG10" s="247">
        <v>1</v>
      </c>
      <c r="CH10" s="247">
        <v>1</v>
      </c>
      <c r="CI10" s="247"/>
      <c r="CJ10" s="270"/>
      <c r="CK10" s="270">
        <v>1</v>
      </c>
      <c r="CL10" s="270">
        <v>1</v>
      </c>
      <c r="CM10" s="270"/>
      <c r="CN10" s="270">
        <v>1</v>
      </c>
      <c r="CO10" s="270">
        <v>1</v>
      </c>
      <c r="CP10" s="270">
        <v>1</v>
      </c>
      <c r="CQ10" s="270"/>
    </row>
    <row r="11" spans="1:95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553">
        <v>4122</v>
      </c>
      <c r="W11" s="541">
        <f>SUM(X11:AA11)</f>
        <v>36.826000000000001</v>
      </c>
      <c r="X11" s="543">
        <v>0</v>
      </c>
      <c r="Y11" s="543">
        <v>6.11</v>
      </c>
      <c r="Z11" s="543">
        <v>27.416</v>
      </c>
      <c r="AA11" s="543">
        <v>3.3</v>
      </c>
      <c r="AB11" s="541">
        <f t="shared" ref="AB11:AB13" si="3">SUM(AC11:AF11)</f>
        <v>6</v>
      </c>
      <c r="AC11" s="543">
        <v>0.2</v>
      </c>
      <c r="AD11" s="543">
        <v>5.8</v>
      </c>
      <c r="AE11" s="543"/>
      <c r="AF11" s="543"/>
      <c r="AG11" s="541">
        <f>SUM(AH11:AO11)</f>
        <v>20.190999999999999</v>
      </c>
      <c r="AH11" s="543">
        <v>0.6</v>
      </c>
      <c r="AI11" s="543">
        <v>1.04</v>
      </c>
      <c r="AJ11" s="543">
        <v>0.12</v>
      </c>
      <c r="AK11" s="543">
        <v>0.1</v>
      </c>
      <c r="AL11" s="543">
        <v>2.98</v>
      </c>
      <c r="AM11" s="543">
        <v>6.93</v>
      </c>
      <c r="AN11" s="543">
        <v>2.56</v>
      </c>
      <c r="AO11" s="543">
        <v>5.8609999999999998</v>
      </c>
      <c r="AP11" s="550">
        <v>5411</v>
      </c>
      <c r="AQ11" s="596">
        <f t="shared" si="1"/>
        <v>28.7</v>
      </c>
      <c r="AR11" s="166">
        <v>0.7</v>
      </c>
      <c r="AS11" s="166">
        <v>3.75</v>
      </c>
      <c r="AT11" s="166">
        <v>22.45</v>
      </c>
      <c r="AU11" s="166">
        <v>1.8</v>
      </c>
      <c r="AV11" s="279">
        <f>SUM(AW11:AY11)</f>
        <v>5.5</v>
      </c>
      <c r="AW11" s="71">
        <v>5.5</v>
      </c>
      <c r="AX11" s="71"/>
      <c r="AY11" s="71"/>
      <c r="AZ11" s="138">
        <f>(AW11*5+AX11*3.5+AY11*3)*1000</f>
        <v>27500</v>
      </c>
      <c r="BA11" s="600">
        <f t="shared" ref="BA11:BA23" si="4">+SUM(BB11:BI11)</f>
        <v>14.54</v>
      </c>
      <c r="BB11" s="22">
        <v>14.54</v>
      </c>
      <c r="BC11" s="22"/>
      <c r="BD11" s="22"/>
      <c r="BE11" s="22"/>
      <c r="BF11" s="22"/>
      <c r="BG11" s="22"/>
      <c r="BH11" s="22"/>
      <c r="BI11" s="22"/>
      <c r="BJ11" s="281">
        <v>4628</v>
      </c>
      <c r="BK11" s="18">
        <f>$AQ11/C11</f>
        <v>1</v>
      </c>
      <c r="BL11" s="18">
        <f>IF(H11=0,"-",AV11/H11)</f>
        <v>1</v>
      </c>
      <c r="BM11" s="18">
        <f>BA11/M11</f>
        <v>1.043041606886657</v>
      </c>
      <c r="BN11" s="18">
        <f t="shared" ref="BN11:BN23" si="5">AQ11/W11</f>
        <v>0.77934068321294736</v>
      </c>
      <c r="BO11" s="18">
        <f t="shared" ref="BO11:BO24" si="6">AV11/AB11</f>
        <v>0.91666666666666663</v>
      </c>
      <c r="BP11" s="18">
        <f t="shared" ref="BP11:BP24" si="7">BA11/AG11</f>
        <v>0.72012282700212971</v>
      </c>
      <c r="BQ11" s="17">
        <f>AQ11-'18.11'!W11</f>
        <v>0</v>
      </c>
      <c r="BR11" s="17">
        <f>AV11-'18.11'!AB11</f>
        <v>0</v>
      </c>
      <c r="BS11" s="17">
        <f>BA11-'18.11'!AG11</f>
        <v>0</v>
      </c>
      <c r="BT11" s="54"/>
      <c r="BU11" s="226"/>
      <c r="BV11" s="246">
        <f>+SUM(BW11:DI11)</f>
        <v>11</v>
      </c>
      <c r="BW11" s="247"/>
      <c r="BX11" s="247">
        <v>1</v>
      </c>
      <c r="BY11" s="247"/>
      <c r="BZ11" s="247"/>
      <c r="CA11" s="247"/>
      <c r="CB11" s="247">
        <v>1</v>
      </c>
      <c r="CC11" s="247"/>
      <c r="CD11" s="247">
        <v>1</v>
      </c>
      <c r="CE11" s="247"/>
      <c r="CF11" s="247"/>
      <c r="CG11" s="247">
        <v>1</v>
      </c>
      <c r="CH11" s="247">
        <v>1</v>
      </c>
      <c r="CI11" s="247"/>
      <c r="CJ11" s="270"/>
      <c r="CK11" s="270">
        <v>1</v>
      </c>
      <c r="CL11" s="270"/>
      <c r="CM11" s="270">
        <v>1</v>
      </c>
      <c r="CN11" s="270">
        <v>1</v>
      </c>
      <c r="CO11" s="270">
        <v>1</v>
      </c>
      <c r="CP11" s="270">
        <v>1</v>
      </c>
      <c r="CQ11" s="270">
        <v>1</v>
      </c>
    </row>
    <row r="12" spans="1:95" s="134" customFormat="1" ht="13.15" x14ac:dyDescent="0.4">
      <c r="A12" s="119">
        <v>3</v>
      </c>
      <c r="B12" s="120" t="s">
        <v>53</v>
      </c>
      <c r="C12" s="121">
        <f t="shared" ref="C12:C23" si="8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9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588">
        <v>10689</v>
      </c>
      <c r="W12" s="585">
        <f t="shared" ref="W12:W13" si="10">SUM(X12:AA12)</f>
        <v>83.710000000000008</v>
      </c>
      <c r="X12" s="589">
        <v>0.36</v>
      </c>
      <c r="Y12" s="589">
        <v>13.42</v>
      </c>
      <c r="Z12" s="589">
        <v>53.2</v>
      </c>
      <c r="AA12" s="589">
        <v>16.73</v>
      </c>
      <c r="AB12" s="585">
        <f t="shared" si="3"/>
        <v>1.5</v>
      </c>
      <c r="AC12" s="590">
        <v>1.5</v>
      </c>
      <c r="AD12" s="590"/>
      <c r="AE12" s="590"/>
      <c r="AF12" s="590"/>
      <c r="AG12" s="585">
        <f t="shared" ref="AG12:AG13" si="11">SUM(AH12:AO12)</f>
        <v>17.11</v>
      </c>
      <c r="AH12" s="591">
        <v>0.79</v>
      </c>
      <c r="AI12" s="591">
        <v>1.83</v>
      </c>
      <c r="AJ12" s="591">
        <v>2.15</v>
      </c>
      <c r="AK12" s="591">
        <v>0.35</v>
      </c>
      <c r="AL12" s="591">
        <v>0.52</v>
      </c>
      <c r="AM12" s="591">
        <v>11.22</v>
      </c>
      <c r="AN12" s="591">
        <v>0</v>
      </c>
      <c r="AO12" s="591">
        <v>0.25</v>
      </c>
      <c r="AP12" s="592">
        <v>10689</v>
      </c>
      <c r="AQ12" s="596">
        <f t="shared" si="1"/>
        <v>72.47</v>
      </c>
      <c r="AR12" s="167">
        <v>2.1659999999999999</v>
      </c>
      <c r="AS12" s="167">
        <v>7.35</v>
      </c>
      <c r="AT12" s="167">
        <v>55.784999999999997</v>
      </c>
      <c r="AU12" s="167">
        <v>7.1690000000000005</v>
      </c>
      <c r="AV12" s="292">
        <f>SUM(AW12:AY12)</f>
        <v>0</v>
      </c>
      <c r="AW12" s="146"/>
      <c r="AX12" s="146"/>
      <c r="AY12" s="146"/>
      <c r="AZ12" s="139">
        <f t="shared" ref="AZ12:AZ22" si="12">(AW12*5+AX12*3.5+AY12*3)*1000</f>
        <v>0</v>
      </c>
      <c r="BA12" s="600">
        <f t="shared" si="4"/>
        <v>14.318000000000001</v>
      </c>
      <c r="BB12" s="127">
        <v>0</v>
      </c>
      <c r="BC12" s="127">
        <v>1.2269999999999999</v>
      </c>
      <c r="BD12" s="127">
        <v>8.5000000000000006E-2</v>
      </c>
      <c r="BE12" s="127">
        <v>0</v>
      </c>
      <c r="BF12" s="127">
        <v>0.1</v>
      </c>
      <c r="BG12" s="127">
        <v>10.522</v>
      </c>
      <c r="BH12" s="127">
        <v>0</v>
      </c>
      <c r="BI12" s="127">
        <v>2.3839999999999999</v>
      </c>
      <c r="BJ12" s="294">
        <v>9360</v>
      </c>
      <c r="BK12" s="128">
        <f>$AQ12/C12</f>
        <v>0.86572691434715077</v>
      </c>
      <c r="BL12" s="128">
        <f>IF(H12=0,"-",AV12/H12)</f>
        <v>0</v>
      </c>
      <c r="BM12" s="128">
        <f>BA12/M12</f>
        <v>0.83682057276446531</v>
      </c>
      <c r="BN12" s="128">
        <f t="shared" si="5"/>
        <v>0.86572691434715077</v>
      </c>
      <c r="BO12" s="128">
        <f t="shared" si="6"/>
        <v>0</v>
      </c>
      <c r="BP12" s="128">
        <f t="shared" si="7"/>
        <v>0.83682057276446531</v>
      </c>
      <c r="BQ12" s="153">
        <f>AQ12-'18.11'!W12</f>
        <v>1.5960000000000036</v>
      </c>
      <c r="BR12" s="153">
        <f>AV12-'18.11'!AB12</f>
        <v>0</v>
      </c>
      <c r="BS12" s="153">
        <f>BA12-'18.11'!AG12</f>
        <v>0.52000000000000313</v>
      </c>
      <c r="BT12" s="130"/>
      <c r="BU12" s="239"/>
      <c r="BV12" s="249">
        <f>+SUM(BW12:DI12)</f>
        <v>18</v>
      </c>
      <c r="BW12" s="248"/>
      <c r="BX12" s="248"/>
      <c r="BY12" s="248">
        <v>1</v>
      </c>
      <c r="BZ12" s="248">
        <v>1</v>
      </c>
      <c r="CA12" s="248"/>
      <c r="CB12" s="248">
        <v>1</v>
      </c>
      <c r="CC12" s="248">
        <v>1</v>
      </c>
      <c r="CD12" s="248">
        <v>1</v>
      </c>
      <c r="CE12" s="248">
        <v>1</v>
      </c>
      <c r="CF12" s="248">
        <v>1</v>
      </c>
      <c r="CG12" s="248">
        <v>1</v>
      </c>
      <c r="CH12" s="248">
        <v>1</v>
      </c>
      <c r="CI12" s="248">
        <v>1</v>
      </c>
      <c r="CJ12" s="271">
        <v>1</v>
      </c>
      <c r="CK12" s="271">
        <v>1</v>
      </c>
      <c r="CL12" s="271">
        <v>1</v>
      </c>
      <c r="CM12" s="271">
        <v>1</v>
      </c>
      <c r="CN12" s="271">
        <v>1</v>
      </c>
      <c r="CO12" s="271">
        <v>1</v>
      </c>
      <c r="CP12" s="271">
        <v>1</v>
      </c>
      <c r="CQ12" s="271">
        <v>1</v>
      </c>
    </row>
    <row r="13" spans="1:95" ht="13.15" x14ac:dyDescent="0.4">
      <c r="A13" s="14">
        <v>4</v>
      </c>
      <c r="B13" s="15" t="s">
        <v>54</v>
      </c>
      <c r="C13" s="61">
        <f t="shared" si="8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9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553">
        <v>1727</v>
      </c>
      <c r="W13" s="541">
        <f t="shared" si="10"/>
        <v>13.145</v>
      </c>
      <c r="X13" s="543">
        <v>0.72</v>
      </c>
      <c r="Y13" s="543">
        <v>1.0649999999999999</v>
      </c>
      <c r="Z13" s="543">
        <v>8.34</v>
      </c>
      <c r="AA13" s="543">
        <v>3.02</v>
      </c>
      <c r="AB13" s="541">
        <f t="shared" si="3"/>
        <v>1.74</v>
      </c>
      <c r="AC13" s="543"/>
      <c r="AD13" s="543">
        <v>1.74</v>
      </c>
      <c r="AE13" s="543"/>
      <c r="AF13" s="543"/>
      <c r="AG13" s="541">
        <f t="shared" si="11"/>
        <v>1.18</v>
      </c>
      <c r="AH13" s="543">
        <v>0</v>
      </c>
      <c r="AI13" s="543">
        <v>0</v>
      </c>
      <c r="AJ13" s="543">
        <v>0</v>
      </c>
      <c r="AK13" s="543">
        <v>0</v>
      </c>
      <c r="AL13" s="543">
        <v>0.32</v>
      </c>
      <c r="AM13" s="543">
        <v>0.86</v>
      </c>
      <c r="AN13" s="543">
        <v>0</v>
      </c>
      <c r="AO13" s="543">
        <v>0</v>
      </c>
      <c r="AP13" s="550">
        <v>1626</v>
      </c>
      <c r="AQ13" s="596">
        <f t="shared" si="1"/>
        <v>10.491</v>
      </c>
      <c r="AR13" s="174">
        <v>0.72</v>
      </c>
      <c r="AS13" s="174">
        <v>0.82000000000000006</v>
      </c>
      <c r="AT13" s="174">
        <v>7.3259999999999996</v>
      </c>
      <c r="AU13" s="174">
        <v>1.625</v>
      </c>
      <c r="AV13" s="279">
        <f>SUM(AW13:AY13)</f>
        <v>0.33</v>
      </c>
      <c r="AW13" s="71"/>
      <c r="AX13" s="71">
        <v>0.33</v>
      </c>
      <c r="AY13" s="71"/>
      <c r="AZ13" s="138"/>
      <c r="BA13" s="600">
        <f t="shared" si="4"/>
        <v>1.18</v>
      </c>
      <c r="BB13" s="22">
        <v>1.18</v>
      </c>
      <c r="BC13" s="22"/>
      <c r="BD13" s="22"/>
      <c r="BE13" s="22"/>
      <c r="BF13" s="22"/>
      <c r="BG13" s="22"/>
      <c r="BH13" s="22"/>
      <c r="BI13" s="22"/>
      <c r="BJ13" s="281">
        <v>1375</v>
      </c>
      <c r="BK13" s="18">
        <f>$AQ13/C13</f>
        <v>0.76187363834422661</v>
      </c>
      <c r="BL13" s="18">
        <f>IF(H13=0,"-",AV13/H13)</f>
        <v>0.3666666666666667</v>
      </c>
      <c r="BM13" s="18">
        <f>BA13/M13</f>
        <v>1</v>
      </c>
      <c r="BN13" s="18">
        <f t="shared" si="5"/>
        <v>0.79809813617344993</v>
      </c>
      <c r="BO13" s="18">
        <f t="shared" si="6"/>
        <v>0.18965517241379312</v>
      </c>
      <c r="BP13" s="18">
        <f t="shared" si="7"/>
        <v>1</v>
      </c>
      <c r="BQ13" s="17">
        <f>AQ13-'18.11'!W13</f>
        <v>0</v>
      </c>
      <c r="BR13" s="17">
        <f>AV13-'18.11'!AB13</f>
        <v>0</v>
      </c>
      <c r="BS13" s="17">
        <f>BA13-'18.11'!AG13</f>
        <v>0</v>
      </c>
      <c r="BT13" s="54"/>
      <c r="BU13" s="226"/>
      <c r="BV13" s="246">
        <f>+SUM(BW13:DI13)</f>
        <v>11</v>
      </c>
      <c r="BW13" s="247">
        <v>1</v>
      </c>
      <c r="BX13" s="247">
        <v>1</v>
      </c>
      <c r="BY13" s="247"/>
      <c r="BZ13" s="247">
        <v>1</v>
      </c>
      <c r="CA13" s="247"/>
      <c r="CB13" s="247"/>
      <c r="CC13" s="247"/>
      <c r="CD13" s="247">
        <v>1</v>
      </c>
      <c r="CE13" s="247"/>
      <c r="CF13" s="247"/>
      <c r="CG13" s="247">
        <v>1</v>
      </c>
      <c r="CH13" s="247">
        <v>1</v>
      </c>
      <c r="CI13" s="247">
        <v>1</v>
      </c>
      <c r="CJ13" s="270"/>
      <c r="CK13" s="270">
        <v>1</v>
      </c>
      <c r="CL13" s="270"/>
      <c r="CM13" s="270">
        <v>1</v>
      </c>
      <c r="CN13" s="270"/>
      <c r="CO13" s="270">
        <v>1</v>
      </c>
      <c r="CP13" s="270">
        <v>1</v>
      </c>
      <c r="CQ13" s="270"/>
    </row>
    <row r="14" spans="1:95" s="43" customFormat="1" ht="13.15" x14ac:dyDescent="0.35">
      <c r="A14" s="576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555"/>
      <c r="W14" s="541"/>
      <c r="X14" s="547"/>
      <c r="Y14" s="547"/>
      <c r="Z14" s="547"/>
      <c r="AA14" s="547"/>
      <c r="AB14" s="541"/>
      <c r="AC14" s="547"/>
      <c r="AD14" s="547"/>
      <c r="AE14" s="547"/>
      <c r="AF14" s="547"/>
      <c r="AG14" s="541"/>
      <c r="AH14" s="547"/>
      <c r="AI14" s="547"/>
      <c r="AJ14" s="547"/>
      <c r="AK14" s="547"/>
      <c r="AL14" s="547"/>
      <c r="AM14" s="547"/>
      <c r="AN14" s="547"/>
      <c r="AO14" s="547"/>
      <c r="AP14" s="552"/>
      <c r="AQ14" s="596"/>
      <c r="AR14" s="169"/>
      <c r="AS14" s="169"/>
      <c r="AT14" s="169"/>
      <c r="AU14" s="169"/>
      <c r="AV14" s="279"/>
      <c r="AW14" s="76"/>
      <c r="AX14" s="76"/>
      <c r="AY14" s="76"/>
      <c r="AZ14" s="138">
        <f t="shared" si="12"/>
        <v>0</v>
      </c>
      <c r="BA14" s="600"/>
      <c r="BB14" s="28"/>
      <c r="BC14" s="28"/>
      <c r="BD14" s="28"/>
      <c r="BE14" s="28"/>
      <c r="BF14" s="28"/>
      <c r="BG14" s="28"/>
      <c r="BH14" s="28"/>
      <c r="BI14" s="28"/>
      <c r="BJ14" s="281"/>
      <c r="BK14" s="41"/>
      <c r="BL14" s="41"/>
      <c r="BM14" s="41"/>
      <c r="BN14" s="18"/>
      <c r="BO14" s="18"/>
      <c r="BP14" s="18"/>
      <c r="BQ14" s="17">
        <f>AQ14-'18.11'!W14</f>
        <v>0</v>
      </c>
      <c r="BR14" s="17">
        <f>AV14-'18.11'!AB14</f>
        <v>0</v>
      </c>
      <c r="BS14" s="17">
        <f>BA14-'18.11'!AG14</f>
        <v>0</v>
      </c>
      <c r="BT14" s="54"/>
      <c r="BU14" s="22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6"/>
      <c r="CI14" s="246"/>
      <c r="CJ14" s="272"/>
      <c r="CK14" s="272"/>
      <c r="CL14" s="272"/>
      <c r="CM14" s="272"/>
      <c r="CN14" s="272"/>
      <c r="CO14" s="272"/>
      <c r="CP14" s="272"/>
      <c r="CQ14" s="272"/>
    </row>
    <row r="15" spans="1:95" ht="13.15" x14ac:dyDescent="0.4">
      <c r="A15" s="14">
        <v>1</v>
      </c>
      <c r="B15" s="15" t="s">
        <v>52</v>
      </c>
      <c r="C15" s="61">
        <f t="shared" si="8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9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553">
        <v>2541</v>
      </c>
      <c r="W15" s="541">
        <f t="shared" ref="W15:W23" si="13">SUM(X15:AA15)</f>
        <v>17.664410501778921</v>
      </c>
      <c r="X15" s="543">
        <v>0</v>
      </c>
      <c r="Y15" s="543">
        <v>6.8644105017789201</v>
      </c>
      <c r="Z15" s="543">
        <v>10.8</v>
      </c>
      <c r="AA15" s="543">
        <v>0</v>
      </c>
      <c r="AB15" s="541">
        <f t="shared" ref="AB15:AB23" si="14">SUM(AC15:AF15)</f>
        <v>0.42</v>
      </c>
      <c r="AC15" s="543"/>
      <c r="AD15" s="543">
        <v>0.12</v>
      </c>
      <c r="AE15" s="543">
        <v>0.3</v>
      </c>
      <c r="AF15" s="543"/>
      <c r="AG15" s="541">
        <f t="shared" ref="AG15:AG23" si="15">SUM(AH15:AO15)</f>
        <v>8.8699999999999992</v>
      </c>
      <c r="AH15" s="543">
        <v>0</v>
      </c>
      <c r="AI15" s="543">
        <v>0</v>
      </c>
      <c r="AJ15" s="543">
        <v>0</v>
      </c>
      <c r="AK15" s="543">
        <v>0</v>
      </c>
      <c r="AL15" s="543">
        <v>1.56</v>
      </c>
      <c r="AM15" s="543">
        <v>5.86</v>
      </c>
      <c r="AN15" s="543">
        <v>1.45</v>
      </c>
      <c r="AO15" s="543"/>
      <c r="AP15" s="550">
        <v>2794</v>
      </c>
      <c r="AQ15" s="596">
        <f t="shared" si="1"/>
        <v>14.824</v>
      </c>
      <c r="AR15" s="22">
        <v>0.26</v>
      </c>
      <c r="AS15" s="22">
        <v>6.9870000000000001</v>
      </c>
      <c r="AT15" s="22">
        <v>7.577</v>
      </c>
      <c r="AU15" s="22">
        <v>0</v>
      </c>
      <c r="AV15" s="279">
        <f t="shared" ref="AV15:AV20" si="16">SUM(AW15:AY15)</f>
        <v>0</v>
      </c>
      <c r="AW15" s="75"/>
      <c r="AX15" s="75"/>
      <c r="AY15" s="75"/>
      <c r="AZ15" s="138">
        <f t="shared" si="12"/>
        <v>0</v>
      </c>
      <c r="BA15" s="600">
        <f t="shared" si="4"/>
        <v>8.6069999999999993</v>
      </c>
      <c r="BB15" s="22"/>
      <c r="BC15" s="22"/>
      <c r="BD15" s="22"/>
      <c r="BE15" s="22"/>
      <c r="BF15" s="22">
        <v>0.68</v>
      </c>
      <c r="BG15" s="22">
        <v>6.6470000000000002</v>
      </c>
      <c r="BH15" s="22">
        <v>1.28</v>
      </c>
      <c r="BI15" s="22">
        <v>0</v>
      </c>
      <c r="BJ15" s="281">
        <v>2529</v>
      </c>
      <c r="BK15" s="18">
        <f t="shared" ref="BK15:BK24" si="17">$AQ15/C15</f>
        <v>0.92017380509000624</v>
      </c>
      <c r="BL15" s="18">
        <f>IF(H15=0,"-",AV15/H15)</f>
        <v>0</v>
      </c>
      <c r="BM15" s="18">
        <f t="shared" ref="BM15:BM24" si="18">BA15/M15</f>
        <v>0.97034949267192783</v>
      </c>
      <c r="BN15" s="18">
        <f t="shared" si="5"/>
        <v>0.83920151190480585</v>
      </c>
      <c r="BO15" s="18">
        <f t="shared" si="6"/>
        <v>0</v>
      </c>
      <c r="BP15" s="18">
        <f t="shared" si="7"/>
        <v>0.97034949267192783</v>
      </c>
      <c r="BQ15" s="17">
        <f>AQ15-'18.11'!W15</f>
        <v>0</v>
      </c>
      <c r="BR15" s="17">
        <f>AV15-'18.11'!AB15</f>
        <v>0</v>
      </c>
      <c r="BS15" s="17">
        <f>BA15-'18.11'!AG15</f>
        <v>0</v>
      </c>
      <c r="BT15" s="54"/>
      <c r="BU15" s="226"/>
      <c r="BV15" s="246">
        <f t="shared" ref="BV15:BV23" si="19">+SUM(BW15:DI15)</f>
        <v>8</v>
      </c>
      <c r="BW15" s="247"/>
      <c r="BX15" s="247"/>
      <c r="BY15" s="247"/>
      <c r="BZ15" s="247"/>
      <c r="CA15" s="247">
        <v>1</v>
      </c>
      <c r="CB15" s="247">
        <v>1</v>
      </c>
      <c r="CC15" s="247"/>
      <c r="CD15" s="247"/>
      <c r="CE15" s="247"/>
      <c r="CF15" s="247">
        <v>1</v>
      </c>
      <c r="CG15" s="247">
        <v>1</v>
      </c>
      <c r="CH15" s="247"/>
      <c r="CI15" s="247"/>
      <c r="CJ15" s="270"/>
      <c r="CK15" s="270">
        <v>1</v>
      </c>
      <c r="CL15" s="270">
        <v>1</v>
      </c>
      <c r="CM15" s="270"/>
      <c r="CN15" s="270"/>
      <c r="CO15" s="270"/>
      <c r="CP15" s="270">
        <v>1</v>
      </c>
      <c r="CQ15" s="270">
        <v>1</v>
      </c>
    </row>
    <row r="16" spans="1:95" ht="13.15" x14ac:dyDescent="0.4">
      <c r="A16" s="14">
        <v>2</v>
      </c>
      <c r="B16" s="15" t="s">
        <v>42</v>
      </c>
      <c r="C16" s="61">
        <f t="shared" si="8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9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553">
        <v>10671</v>
      </c>
      <c r="W16" s="541">
        <f t="shared" si="13"/>
        <v>81.819999999999993</v>
      </c>
      <c r="X16" s="543">
        <v>1.6800000000000002</v>
      </c>
      <c r="Y16" s="543">
        <v>14.876999999999994</v>
      </c>
      <c r="Z16" s="543">
        <v>49.083999999999996</v>
      </c>
      <c r="AA16" s="543">
        <v>16.179000000000002</v>
      </c>
      <c r="AB16" s="541">
        <f t="shared" si="14"/>
        <v>12.4</v>
      </c>
      <c r="AC16" s="543">
        <v>4.5</v>
      </c>
      <c r="AD16" s="543">
        <v>5.9</v>
      </c>
      <c r="AE16" s="543">
        <v>2</v>
      </c>
      <c r="AF16" s="543"/>
      <c r="AG16" s="541">
        <f t="shared" si="15"/>
        <v>11.43</v>
      </c>
      <c r="AH16" s="543">
        <v>2.3200000000000003</v>
      </c>
      <c r="AI16" s="543">
        <v>3</v>
      </c>
      <c r="AJ16" s="543">
        <v>0</v>
      </c>
      <c r="AK16" s="543">
        <v>0</v>
      </c>
      <c r="AL16" s="543">
        <v>0</v>
      </c>
      <c r="AM16" s="543">
        <v>4.9399999999999995</v>
      </c>
      <c r="AN16" s="543">
        <v>0.15999999999999995</v>
      </c>
      <c r="AO16" s="543">
        <v>1.01</v>
      </c>
      <c r="AP16" s="550">
        <v>10446</v>
      </c>
      <c r="AQ16" s="596">
        <f t="shared" si="1"/>
        <v>75.209000000000003</v>
      </c>
      <c r="AR16" s="27">
        <v>1.4300000000000002</v>
      </c>
      <c r="AS16" s="27">
        <v>14.356999999999999</v>
      </c>
      <c r="AT16" s="27">
        <v>45.756999999999998</v>
      </c>
      <c r="AU16" s="27">
        <v>13.664999999999999</v>
      </c>
      <c r="AV16" s="279">
        <f t="shared" si="16"/>
        <v>6.8</v>
      </c>
      <c r="AW16" s="75">
        <v>6.8</v>
      </c>
      <c r="AX16" s="75"/>
      <c r="AY16" s="75"/>
      <c r="AZ16" s="138">
        <f t="shared" si="12"/>
        <v>34000</v>
      </c>
      <c r="BA16" s="600">
        <f t="shared" si="4"/>
        <v>6.9700000000000006</v>
      </c>
      <c r="BB16" s="22">
        <v>2.1</v>
      </c>
      <c r="BC16" s="22">
        <v>0</v>
      </c>
      <c r="BD16" s="22">
        <v>0</v>
      </c>
      <c r="BE16" s="22">
        <v>0</v>
      </c>
      <c r="BF16" s="22">
        <v>1.97</v>
      </c>
      <c r="BG16" s="22">
        <v>2.5</v>
      </c>
      <c r="BH16" s="22">
        <v>0</v>
      </c>
      <c r="BI16" s="22">
        <v>0.4</v>
      </c>
      <c r="BJ16" s="281">
        <v>9411</v>
      </c>
      <c r="BK16" s="18">
        <f t="shared" si="17"/>
        <v>0.93999500062492192</v>
      </c>
      <c r="BL16" s="18">
        <f>IF(H16=0,"-",AV16/H16)</f>
        <v>0.54838709677419351</v>
      </c>
      <c r="BM16" s="18">
        <f t="shared" si="18"/>
        <v>0.92317880794702012</v>
      </c>
      <c r="BN16" s="18">
        <f t="shared" si="5"/>
        <v>0.91920068442923497</v>
      </c>
      <c r="BO16" s="18">
        <f t="shared" si="6"/>
        <v>0.54838709677419351</v>
      </c>
      <c r="BP16" s="18">
        <f t="shared" si="7"/>
        <v>0.60979877515310599</v>
      </c>
      <c r="BQ16" s="17">
        <f>AQ16-'18.11'!W16</f>
        <v>3.3449999999999989</v>
      </c>
      <c r="BR16" s="17">
        <f>AV16-'18.11'!AB16</f>
        <v>0.20000000000000018</v>
      </c>
      <c r="BS16" s="17">
        <f>BA16-'18.11'!AG16</f>
        <v>0.34999999999999964</v>
      </c>
      <c r="BT16" s="54"/>
      <c r="BU16" s="226"/>
      <c r="BV16" s="246">
        <f t="shared" si="19"/>
        <v>10</v>
      </c>
      <c r="BW16" s="247">
        <v>1</v>
      </c>
      <c r="BX16" s="247"/>
      <c r="BY16" s="247"/>
      <c r="BZ16" s="247"/>
      <c r="CA16" s="247">
        <v>1</v>
      </c>
      <c r="CB16" s="247"/>
      <c r="CC16" s="247"/>
      <c r="CD16" s="247"/>
      <c r="CE16" s="247"/>
      <c r="CF16" s="247">
        <v>1</v>
      </c>
      <c r="CG16" s="247">
        <v>1</v>
      </c>
      <c r="CH16" s="247"/>
      <c r="CI16" s="247"/>
      <c r="CJ16" s="270">
        <v>1</v>
      </c>
      <c r="CK16" s="270">
        <v>1</v>
      </c>
      <c r="CL16" s="270"/>
      <c r="CM16" s="270">
        <v>1</v>
      </c>
      <c r="CN16" s="270"/>
      <c r="CO16" s="270">
        <v>1</v>
      </c>
      <c r="CP16" s="270">
        <v>1</v>
      </c>
      <c r="CQ16" s="270">
        <v>1</v>
      </c>
    </row>
    <row r="17" spans="1:95" ht="13.15" x14ac:dyDescent="0.4">
      <c r="A17" s="14">
        <v>3</v>
      </c>
      <c r="B17" s="15" t="s">
        <v>56</v>
      </c>
      <c r="C17" s="61">
        <f t="shared" si="8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9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553">
        <v>2394</v>
      </c>
      <c r="W17" s="541">
        <f t="shared" si="13"/>
        <v>17.564999999999998</v>
      </c>
      <c r="X17" s="543">
        <v>0</v>
      </c>
      <c r="Y17" s="543">
        <v>5.4550000000000001</v>
      </c>
      <c r="Z17" s="543">
        <v>9.7799999999999994</v>
      </c>
      <c r="AA17" s="543">
        <v>2.33</v>
      </c>
      <c r="AB17" s="541">
        <f t="shared" si="14"/>
        <v>12.7</v>
      </c>
      <c r="AC17" s="543"/>
      <c r="AD17" s="543">
        <v>8.5</v>
      </c>
      <c r="AE17" s="543">
        <v>4.2</v>
      </c>
      <c r="AF17" s="543"/>
      <c r="AG17" s="541">
        <f t="shared" si="15"/>
        <v>6.95</v>
      </c>
      <c r="AH17" s="543">
        <v>6.32</v>
      </c>
      <c r="AI17" s="543">
        <v>0</v>
      </c>
      <c r="AJ17" s="543">
        <v>0</v>
      </c>
      <c r="AK17" s="543">
        <v>0</v>
      </c>
      <c r="AL17" s="543">
        <v>0.63</v>
      </c>
      <c r="AM17" s="543">
        <v>0</v>
      </c>
      <c r="AN17" s="543">
        <v>0</v>
      </c>
      <c r="AO17" s="543">
        <v>0</v>
      </c>
      <c r="AP17" s="550">
        <v>2707</v>
      </c>
      <c r="AQ17" s="596">
        <f t="shared" si="1"/>
        <v>16.78</v>
      </c>
      <c r="AR17" s="27"/>
      <c r="AS17" s="170">
        <v>6.11</v>
      </c>
      <c r="AT17" s="170">
        <v>8.92</v>
      </c>
      <c r="AU17" s="170">
        <v>1.75</v>
      </c>
      <c r="AV17" s="102">
        <f>AB17</f>
        <v>12.7</v>
      </c>
      <c r="AW17" s="75"/>
      <c r="AX17" s="75">
        <v>18.5</v>
      </c>
      <c r="AY17" s="75"/>
      <c r="AZ17" s="138">
        <f t="shared" si="12"/>
        <v>64750</v>
      </c>
      <c r="BA17" s="600">
        <f t="shared" si="4"/>
        <v>6.77</v>
      </c>
      <c r="BB17" s="22">
        <v>0</v>
      </c>
      <c r="BC17" s="22"/>
      <c r="BD17" s="22"/>
      <c r="BE17" s="22"/>
      <c r="BF17" s="22">
        <v>6.77</v>
      </c>
      <c r="BG17" s="22"/>
      <c r="BH17" s="22"/>
      <c r="BI17" s="22"/>
      <c r="BJ17" s="281">
        <v>3571</v>
      </c>
      <c r="BK17" s="18">
        <f t="shared" si="17"/>
        <v>1.0974493132766516</v>
      </c>
      <c r="BL17" s="18">
        <f>IF(H17=0,"-",AV17/H17)</f>
        <v>1</v>
      </c>
      <c r="BM17" s="18">
        <f t="shared" si="18"/>
        <v>0.9741007194244603</v>
      </c>
      <c r="BN17" s="18">
        <f t="shared" si="5"/>
        <v>0.95530885283233724</v>
      </c>
      <c r="BO17" s="563">
        <f t="shared" si="6"/>
        <v>1</v>
      </c>
      <c r="BP17" s="18">
        <f t="shared" si="7"/>
        <v>0.9741007194244603</v>
      </c>
      <c r="BQ17" s="17">
        <f>AQ17-'18.11'!W17</f>
        <v>0</v>
      </c>
      <c r="BR17" s="17">
        <f>AV17-'18.11'!AB17</f>
        <v>-5.8000000000000007</v>
      </c>
      <c r="BS17" s="17">
        <f>BA17-'18.11'!AG17</f>
        <v>0</v>
      </c>
      <c r="BT17" s="54"/>
      <c r="BU17" s="226"/>
      <c r="BV17" s="246">
        <f t="shared" si="19"/>
        <v>15</v>
      </c>
      <c r="BW17" s="247">
        <v>1</v>
      </c>
      <c r="BX17" s="247">
        <v>1</v>
      </c>
      <c r="BY17" s="247">
        <v>1</v>
      </c>
      <c r="BZ17" s="247"/>
      <c r="CA17" s="247">
        <v>1</v>
      </c>
      <c r="CB17" s="247">
        <v>1</v>
      </c>
      <c r="CC17" s="247"/>
      <c r="CD17" s="247"/>
      <c r="CE17" s="247"/>
      <c r="CF17" s="247"/>
      <c r="CG17" s="247">
        <v>1</v>
      </c>
      <c r="CH17" s="247">
        <v>1</v>
      </c>
      <c r="CI17" s="247">
        <v>1</v>
      </c>
      <c r="CJ17" s="270">
        <v>1</v>
      </c>
      <c r="CK17" s="270">
        <v>1</v>
      </c>
      <c r="CL17" s="270">
        <v>1</v>
      </c>
      <c r="CM17" s="270"/>
      <c r="CN17" s="270">
        <v>1</v>
      </c>
      <c r="CO17" s="270">
        <v>1</v>
      </c>
      <c r="CP17" s="270">
        <v>1</v>
      </c>
      <c r="CQ17" s="270">
        <v>1</v>
      </c>
    </row>
    <row r="18" spans="1:95" s="134" customFormat="1" ht="13.15" x14ac:dyDescent="0.4">
      <c r="A18" s="119">
        <v>4</v>
      </c>
      <c r="B18" s="120" t="s">
        <v>45</v>
      </c>
      <c r="C18" s="121">
        <f t="shared" si="8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9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584">
        <v>12442</v>
      </c>
      <c r="W18" s="585">
        <f t="shared" si="13"/>
        <v>87.332000000000008</v>
      </c>
      <c r="X18" s="586">
        <v>7.3129999999999997</v>
      </c>
      <c r="Y18" s="586">
        <v>7.0789999999999997</v>
      </c>
      <c r="Z18" s="586">
        <v>39.339999999999996</v>
      </c>
      <c r="AA18" s="586">
        <v>33.600000000000009</v>
      </c>
      <c r="AB18" s="585">
        <f t="shared" si="14"/>
        <v>30.290000000000003</v>
      </c>
      <c r="AC18" s="586">
        <v>8.3000000000000007</v>
      </c>
      <c r="AD18" s="586">
        <v>17.8</v>
      </c>
      <c r="AE18" s="586">
        <v>4.1900000000000004</v>
      </c>
      <c r="AF18" s="586"/>
      <c r="AG18" s="585">
        <f t="shared" si="15"/>
        <v>6.3979999999999997</v>
      </c>
      <c r="AH18" s="586">
        <v>0</v>
      </c>
      <c r="AI18" s="586">
        <v>0.189</v>
      </c>
      <c r="AJ18" s="586">
        <v>0</v>
      </c>
      <c r="AK18" s="586">
        <v>0</v>
      </c>
      <c r="AL18" s="586">
        <v>1.8179999999999998</v>
      </c>
      <c r="AM18" s="586">
        <v>3.4649999999999999</v>
      </c>
      <c r="AN18" s="586">
        <v>0</v>
      </c>
      <c r="AO18" s="586">
        <v>0.92600000000000005</v>
      </c>
      <c r="AP18" s="587">
        <v>11107</v>
      </c>
      <c r="AQ18" s="596">
        <f t="shared" si="1"/>
        <v>83.128</v>
      </c>
      <c r="AR18" s="124">
        <v>7.3330000000000002</v>
      </c>
      <c r="AS18" s="124">
        <v>6.7210000000000001</v>
      </c>
      <c r="AT18" s="124">
        <v>45.792999999999999</v>
      </c>
      <c r="AU18" s="124">
        <v>23.280999999999999</v>
      </c>
      <c r="AV18" s="292">
        <f>SUM(AW18:AY18)</f>
        <v>30.333130000000001</v>
      </c>
      <c r="AW18" s="125">
        <v>8.2970000000000006</v>
      </c>
      <c r="AX18" s="125">
        <v>14.04513</v>
      </c>
      <c r="AY18" s="125">
        <v>7.9909999999999997</v>
      </c>
      <c r="AZ18" s="139">
        <v>0</v>
      </c>
      <c r="BA18" s="600">
        <f t="shared" si="4"/>
        <v>4.471000000000001</v>
      </c>
      <c r="BB18" s="127">
        <v>0</v>
      </c>
      <c r="BC18" s="127">
        <v>0.42100000000000004</v>
      </c>
      <c r="BD18" s="127">
        <v>0</v>
      </c>
      <c r="BE18" s="127">
        <v>0</v>
      </c>
      <c r="BF18" s="127">
        <v>1.04</v>
      </c>
      <c r="BG18" s="127">
        <v>2.4600000000000004</v>
      </c>
      <c r="BH18" s="127">
        <v>0.32</v>
      </c>
      <c r="BI18" s="127">
        <v>0.23</v>
      </c>
      <c r="BJ18" s="294">
        <v>11726</v>
      </c>
      <c r="BK18" s="128">
        <f t="shared" si="17"/>
        <v>0.85180858694538375</v>
      </c>
      <c r="BL18" s="128">
        <f>IF(H18=0,"-",AV18/H18)</f>
        <v>1.0014239022779794</v>
      </c>
      <c r="BM18" s="128">
        <f t="shared" si="18"/>
        <v>0.60013422818791962</v>
      </c>
      <c r="BN18" s="128">
        <f t="shared" si="5"/>
        <v>0.95186186048641952</v>
      </c>
      <c r="BO18" s="128">
        <f t="shared" si="6"/>
        <v>1.0014239022779794</v>
      </c>
      <c r="BP18" s="128">
        <f t="shared" si="7"/>
        <v>0.69881212879024712</v>
      </c>
      <c r="BQ18" s="153">
        <f>AQ18-'18.11'!W18</f>
        <v>1.2099999999999937</v>
      </c>
      <c r="BR18" s="153">
        <f>AV18-'18.11'!AB18</f>
        <v>0.87113000000000085</v>
      </c>
      <c r="BS18" s="153">
        <f>BA18-'18.11'!AG18</f>
        <v>0.14100000000000001</v>
      </c>
      <c r="BT18" s="130"/>
      <c r="BU18" s="239"/>
      <c r="BV18" s="249">
        <f t="shared" si="19"/>
        <v>20</v>
      </c>
      <c r="BW18" s="248">
        <v>1</v>
      </c>
      <c r="BX18" s="248">
        <v>1</v>
      </c>
      <c r="BY18" s="248">
        <v>1</v>
      </c>
      <c r="BZ18" s="248">
        <v>1</v>
      </c>
      <c r="CA18" s="248">
        <v>1</v>
      </c>
      <c r="CB18" s="248">
        <v>1</v>
      </c>
      <c r="CC18" s="248">
        <v>1</v>
      </c>
      <c r="CD18" s="248">
        <v>1</v>
      </c>
      <c r="CE18" s="248">
        <v>1</v>
      </c>
      <c r="CF18" s="248">
        <v>1</v>
      </c>
      <c r="CG18" s="248">
        <v>1</v>
      </c>
      <c r="CH18" s="248">
        <v>1</v>
      </c>
      <c r="CI18" s="248">
        <v>1</v>
      </c>
      <c r="CJ18" s="271">
        <v>1</v>
      </c>
      <c r="CK18" s="271">
        <v>1</v>
      </c>
      <c r="CL18" s="271">
        <v>1</v>
      </c>
      <c r="CM18" s="271"/>
      <c r="CN18" s="271">
        <v>1</v>
      </c>
      <c r="CO18" s="271">
        <v>1</v>
      </c>
      <c r="CP18" s="271">
        <v>1</v>
      </c>
      <c r="CQ18" s="271">
        <v>1</v>
      </c>
    </row>
    <row r="19" spans="1:95" ht="13.15" x14ac:dyDescent="0.4">
      <c r="A19" s="14">
        <v>5</v>
      </c>
      <c r="B19" s="15" t="s">
        <v>47</v>
      </c>
      <c r="C19" s="61">
        <f t="shared" si="8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2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9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553">
        <v>12033</v>
      </c>
      <c r="W19" s="541">
        <f t="shared" si="13"/>
        <v>86.61</v>
      </c>
      <c r="X19" s="543">
        <v>0.4</v>
      </c>
      <c r="Y19" s="543">
        <v>14.6</v>
      </c>
      <c r="Z19" s="543">
        <v>53.25</v>
      </c>
      <c r="AA19" s="543">
        <v>18.36</v>
      </c>
      <c r="AB19" s="541">
        <f t="shared" si="14"/>
        <v>28.88</v>
      </c>
      <c r="AC19" s="543">
        <v>10.7</v>
      </c>
      <c r="AD19" s="543">
        <v>17.399999999999999</v>
      </c>
      <c r="AE19" s="543">
        <v>0.78</v>
      </c>
      <c r="AF19" s="543"/>
      <c r="AG19" s="541">
        <f t="shared" si="15"/>
        <v>28.57</v>
      </c>
      <c r="AH19" s="543">
        <v>0.81</v>
      </c>
      <c r="AI19" s="543">
        <v>0</v>
      </c>
      <c r="AJ19" s="543">
        <v>1.53</v>
      </c>
      <c r="AK19" s="543">
        <v>0</v>
      </c>
      <c r="AL19" s="543">
        <v>8.3800000000000008</v>
      </c>
      <c r="AM19" s="543">
        <v>0</v>
      </c>
      <c r="AN19" s="543">
        <v>17.850000000000001</v>
      </c>
      <c r="AO19" s="543">
        <v>0</v>
      </c>
      <c r="AP19" s="550">
        <v>12033</v>
      </c>
      <c r="AQ19" s="596">
        <f t="shared" si="1"/>
        <v>82.911000000000001</v>
      </c>
      <c r="AR19" s="27">
        <v>0.38800000000000001</v>
      </c>
      <c r="AS19" s="27">
        <v>14.951000000000001</v>
      </c>
      <c r="AT19" s="27">
        <v>64.53</v>
      </c>
      <c r="AU19" s="27">
        <v>3.0419999999999998</v>
      </c>
      <c r="AV19" s="279">
        <f>SUM(AW19:AY19)</f>
        <v>29.110000000000003</v>
      </c>
      <c r="AW19" s="75">
        <v>16.342000000000002</v>
      </c>
      <c r="AX19" s="75">
        <v>12.324</v>
      </c>
      <c r="AY19" s="75">
        <v>0.44400000000000001</v>
      </c>
      <c r="AZ19" s="138">
        <f t="shared" si="12"/>
        <v>126176</v>
      </c>
      <c r="BA19" s="600">
        <f t="shared" si="4"/>
        <v>28.190000000000005</v>
      </c>
      <c r="BB19" s="22">
        <v>0</v>
      </c>
      <c r="BC19" s="22">
        <v>0</v>
      </c>
      <c r="BD19" s="22">
        <v>0.40100000000000002</v>
      </c>
      <c r="BE19" s="22">
        <v>0</v>
      </c>
      <c r="BF19" s="22">
        <v>3.7170000000000001</v>
      </c>
      <c r="BG19" s="22">
        <v>0</v>
      </c>
      <c r="BH19" s="22">
        <v>23.472000000000005</v>
      </c>
      <c r="BI19" s="22">
        <v>0.6</v>
      </c>
      <c r="BJ19" s="281">
        <v>11837</v>
      </c>
      <c r="BK19" s="18">
        <f t="shared" si="17"/>
        <v>0.95729130585382749</v>
      </c>
      <c r="BL19" s="18">
        <f t="shared" ref="BL19:BL24" si="20">IF(H19=0,"-",AV19/H19)</f>
        <v>1.0079639889196677</v>
      </c>
      <c r="BM19" s="18">
        <f t="shared" si="18"/>
        <v>0.98669933496674844</v>
      </c>
      <c r="BN19" s="18">
        <f t="shared" si="5"/>
        <v>0.95729130585382749</v>
      </c>
      <c r="BO19" s="18">
        <f t="shared" si="6"/>
        <v>1.0079639889196677</v>
      </c>
      <c r="BP19" s="18">
        <f t="shared" si="7"/>
        <v>0.98669933496674844</v>
      </c>
      <c r="BQ19" s="17">
        <f>AQ19-'18.11'!W19</f>
        <v>1.3700000000000045</v>
      </c>
      <c r="BR19" s="17">
        <f>AV19-'18.11'!AB19</f>
        <v>0</v>
      </c>
      <c r="BS19" s="17">
        <f>BA19-'18.11'!AG19</f>
        <v>0</v>
      </c>
      <c r="BT19" s="54"/>
      <c r="BU19" s="226"/>
      <c r="BV19" s="246">
        <f t="shared" si="19"/>
        <v>19</v>
      </c>
      <c r="BW19" s="247">
        <v>1</v>
      </c>
      <c r="BX19" s="247">
        <v>1</v>
      </c>
      <c r="BY19" s="247">
        <v>1</v>
      </c>
      <c r="BZ19" s="247">
        <v>1</v>
      </c>
      <c r="CA19" s="247">
        <v>1</v>
      </c>
      <c r="CB19" s="247">
        <v>1</v>
      </c>
      <c r="CC19" s="247">
        <v>1</v>
      </c>
      <c r="CD19" s="247">
        <v>1</v>
      </c>
      <c r="CE19" s="247">
        <v>1</v>
      </c>
      <c r="CF19" s="247"/>
      <c r="CG19" s="247">
        <v>1</v>
      </c>
      <c r="CH19" s="247">
        <v>1</v>
      </c>
      <c r="CI19" s="247"/>
      <c r="CJ19" s="270">
        <v>1</v>
      </c>
      <c r="CK19" s="270">
        <v>1</v>
      </c>
      <c r="CL19" s="270">
        <v>1</v>
      </c>
      <c r="CM19" s="270">
        <v>1</v>
      </c>
      <c r="CN19" s="270">
        <v>1</v>
      </c>
      <c r="CO19" s="270">
        <v>1</v>
      </c>
      <c r="CP19" s="270">
        <v>1</v>
      </c>
      <c r="CQ19" s="270">
        <v>1</v>
      </c>
    </row>
    <row r="20" spans="1:95" ht="13.15" x14ac:dyDescent="0.4">
      <c r="A20" s="14">
        <v>6</v>
      </c>
      <c r="B20" s="15" t="s">
        <v>49</v>
      </c>
      <c r="C20" s="61">
        <f t="shared" si="8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9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553">
        <v>3330</v>
      </c>
      <c r="W20" s="541">
        <f t="shared" si="13"/>
        <v>26.2</v>
      </c>
      <c r="X20" s="543">
        <v>0.8</v>
      </c>
      <c r="Y20" s="543">
        <v>0.89999999999999991</v>
      </c>
      <c r="Z20" s="543">
        <v>23.6</v>
      </c>
      <c r="AA20" s="543">
        <v>0.89999999999999991</v>
      </c>
      <c r="AB20" s="541">
        <f t="shared" si="14"/>
        <v>15.579999999999998</v>
      </c>
      <c r="AC20" s="543">
        <v>4</v>
      </c>
      <c r="AD20" s="543">
        <v>9.4499999999999993</v>
      </c>
      <c r="AE20" s="543">
        <v>2.13</v>
      </c>
      <c r="AF20" s="543"/>
      <c r="AG20" s="541">
        <f t="shared" si="15"/>
        <v>0.96579182821354004</v>
      </c>
      <c r="AH20" s="543">
        <v>0</v>
      </c>
      <c r="AI20" s="543">
        <v>0</v>
      </c>
      <c r="AJ20" s="543">
        <v>0</v>
      </c>
      <c r="AK20" s="543">
        <v>0</v>
      </c>
      <c r="AL20" s="543">
        <v>0.96579182821354004</v>
      </c>
      <c r="AM20" s="543">
        <v>0</v>
      </c>
      <c r="AN20" s="543">
        <v>0</v>
      </c>
      <c r="AO20" s="543">
        <v>0</v>
      </c>
      <c r="AP20" s="550">
        <v>2995</v>
      </c>
      <c r="AQ20" s="596">
        <f t="shared" si="1"/>
        <v>24.010000000000005</v>
      </c>
      <c r="AR20" s="192">
        <v>0.76</v>
      </c>
      <c r="AS20" s="192">
        <v>0</v>
      </c>
      <c r="AT20" s="192">
        <v>22.720000000000002</v>
      </c>
      <c r="AU20" s="192">
        <v>0.53</v>
      </c>
      <c r="AV20" s="279">
        <f t="shared" si="16"/>
        <v>9.9</v>
      </c>
      <c r="AW20" s="75">
        <v>3.46</v>
      </c>
      <c r="AX20" s="75">
        <v>5.38</v>
      </c>
      <c r="AY20" s="75">
        <v>1.06</v>
      </c>
      <c r="AZ20" s="138">
        <f t="shared" si="12"/>
        <v>39309.999999999993</v>
      </c>
      <c r="BA20" s="600">
        <f t="shared" si="4"/>
        <v>0.2</v>
      </c>
      <c r="BB20" s="193">
        <v>0.2</v>
      </c>
      <c r="BC20" s="22"/>
      <c r="BD20" s="22"/>
      <c r="BE20" s="22"/>
      <c r="BF20" s="193"/>
      <c r="BG20" s="193"/>
      <c r="BH20" s="193"/>
      <c r="BI20" s="193"/>
      <c r="BJ20" s="281">
        <v>2558</v>
      </c>
      <c r="BK20" s="18">
        <f t="shared" si="17"/>
        <v>0.84542253521126787</v>
      </c>
      <c r="BL20" s="18">
        <f t="shared" si="20"/>
        <v>0.98214285714285721</v>
      </c>
      <c r="BM20" s="18">
        <f t="shared" si="18"/>
        <v>6.4516129032258063E-2</v>
      </c>
      <c r="BN20" s="18">
        <f t="shared" si="5"/>
        <v>0.91641221374045823</v>
      </c>
      <c r="BO20" s="18">
        <f t="shared" si="6"/>
        <v>0.63543003851091151</v>
      </c>
      <c r="BP20" s="18">
        <f t="shared" si="7"/>
        <v>0.20708396380817098</v>
      </c>
      <c r="BQ20" s="17">
        <f>AQ20-'18.11'!W20</f>
        <v>0</v>
      </c>
      <c r="BR20" s="17">
        <f>AV20-'18.11'!AB20</f>
        <v>0</v>
      </c>
      <c r="BS20" s="17">
        <f>BA20-'18.11'!AG20</f>
        <v>0</v>
      </c>
      <c r="BT20" s="54"/>
      <c r="BU20" s="226"/>
      <c r="BV20" s="246">
        <f t="shared" si="19"/>
        <v>7</v>
      </c>
      <c r="BW20" s="247">
        <v>1</v>
      </c>
      <c r="BX20" s="247"/>
      <c r="BY20" s="247"/>
      <c r="BZ20" s="247">
        <v>1</v>
      </c>
      <c r="CA20" s="247">
        <v>1</v>
      </c>
      <c r="CB20" s="247"/>
      <c r="CC20" s="247"/>
      <c r="CD20" s="247"/>
      <c r="CE20" s="247"/>
      <c r="CF20" s="247"/>
      <c r="CG20" s="247"/>
      <c r="CH20" s="247">
        <v>1</v>
      </c>
      <c r="CI20" s="247"/>
      <c r="CJ20" s="270"/>
      <c r="CK20" s="270">
        <v>1</v>
      </c>
      <c r="CL20" s="270"/>
      <c r="CM20" s="270"/>
      <c r="CN20" s="270"/>
      <c r="CO20" s="270">
        <v>1</v>
      </c>
      <c r="CP20" s="270">
        <v>1</v>
      </c>
      <c r="CQ20" s="270"/>
    </row>
    <row r="21" spans="1:95" s="134" customFormat="1" ht="13.15" x14ac:dyDescent="0.4">
      <c r="A21" s="119">
        <v>7</v>
      </c>
      <c r="B21" s="120" t="s">
        <v>48</v>
      </c>
      <c r="C21" s="121">
        <f t="shared" si="8"/>
        <v>17</v>
      </c>
      <c r="D21" s="122">
        <v>0.28999999999999998</v>
      </c>
      <c r="E21" s="122">
        <v>4.2699999999999996</v>
      </c>
      <c r="F21" s="122">
        <v>6.57</v>
      </c>
      <c r="G21" s="122">
        <v>5.87</v>
      </c>
      <c r="H21" s="121">
        <f t="shared" si="2"/>
        <v>3.0300000000000002</v>
      </c>
      <c r="I21" s="122">
        <v>1.8</v>
      </c>
      <c r="J21" s="122">
        <v>1.03</v>
      </c>
      <c r="K21" s="122">
        <v>0.2</v>
      </c>
      <c r="L21" s="122"/>
      <c r="M21" s="121">
        <f t="shared" si="9"/>
        <v>5.28</v>
      </c>
      <c r="N21" s="122">
        <v>0</v>
      </c>
      <c r="O21" s="122">
        <v>0</v>
      </c>
      <c r="P21" s="122">
        <v>0.85</v>
      </c>
      <c r="Q21" s="122">
        <v>0</v>
      </c>
      <c r="R21" s="122">
        <v>0</v>
      </c>
      <c r="S21" s="122">
        <v>1.55</v>
      </c>
      <c r="T21" s="122">
        <v>2</v>
      </c>
      <c r="U21" s="122">
        <v>0.88</v>
      </c>
      <c r="V21" s="584">
        <v>2421</v>
      </c>
      <c r="W21" s="585">
        <f t="shared" si="13"/>
        <v>17</v>
      </c>
      <c r="X21" s="586">
        <v>0.28999999999999998</v>
      </c>
      <c r="Y21" s="586">
        <v>4.2699999999999996</v>
      </c>
      <c r="Z21" s="586">
        <v>6.57</v>
      </c>
      <c r="AA21" s="586">
        <v>5.87</v>
      </c>
      <c r="AB21" s="585">
        <f t="shared" si="14"/>
        <v>3.0300000000000002</v>
      </c>
      <c r="AC21" s="586">
        <v>1.8</v>
      </c>
      <c r="AD21" s="586">
        <v>1.03</v>
      </c>
      <c r="AE21" s="586">
        <v>0.2</v>
      </c>
      <c r="AF21" s="586"/>
      <c r="AG21" s="585">
        <f t="shared" si="15"/>
        <v>5.28</v>
      </c>
      <c r="AH21" s="586">
        <v>0</v>
      </c>
      <c r="AI21" s="586">
        <v>0</v>
      </c>
      <c r="AJ21" s="586">
        <v>0.85</v>
      </c>
      <c r="AK21" s="586">
        <v>0</v>
      </c>
      <c r="AL21" s="586">
        <v>0</v>
      </c>
      <c r="AM21" s="586">
        <v>1.55</v>
      </c>
      <c r="AN21" s="586">
        <v>2</v>
      </c>
      <c r="AO21" s="586">
        <v>0.88</v>
      </c>
      <c r="AP21" s="587">
        <v>2421</v>
      </c>
      <c r="AQ21" s="596">
        <f t="shared" si="1"/>
        <v>16.78088</v>
      </c>
      <c r="AR21" s="127">
        <v>0.40500000000000003</v>
      </c>
      <c r="AS21" s="127">
        <v>2.2139999999999995</v>
      </c>
      <c r="AT21" s="127">
        <v>6.9313799999999999</v>
      </c>
      <c r="AU21" s="127">
        <v>7.2304999999999993</v>
      </c>
      <c r="AV21" s="292">
        <f>SUM(AW21:AY21)</f>
        <v>2.8715799999999998</v>
      </c>
      <c r="AW21" s="146">
        <v>0.80577999999999994</v>
      </c>
      <c r="AX21" s="146">
        <v>2.0657999999999999</v>
      </c>
      <c r="AY21" s="146">
        <v>0</v>
      </c>
      <c r="AZ21" s="139">
        <f t="shared" si="12"/>
        <v>11259.2</v>
      </c>
      <c r="BA21" s="600">
        <f t="shared" si="4"/>
        <v>4.7469999999999999</v>
      </c>
      <c r="BB21" s="127">
        <v>0.315</v>
      </c>
      <c r="BC21" s="127">
        <v>0</v>
      </c>
      <c r="BD21" s="127">
        <v>0.35</v>
      </c>
      <c r="BE21" s="127">
        <v>0</v>
      </c>
      <c r="BF21" s="127">
        <v>0.28000000000000003</v>
      </c>
      <c r="BG21" s="127">
        <v>1.55</v>
      </c>
      <c r="BH21" s="127">
        <v>1.377</v>
      </c>
      <c r="BI21" s="127">
        <v>0.875</v>
      </c>
      <c r="BJ21" s="294">
        <v>2248</v>
      </c>
      <c r="BK21" s="128">
        <f t="shared" si="17"/>
        <v>0.98711058823529407</v>
      </c>
      <c r="BL21" s="128">
        <f t="shared" si="20"/>
        <v>0.9477161716171616</v>
      </c>
      <c r="BM21" s="128">
        <f t="shared" si="18"/>
        <v>0.89905303030303019</v>
      </c>
      <c r="BN21" s="128">
        <f t="shared" si="5"/>
        <v>0.98711058823529407</v>
      </c>
      <c r="BO21" s="128">
        <f t="shared" si="6"/>
        <v>0.9477161716171616</v>
      </c>
      <c r="BP21" s="128">
        <f t="shared" si="7"/>
        <v>0.89905303030303019</v>
      </c>
      <c r="BQ21" s="153">
        <f>AQ21-'18.11'!W21</f>
        <v>0.35299999999999798</v>
      </c>
      <c r="BR21" s="153">
        <f>AV21-'18.11'!AB21</f>
        <v>0.7985199999999999</v>
      </c>
      <c r="BS21" s="153">
        <f>BA21-'18.11'!AG21</f>
        <v>0.39999999999999947</v>
      </c>
      <c r="BT21" s="130"/>
      <c r="BU21" s="239"/>
      <c r="BV21" s="249">
        <f t="shared" si="19"/>
        <v>14</v>
      </c>
      <c r="BW21" s="248">
        <v>1</v>
      </c>
      <c r="BX21" s="248">
        <v>1</v>
      </c>
      <c r="BY21" s="248"/>
      <c r="BZ21" s="248">
        <v>1</v>
      </c>
      <c r="CA21" s="248">
        <v>1</v>
      </c>
      <c r="CB21" s="248"/>
      <c r="CC21" s="248">
        <v>1</v>
      </c>
      <c r="CD21" s="248"/>
      <c r="CE21" s="248"/>
      <c r="CF21" s="248"/>
      <c r="CG21" s="248">
        <v>1</v>
      </c>
      <c r="CH21" s="248">
        <v>1</v>
      </c>
      <c r="CI21" s="248">
        <v>1</v>
      </c>
      <c r="CJ21" s="271"/>
      <c r="CK21" s="271">
        <v>1</v>
      </c>
      <c r="CL21" s="271">
        <v>1</v>
      </c>
      <c r="CM21" s="271"/>
      <c r="CN21" s="271">
        <v>1</v>
      </c>
      <c r="CO21" s="271">
        <v>1</v>
      </c>
      <c r="CP21" s="271">
        <v>1</v>
      </c>
      <c r="CQ21" s="271">
        <v>1</v>
      </c>
    </row>
    <row r="22" spans="1:95" ht="13.15" x14ac:dyDescent="0.4">
      <c r="A22" s="14">
        <v>8</v>
      </c>
      <c r="B22" s="15" t="s">
        <v>62</v>
      </c>
      <c r="C22" s="61">
        <f t="shared" si="8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9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553">
        <v>2622</v>
      </c>
      <c r="W22" s="541">
        <f t="shared" si="13"/>
        <v>9.42</v>
      </c>
      <c r="X22" s="543">
        <v>0</v>
      </c>
      <c r="Y22" s="543">
        <v>8.58</v>
      </c>
      <c r="Z22" s="543">
        <v>0.34</v>
      </c>
      <c r="AA22" s="543">
        <v>0.5</v>
      </c>
      <c r="AB22" s="541">
        <f t="shared" si="14"/>
        <v>6</v>
      </c>
      <c r="AC22" s="543">
        <v>0.7</v>
      </c>
      <c r="AD22" s="543">
        <v>5.3</v>
      </c>
      <c r="AE22" s="543"/>
      <c r="AF22" s="543"/>
      <c r="AG22" s="541">
        <f t="shared" si="15"/>
        <v>16.369999999999997</v>
      </c>
      <c r="AH22" s="543">
        <v>0</v>
      </c>
      <c r="AI22" s="543">
        <v>0</v>
      </c>
      <c r="AJ22" s="543">
        <v>0</v>
      </c>
      <c r="AK22" s="543">
        <v>0</v>
      </c>
      <c r="AL22" s="543">
        <v>7.93</v>
      </c>
      <c r="AM22" s="543">
        <v>0</v>
      </c>
      <c r="AN22" s="543">
        <v>8.44</v>
      </c>
      <c r="AO22" s="543">
        <v>0</v>
      </c>
      <c r="AP22" s="550">
        <v>2622</v>
      </c>
      <c r="AQ22" s="596">
        <f t="shared" si="1"/>
        <v>8.9699999999999989</v>
      </c>
      <c r="AR22" s="22">
        <v>0</v>
      </c>
      <c r="AS22" s="22">
        <v>8.129999999999999</v>
      </c>
      <c r="AT22" s="22">
        <v>0.33999999999999997</v>
      </c>
      <c r="AU22" s="22">
        <v>0.5</v>
      </c>
      <c r="AV22" s="279">
        <v>6</v>
      </c>
      <c r="AW22" s="75"/>
      <c r="AX22" s="75">
        <v>6</v>
      </c>
      <c r="AY22" s="75"/>
      <c r="AZ22" s="138">
        <f t="shared" si="12"/>
        <v>21000</v>
      </c>
      <c r="BA22" s="600">
        <f t="shared" si="4"/>
        <v>12.766000000000002</v>
      </c>
      <c r="BB22" s="22">
        <v>0</v>
      </c>
      <c r="BC22" s="22">
        <v>0</v>
      </c>
      <c r="BD22" s="22">
        <v>0</v>
      </c>
      <c r="BE22" s="22">
        <v>0</v>
      </c>
      <c r="BF22" s="22">
        <v>6.48</v>
      </c>
      <c r="BG22" s="22">
        <v>0</v>
      </c>
      <c r="BH22" s="22">
        <v>6.2860000000000005</v>
      </c>
      <c r="BI22" s="22">
        <v>0</v>
      </c>
      <c r="BJ22" s="281">
        <v>1606</v>
      </c>
      <c r="BK22" s="18">
        <f t="shared" si="17"/>
        <v>0.95222929936305722</v>
      </c>
      <c r="BL22" s="18">
        <f t="shared" si="20"/>
        <v>1</v>
      </c>
      <c r="BM22" s="18">
        <f t="shared" si="18"/>
        <v>0.77984117287721466</v>
      </c>
      <c r="BN22" s="18">
        <f t="shared" si="5"/>
        <v>0.95222929936305722</v>
      </c>
      <c r="BO22" s="18">
        <f t="shared" si="6"/>
        <v>1</v>
      </c>
      <c r="BP22" s="18">
        <f t="shared" si="7"/>
        <v>0.77984117287721466</v>
      </c>
      <c r="BQ22" s="17">
        <f>AQ22-'18.11'!W22</f>
        <v>0</v>
      </c>
      <c r="BR22" s="17">
        <f>AV22-'18.11'!AB22</f>
        <v>0</v>
      </c>
      <c r="BS22" s="17">
        <f>BA22-'18.11'!AG22</f>
        <v>0</v>
      </c>
      <c r="BT22" s="54"/>
      <c r="BU22" s="226"/>
      <c r="BV22" s="246">
        <f t="shared" si="19"/>
        <v>8</v>
      </c>
      <c r="BW22" s="247">
        <v>1</v>
      </c>
      <c r="BX22" s="247"/>
      <c r="BY22" s="247"/>
      <c r="BZ22" s="247"/>
      <c r="CA22" s="247"/>
      <c r="CB22" s="247"/>
      <c r="CC22" s="247"/>
      <c r="CD22" s="247"/>
      <c r="CE22" s="247"/>
      <c r="CF22" s="247"/>
      <c r="CG22" s="247"/>
      <c r="CH22" s="247"/>
      <c r="CI22" s="247"/>
      <c r="CJ22" s="270">
        <v>1</v>
      </c>
      <c r="CK22" s="270">
        <v>1</v>
      </c>
      <c r="CL22" s="270">
        <v>1</v>
      </c>
      <c r="CM22" s="270">
        <v>1</v>
      </c>
      <c r="CN22" s="270">
        <v>1</v>
      </c>
      <c r="CO22" s="270">
        <v>1</v>
      </c>
      <c r="CP22" s="270">
        <v>1</v>
      </c>
      <c r="CQ22" s="270"/>
    </row>
    <row r="23" spans="1:95" ht="13.15" x14ac:dyDescent="0.4">
      <c r="A23" s="14">
        <v>9</v>
      </c>
      <c r="B23" s="15" t="s">
        <v>51</v>
      </c>
      <c r="C23" s="61">
        <f t="shared" si="8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9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553">
        <v>3432</v>
      </c>
      <c r="W23" s="541">
        <f t="shared" si="13"/>
        <v>23.146000000000001</v>
      </c>
      <c r="X23" s="543">
        <v>0</v>
      </c>
      <c r="Y23" s="543">
        <v>2.5439999999999996</v>
      </c>
      <c r="Z23" s="543">
        <v>14.227000000000002</v>
      </c>
      <c r="AA23" s="543">
        <v>6.375</v>
      </c>
      <c r="AB23" s="541">
        <f t="shared" si="14"/>
        <v>25.259999999999998</v>
      </c>
      <c r="AC23" s="543">
        <v>1.7</v>
      </c>
      <c r="AD23" s="543">
        <v>17.059999999999999</v>
      </c>
      <c r="AE23" s="543">
        <v>6.5</v>
      </c>
      <c r="AF23" s="543"/>
      <c r="AG23" s="541">
        <f t="shared" si="15"/>
        <v>7.9190000000000005</v>
      </c>
      <c r="AH23" s="543">
        <v>0.89600000000000002</v>
      </c>
      <c r="AI23" s="543">
        <v>0</v>
      </c>
      <c r="AJ23" s="543">
        <v>0</v>
      </c>
      <c r="AK23" s="543">
        <v>0</v>
      </c>
      <c r="AL23" s="543">
        <v>5.0890000000000004</v>
      </c>
      <c r="AM23" s="543">
        <v>0.15400000000000003</v>
      </c>
      <c r="AN23" s="543">
        <v>1.2799999999999998</v>
      </c>
      <c r="AO23" s="543">
        <v>0.5</v>
      </c>
      <c r="AP23" s="550">
        <v>3116</v>
      </c>
      <c r="AQ23" s="596">
        <f t="shared" si="1"/>
        <v>17.871000000000002</v>
      </c>
      <c r="AR23" s="22">
        <v>0</v>
      </c>
      <c r="AS23" s="22">
        <v>2.141</v>
      </c>
      <c r="AT23" s="22">
        <v>10.205</v>
      </c>
      <c r="AU23" s="22">
        <v>5.5250000000000004</v>
      </c>
      <c r="AV23" s="279">
        <f>SUM(AW23:AY23)</f>
        <v>18.025000000000002</v>
      </c>
      <c r="AW23" s="75">
        <v>1.9119999999999999</v>
      </c>
      <c r="AX23" s="75">
        <v>14.072000000000003</v>
      </c>
      <c r="AY23" s="75">
        <v>2.0409999999999999</v>
      </c>
      <c r="AZ23" s="138">
        <v>0</v>
      </c>
      <c r="BA23" s="600">
        <f t="shared" si="4"/>
        <v>7.6989999999999998</v>
      </c>
      <c r="BB23" s="22">
        <v>0.49</v>
      </c>
      <c r="BC23" s="22">
        <v>0</v>
      </c>
      <c r="BD23" s="22">
        <v>0</v>
      </c>
      <c r="BE23" s="22">
        <v>0</v>
      </c>
      <c r="BF23" s="22">
        <v>6.274</v>
      </c>
      <c r="BG23" s="22">
        <v>8.5000000000000006E-2</v>
      </c>
      <c r="BH23" s="22">
        <v>0.85000000000000009</v>
      </c>
      <c r="BI23" s="22">
        <v>0</v>
      </c>
      <c r="BJ23" s="281">
        <v>2365</v>
      </c>
      <c r="BK23" s="18">
        <f t="shared" si="17"/>
        <v>0.70054880439043532</v>
      </c>
      <c r="BL23" s="18">
        <f t="shared" si="20"/>
        <v>0.56152647975077896</v>
      </c>
      <c r="BM23" s="18">
        <f t="shared" si="18"/>
        <v>0.82607296137339048</v>
      </c>
      <c r="BN23" s="18">
        <f t="shared" si="5"/>
        <v>0.77209885077335183</v>
      </c>
      <c r="BO23" s="18">
        <f t="shared" si="6"/>
        <v>0.71357878068091862</v>
      </c>
      <c r="BP23" s="18">
        <f t="shared" si="7"/>
        <v>0.97221871448415198</v>
      </c>
      <c r="BQ23" s="17">
        <f>AQ23-'18.11'!W23</f>
        <v>0</v>
      </c>
      <c r="BR23" s="17">
        <f>AV23-'18.11'!AB23</f>
        <v>0</v>
      </c>
      <c r="BS23" s="17">
        <f>BA23-'18.11'!AG23</f>
        <v>0</v>
      </c>
      <c r="BT23" s="54"/>
      <c r="BU23" s="226"/>
      <c r="BV23" s="246">
        <f t="shared" si="19"/>
        <v>9</v>
      </c>
      <c r="BW23" s="247">
        <v>1</v>
      </c>
      <c r="BX23" s="247">
        <v>1</v>
      </c>
      <c r="BY23" s="247"/>
      <c r="BZ23" s="247"/>
      <c r="CA23" s="247">
        <v>1</v>
      </c>
      <c r="CB23" s="247"/>
      <c r="CC23" s="247">
        <v>1</v>
      </c>
      <c r="CD23" s="247"/>
      <c r="CE23" s="247"/>
      <c r="CF23" s="247"/>
      <c r="CG23" s="247"/>
      <c r="CH23" s="247">
        <v>1</v>
      </c>
      <c r="CI23" s="247"/>
      <c r="CJ23" s="270"/>
      <c r="CK23" s="270"/>
      <c r="CL23" s="270"/>
      <c r="CM23" s="270">
        <v>1</v>
      </c>
      <c r="CN23" s="270">
        <v>1</v>
      </c>
      <c r="CO23" s="270">
        <v>1</v>
      </c>
      <c r="CP23" s="270">
        <v>1</v>
      </c>
      <c r="CQ23" s="270"/>
    </row>
    <row r="24" spans="1:95" s="34" customFormat="1" ht="16.149999999999999" x14ac:dyDescent="0.35">
      <c r="A24" s="583"/>
      <c r="B24" s="583" t="s">
        <v>55</v>
      </c>
      <c r="C24" s="557">
        <f t="shared" ref="C24:BJ24" si="21">SUM(C10:C23)</f>
        <v>560.53</v>
      </c>
      <c r="D24" s="157">
        <f t="shared" si="21"/>
        <v>14.819999999999999</v>
      </c>
      <c r="E24" s="157">
        <f t="shared" si="21"/>
        <v>101.57000000000001</v>
      </c>
      <c r="F24" s="157">
        <f t="shared" si="21"/>
        <v>322.25</v>
      </c>
      <c r="G24" s="157">
        <f t="shared" si="21"/>
        <v>121.89</v>
      </c>
      <c r="H24" s="557">
        <f t="shared" si="21"/>
        <v>150</v>
      </c>
      <c r="I24" s="157">
        <f t="shared" si="21"/>
        <v>33.4</v>
      </c>
      <c r="J24" s="157">
        <f t="shared" si="21"/>
        <v>95.399999999999991</v>
      </c>
      <c r="K24" s="157">
        <f t="shared" si="21"/>
        <v>21.2</v>
      </c>
      <c r="L24" s="157">
        <f t="shared" si="21"/>
        <v>0</v>
      </c>
      <c r="M24" s="557">
        <f t="shared" si="21"/>
        <v>183.06</v>
      </c>
      <c r="N24" s="69">
        <f t="shared" si="21"/>
        <v>12.89</v>
      </c>
      <c r="O24" s="69">
        <f t="shared" si="21"/>
        <v>10.63</v>
      </c>
      <c r="P24" s="69">
        <f t="shared" si="21"/>
        <v>7.13</v>
      </c>
      <c r="Q24" s="69">
        <f t="shared" si="21"/>
        <v>4.08</v>
      </c>
      <c r="R24" s="69">
        <f t="shared" si="21"/>
        <v>33.6</v>
      </c>
      <c r="S24" s="69">
        <f t="shared" si="21"/>
        <v>50.779999999999994</v>
      </c>
      <c r="T24" s="69">
        <f t="shared" si="21"/>
        <v>36.910000000000004</v>
      </c>
      <c r="U24" s="69">
        <f t="shared" si="21"/>
        <v>27.04</v>
      </c>
      <c r="V24" s="558">
        <f t="shared" si="21"/>
        <v>78695</v>
      </c>
      <c r="W24" s="556">
        <f t="shared" ref="W24:AP24" si="22">SUM(W10:W23)</f>
        <v>567.71341050177887</v>
      </c>
      <c r="X24" s="548">
        <f t="shared" si="22"/>
        <v>11.744</v>
      </c>
      <c r="Y24" s="548">
        <f t="shared" si="22"/>
        <v>96.600410501778896</v>
      </c>
      <c r="Z24" s="548">
        <f t="shared" si="22"/>
        <v>343.02</v>
      </c>
      <c r="AA24" s="548">
        <f t="shared" si="22"/>
        <v>116.34900000000002</v>
      </c>
      <c r="AB24" s="556">
        <f t="shared" si="22"/>
        <v>150</v>
      </c>
      <c r="AC24" s="548">
        <f t="shared" si="22"/>
        <v>33.4</v>
      </c>
      <c r="AD24" s="548">
        <f t="shared" si="22"/>
        <v>95.399999999999991</v>
      </c>
      <c r="AE24" s="548">
        <f t="shared" si="22"/>
        <v>21.2</v>
      </c>
      <c r="AF24" s="548">
        <f t="shared" si="22"/>
        <v>0</v>
      </c>
      <c r="AG24" s="556">
        <f t="shared" si="22"/>
        <v>188.60379182821359</v>
      </c>
      <c r="AH24" s="549">
        <f t="shared" si="22"/>
        <v>12.736000000000002</v>
      </c>
      <c r="AI24" s="549">
        <f t="shared" si="22"/>
        <v>11.439</v>
      </c>
      <c r="AJ24" s="549">
        <f t="shared" si="22"/>
        <v>7.13</v>
      </c>
      <c r="AK24" s="549">
        <f t="shared" si="22"/>
        <v>3.73</v>
      </c>
      <c r="AL24" s="549">
        <f t="shared" si="22"/>
        <v>30.732791828213543</v>
      </c>
      <c r="AM24" s="549">
        <f t="shared" si="22"/>
        <v>58.198999999999991</v>
      </c>
      <c r="AN24" s="549">
        <f t="shared" si="22"/>
        <v>36.1</v>
      </c>
      <c r="AO24" s="549">
        <f t="shared" si="22"/>
        <v>28.536999999999999</v>
      </c>
      <c r="AP24" s="559">
        <f t="shared" si="22"/>
        <v>78948</v>
      </c>
      <c r="AQ24" s="597">
        <f>SUM(AQ10:AQ23)</f>
        <v>507.66388000000006</v>
      </c>
      <c r="AR24" s="32">
        <f>SUM(AR10:AR23)</f>
        <v>14.342999999999998</v>
      </c>
      <c r="AS24" s="32">
        <f>SUM(AS10:AS23)</f>
        <v>81.647000000000006</v>
      </c>
      <c r="AT24" s="32">
        <f>SUM(AT10:AT23)</f>
        <v>338.10437999999999</v>
      </c>
      <c r="AU24" s="32">
        <f t="shared" si="21"/>
        <v>73.569500000000005</v>
      </c>
      <c r="AV24" s="561">
        <f>SUM(AV10:AV23)</f>
        <v>126.18571</v>
      </c>
      <c r="AW24" s="77">
        <f>SUM(AW10:AW23)</f>
        <v>43.370779999999996</v>
      </c>
      <c r="AX24" s="77">
        <f t="shared" si="21"/>
        <v>76.478930000000005</v>
      </c>
      <c r="AY24" s="77">
        <f t="shared" si="21"/>
        <v>12.136000000000001</v>
      </c>
      <c r="AZ24" s="140">
        <f t="shared" si="21"/>
        <v>323995.2</v>
      </c>
      <c r="BA24" s="597">
        <f>SUM(BA10:BA23)</f>
        <v>154.41400000000002</v>
      </c>
      <c r="BB24" s="32">
        <f t="shared" si="21"/>
        <v>19.448</v>
      </c>
      <c r="BC24" s="32">
        <f t="shared" si="21"/>
        <v>2.0229999999999997</v>
      </c>
      <c r="BD24" s="32">
        <f t="shared" si="21"/>
        <v>2.0209999999999999</v>
      </c>
      <c r="BE24" s="32">
        <f t="shared" si="21"/>
        <v>2.2170000000000001</v>
      </c>
      <c r="BF24" s="32">
        <f t="shared" si="21"/>
        <v>27.510999999999999</v>
      </c>
      <c r="BG24" s="32">
        <f t="shared" si="21"/>
        <v>46.243000000000002</v>
      </c>
      <c r="BH24" s="32">
        <f t="shared" si="21"/>
        <v>35.935000000000002</v>
      </c>
      <c r="BI24" s="32">
        <f t="shared" si="21"/>
        <v>19.016000000000002</v>
      </c>
      <c r="BJ24" s="562">
        <f t="shared" si="21"/>
        <v>71689</v>
      </c>
      <c r="BK24" s="160">
        <f t="shared" si="17"/>
        <v>0.90568547624569617</v>
      </c>
      <c r="BL24" s="160">
        <f t="shared" si="20"/>
        <v>0.84123806666666667</v>
      </c>
      <c r="BM24" s="160">
        <f t="shared" si="18"/>
        <v>0.84351578717360431</v>
      </c>
      <c r="BN24" s="160">
        <f>$AQ24/W24</f>
        <v>0.89422562618574841</v>
      </c>
      <c r="BO24" s="160">
        <f t="shared" si="6"/>
        <v>0.84123806666666667</v>
      </c>
      <c r="BP24" s="160">
        <f t="shared" si="7"/>
        <v>0.81872160948198358</v>
      </c>
      <c r="BQ24" s="161">
        <f t="shared" ref="BQ24:BS24" si="23">SUM(BQ10:BQ23)</f>
        <v>7.8739999999999988</v>
      </c>
      <c r="BR24" s="161">
        <f t="shared" si="23"/>
        <v>-3.9303499999999998</v>
      </c>
      <c r="BS24" s="161">
        <f t="shared" si="23"/>
        <v>1.4110000000000023</v>
      </c>
      <c r="BT24" s="428"/>
      <c r="BU24" s="241"/>
      <c r="BV24" s="245"/>
      <c r="BW24" s="245"/>
      <c r="BX24" s="245"/>
      <c r="BY24" s="245"/>
      <c r="BZ24" s="245"/>
      <c r="CA24" s="245"/>
      <c r="CB24" s="245"/>
      <c r="CC24" s="245"/>
      <c r="CD24" s="245"/>
      <c r="CE24" s="245"/>
      <c r="CF24" s="245"/>
      <c r="CG24" s="245"/>
      <c r="CH24" s="245"/>
      <c r="CI24" s="233"/>
      <c r="CJ24" s="233"/>
      <c r="CK24" s="233"/>
      <c r="CL24" s="233"/>
    </row>
    <row r="25" spans="1:95" s="36" customFormat="1" ht="35.25" customHeight="1" x14ac:dyDescent="0.35">
      <c r="A25" s="724" t="s">
        <v>139</v>
      </c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724"/>
      <c r="AX25" s="724"/>
      <c r="AY25" s="724"/>
      <c r="AZ25" s="724"/>
      <c r="BA25" s="724"/>
      <c r="BB25" s="724"/>
      <c r="BC25" s="724"/>
      <c r="BD25" s="724"/>
      <c r="BE25" s="724"/>
      <c r="BF25" s="724"/>
      <c r="BG25" s="724"/>
      <c r="BH25" s="724"/>
      <c r="BI25" s="724"/>
      <c r="BJ25" s="724"/>
      <c r="BK25" s="724"/>
      <c r="BL25" s="724"/>
      <c r="BM25" s="724"/>
      <c r="BN25" s="724"/>
      <c r="BO25" s="724"/>
      <c r="BP25" s="724"/>
      <c r="BQ25" s="724"/>
      <c r="BR25" s="724"/>
      <c r="BS25" s="724"/>
      <c r="BT25" s="579"/>
      <c r="BU25" s="224"/>
      <c r="BV25" s="227"/>
      <c r="BW25" s="227"/>
      <c r="BX25" s="227"/>
      <c r="BY25" s="227"/>
      <c r="BZ25" s="227"/>
      <c r="CA25" s="227"/>
      <c r="CB25" s="227"/>
      <c r="CC25" s="227"/>
      <c r="CD25" s="227"/>
      <c r="CE25" s="227"/>
      <c r="CF25" s="227"/>
      <c r="CG25" s="227"/>
      <c r="CH25" s="227"/>
      <c r="CI25" s="234"/>
      <c r="CJ25" s="234"/>
      <c r="CK25" s="234"/>
      <c r="CL25" s="234"/>
    </row>
    <row r="26" spans="1:95" ht="15" customHeight="1" x14ac:dyDescent="0.4">
      <c r="AV26" s="5" t="s">
        <v>70</v>
      </c>
      <c r="BJ26" s="288">
        <f>+BJ24/V24</f>
        <v>0.91097274286803487</v>
      </c>
      <c r="BL26" s="5">
        <f>77.1-83.6</f>
        <v>-6.5</v>
      </c>
    </row>
    <row r="27" spans="1:95" ht="15" customHeight="1" x14ac:dyDescent="0.4">
      <c r="N27" s="70">
        <f t="shared" ref="N27:U27" si="24">+N24*0.8</f>
        <v>10.312000000000001</v>
      </c>
      <c r="O27" s="70">
        <f t="shared" si="24"/>
        <v>8.5040000000000013</v>
      </c>
      <c r="P27" s="70">
        <f t="shared" si="24"/>
        <v>5.7040000000000006</v>
      </c>
      <c r="Q27" s="70">
        <f t="shared" si="24"/>
        <v>3.2640000000000002</v>
      </c>
      <c r="R27" s="70">
        <f t="shared" si="24"/>
        <v>26.880000000000003</v>
      </c>
      <c r="S27" s="70">
        <f t="shared" si="24"/>
        <v>40.623999999999995</v>
      </c>
      <c r="T27" s="70">
        <f t="shared" si="24"/>
        <v>29.528000000000006</v>
      </c>
      <c r="U27" s="70">
        <f t="shared" si="24"/>
        <v>21.632000000000001</v>
      </c>
      <c r="AH27" s="98">
        <f t="shared" ref="AH27:AO27" si="25">+AH24*0.8</f>
        <v>10.188800000000002</v>
      </c>
      <c r="AI27" s="98">
        <f t="shared" si="25"/>
        <v>9.1512000000000011</v>
      </c>
      <c r="AJ27" s="98">
        <f t="shared" si="25"/>
        <v>5.7040000000000006</v>
      </c>
      <c r="AK27" s="98">
        <f t="shared" si="25"/>
        <v>2.984</v>
      </c>
      <c r="AL27" s="98">
        <f t="shared" si="25"/>
        <v>24.586233462570835</v>
      </c>
      <c r="AM27" s="98">
        <f t="shared" si="25"/>
        <v>46.559199999999997</v>
      </c>
      <c r="AN27" s="98">
        <f t="shared" si="25"/>
        <v>28.880000000000003</v>
      </c>
      <c r="AO27" s="98">
        <f t="shared" si="25"/>
        <v>22.829599999999999</v>
      </c>
      <c r="AQ27" s="599"/>
      <c r="BA27" s="599"/>
      <c r="BL27" s="5">
        <f>82.9-37.7</f>
        <v>45.2</v>
      </c>
    </row>
    <row r="30" spans="1:95" ht="15" customHeight="1" x14ac:dyDescent="0.4">
      <c r="BL30" s="37"/>
      <c r="BM30" s="37"/>
      <c r="BO30" s="37"/>
      <c r="BP30" s="37"/>
    </row>
  </sheetData>
  <mergeCells count="47">
    <mergeCell ref="BS6:BS7"/>
    <mergeCell ref="BU7:CI7"/>
    <mergeCell ref="A25:BS25"/>
    <mergeCell ref="BM6:BM7"/>
    <mergeCell ref="BN6:BN7"/>
    <mergeCell ref="BO6:BO7"/>
    <mergeCell ref="BP6:BP7"/>
    <mergeCell ref="BQ6:BQ7"/>
    <mergeCell ref="BR6:BR7"/>
    <mergeCell ref="BA6:BA7"/>
    <mergeCell ref="BB6:BE6"/>
    <mergeCell ref="BF6:BI6"/>
    <mergeCell ref="BJ6:BJ7"/>
    <mergeCell ref="BK6:BK7"/>
    <mergeCell ref="BL6:BL7"/>
    <mergeCell ref="AL6:AO6"/>
    <mergeCell ref="AP6:AP7"/>
    <mergeCell ref="AQ6:AQ7"/>
    <mergeCell ref="AR6:AU6"/>
    <mergeCell ref="AV6:AV7"/>
    <mergeCell ref="AW6:AZ6"/>
    <mergeCell ref="W6:W7"/>
    <mergeCell ref="X6:AA6"/>
    <mergeCell ref="AB6:AB7"/>
    <mergeCell ref="AC6:AF6"/>
    <mergeCell ref="AG6:AG7"/>
    <mergeCell ref="I6:L6"/>
    <mergeCell ref="M6:M7"/>
    <mergeCell ref="N6:Q6"/>
    <mergeCell ref="R6:U6"/>
    <mergeCell ref="V6:V7"/>
    <mergeCell ref="B1:V1"/>
    <mergeCell ref="B2:V2"/>
    <mergeCell ref="A3:BS3"/>
    <mergeCell ref="A4:BM4"/>
    <mergeCell ref="A5:A7"/>
    <mergeCell ref="B5:B7"/>
    <mergeCell ref="C5:V5"/>
    <mergeCell ref="W5:AP5"/>
    <mergeCell ref="AQ5:BJ5"/>
    <mergeCell ref="BK5:BM5"/>
    <mergeCell ref="AH6:AK6"/>
    <mergeCell ref="BN5:BP5"/>
    <mergeCell ref="BQ5:BS5"/>
    <mergeCell ref="C6:C7"/>
    <mergeCell ref="D6:G6"/>
    <mergeCell ref="H6:H7"/>
  </mergeCells>
  <printOptions horizontalCentered="1"/>
  <pageMargins left="0" right="0" top="0.35433070866141703" bottom="0.15748031496063" header="0.31496062992126" footer="0.118110236220472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0"/>
  <sheetViews>
    <sheetView topLeftCell="A3" zoomScale="85" zoomScaleNormal="85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A4" sqref="A4:BM4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8.625" style="70" customWidth="1"/>
    <col min="4" max="7" width="9.25" style="70" hidden="1" customWidth="1"/>
    <col min="8" max="8" width="9" style="70" customWidth="1"/>
    <col min="9" max="12" width="9.25" style="70" hidden="1" customWidth="1"/>
    <col min="13" max="13" width="8.625" style="70" customWidth="1"/>
    <col min="14" max="21" width="9.25" style="70" hidden="1" customWidth="1"/>
    <col min="22" max="22" width="8" style="70" hidden="1" customWidth="1"/>
    <col min="23" max="23" width="8.875" style="98" customWidth="1"/>
    <col min="24" max="27" width="9.25" style="98" hidden="1" customWidth="1"/>
    <col min="28" max="28" width="9.75" style="98" customWidth="1"/>
    <col min="29" max="32" width="9.25" style="98" hidden="1" customWidth="1"/>
    <col min="33" max="33" width="8.5" style="98" customWidth="1"/>
    <col min="34" max="41" width="9.25" style="98" hidden="1" customWidth="1"/>
    <col min="42" max="42" width="9.75" style="98" hidden="1" customWidth="1"/>
    <col min="43" max="43" width="7.875" style="5" customWidth="1"/>
    <col min="44" max="47" width="7.125" style="5" hidden="1" customWidth="1"/>
    <col min="48" max="48" width="8.375" style="78" customWidth="1"/>
    <col min="49" max="51" width="7.5" style="78" hidden="1" customWidth="1"/>
    <col min="52" max="52" width="8.25" style="78" hidden="1" customWidth="1"/>
    <col min="53" max="53" width="8.25" style="5" customWidth="1"/>
    <col min="54" max="54" width="6.875" style="5" hidden="1" customWidth="1"/>
    <col min="55" max="57" width="6.125" style="5" hidden="1" customWidth="1"/>
    <col min="58" max="61" width="6.75" style="5" hidden="1" customWidth="1"/>
    <col min="62" max="62" width="6.875" style="290" hidden="1" customWidth="1"/>
    <col min="63" max="68" width="8" style="5" customWidth="1"/>
    <col min="69" max="70" width="6.5" style="5" hidden="1" customWidth="1"/>
    <col min="71" max="71" width="6.25" style="5" hidden="1" customWidth="1"/>
    <col min="72" max="72" width="6.25" style="5" customWidth="1"/>
    <col min="73" max="73" width="5.75" style="237" hidden="1" customWidth="1"/>
    <col min="74" max="74" width="4.625" style="237" hidden="1" customWidth="1"/>
    <col min="75" max="77" width="4.125" style="237" hidden="1" customWidth="1"/>
    <col min="78" max="78" width="3.25" style="237" hidden="1" customWidth="1"/>
    <col min="79" max="81" width="4.125" style="237" hidden="1" customWidth="1"/>
    <col min="82" max="82" width="3.25" style="237" hidden="1" customWidth="1"/>
    <col min="83" max="83" width="4.125" style="237" hidden="1" customWidth="1"/>
    <col min="84" max="84" width="4.625" style="237" hidden="1" customWidth="1"/>
    <col min="85" max="85" width="4.125" style="237" hidden="1" customWidth="1"/>
    <col min="86" max="86" width="3.25" style="237" hidden="1" customWidth="1"/>
    <col min="87" max="87" width="3.25" style="228" hidden="1" customWidth="1"/>
    <col min="88" max="89" width="3.625" style="228" hidden="1" customWidth="1"/>
    <col min="90" max="90" width="4.625" style="228" hidden="1" customWidth="1"/>
    <col min="91" max="93" width="4.625" style="5" hidden="1" customWidth="1"/>
    <col min="94" max="95" width="4.5" style="5" hidden="1" customWidth="1"/>
    <col min="96" max="233" width="9" style="5"/>
    <col min="234" max="234" width="4.25" style="5" customWidth="1"/>
    <col min="235" max="235" width="16.25" style="5" customWidth="1"/>
    <col min="236" max="243" width="6.75" style="5" customWidth="1"/>
    <col min="244" max="245" width="5.875" style="5" customWidth="1"/>
    <col min="246" max="246" width="8.5" style="5" customWidth="1"/>
    <col min="247" max="247" width="8" style="5" customWidth="1"/>
    <col min="248" max="248" width="9.125" style="5" customWidth="1"/>
    <col min="249" max="254" width="8" style="5" customWidth="1"/>
    <col min="255" max="255" width="11.75" style="5" customWidth="1"/>
    <col min="256" max="256" width="6.875" style="5" customWidth="1"/>
    <col min="257" max="257" width="8.375" style="5" customWidth="1"/>
    <col min="258" max="264" width="6.75" style="5" customWidth="1"/>
    <col min="265" max="266" width="5.875" style="5" customWidth="1"/>
    <col min="267" max="267" width="8.5" style="5" customWidth="1"/>
    <col min="268" max="268" width="8" style="5" customWidth="1"/>
    <col min="269" max="269" width="9.125" style="5" customWidth="1"/>
    <col min="270" max="275" width="8" style="5" customWidth="1"/>
    <col min="276" max="276" width="11.75" style="5" customWidth="1"/>
    <col min="277" max="277" width="6.875" style="5" customWidth="1"/>
    <col min="278" max="278" width="7.625" style="5" customWidth="1"/>
    <col min="279" max="282" width="6.75" style="5" customWidth="1"/>
    <col min="283" max="283" width="7.625" style="5" customWidth="1"/>
    <col min="284" max="288" width="6.75" style="5" customWidth="1"/>
    <col min="289" max="289" width="6.625" style="5" customWidth="1"/>
    <col min="290" max="290" width="6.25" style="5" customWidth="1"/>
    <col min="291" max="291" width="6.625" style="5" customWidth="1"/>
    <col min="292" max="292" width="6.25" style="5" customWidth="1"/>
    <col min="293" max="293" width="6.5" style="5" customWidth="1"/>
    <col min="294" max="294" width="6.625" style="5" customWidth="1"/>
    <col min="295" max="295" width="6.875" style="5" customWidth="1"/>
    <col min="296" max="296" width="7" style="5" customWidth="1"/>
    <col min="297" max="297" width="8.125" style="5" customWidth="1"/>
    <col min="298" max="298" width="7.875" style="5" customWidth="1"/>
    <col min="299" max="300" width="6.75" style="5" customWidth="1"/>
    <col min="301" max="301" width="6.625" style="5" customWidth="1"/>
    <col min="302" max="303" width="6.75" style="5" customWidth="1"/>
    <col min="304" max="304" width="6.625" style="5" customWidth="1"/>
    <col min="305" max="307" width="0" style="5" hidden="1" customWidth="1"/>
    <col min="308" max="489" width="9" style="5"/>
    <col min="490" max="490" width="4.25" style="5" customWidth="1"/>
    <col min="491" max="491" width="16.25" style="5" customWidth="1"/>
    <col min="492" max="499" width="6.75" style="5" customWidth="1"/>
    <col min="500" max="501" width="5.875" style="5" customWidth="1"/>
    <col min="502" max="502" width="8.5" style="5" customWidth="1"/>
    <col min="503" max="503" width="8" style="5" customWidth="1"/>
    <col min="504" max="504" width="9.125" style="5" customWidth="1"/>
    <col min="505" max="510" width="8" style="5" customWidth="1"/>
    <col min="511" max="511" width="11.75" style="5" customWidth="1"/>
    <col min="512" max="512" width="6.875" style="5" customWidth="1"/>
    <col min="513" max="513" width="8.375" style="5" customWidth="1"/>
    <col min="514" max="520" width="6.75" style="5" customWidth="1"/>
    <col min="521" max="522" width="5.875" style="5" customWidth="1"/>
    <col min="523" max="523" width="8.5" style="5" customWidth="1"/>
    <col min="524" max="524" width="8" style="5" customWidth="1"/>
    <col min="525" max="525" width="9.125" style="5" customWidth="1"/>
    <col min="526" max="531" width="8" style="5" customWidth="1"/>
    <col min="532" max="532" width="11.75" style="5" customWidth="1"/>
    <col min="533" max="533" width="6.875" style="5" customWidth="1"/>
    <col min="534" max="534" width="7.625" style="5" customWidth="1"/>
    <col min="535" max="538" width="6.75" style="5" customWidth="1"/>
    <col min="539" max="539" width="7.625" style="5" customWidth="1"/>
    <col min="540" max="544" width="6.75" style="5" customWidth="1"/>
    <col min="545" max="545" width="6.625" style="5" customWidth="1"/>
    <col min="546" max="546" width="6.25" style="5" customWidth="1"/>
    <col min="547" max="547" width="6.625" style="5" customWidth="1"/>
    <col min="548" max="548" width="6.25" style="5" customWidth="1"/>
    <col min="549" max="549" width="6.5" style="5" customWidth="1"/>
    <col min="550" max="550" width="6.625" style="5" customWidth="1"/>
    <col min="551" max="551" width="6.875" style="5" customWidth="1"/>
    <col min="552" max="552" width="7" style="5" customWidth="1"/>
    <col min="553" max="553" width="8.125" style="5" customWidth="1"/>
    <col min="554" max="554" width="7.875" style="5" customWidth="1"/>
    <col min="555" max="556" width="6.75" style="5" customWidth="1"/>
    <col min="557" max="557" width="6.625" style="5" customWidth="1"/>
    <col min="558" max="559" width="6.75" style="5" customWidth="1"/>
    <col min="560" max="560" width="6.625" style="5" customWidth="1"/>
    <col min="561" max="563" width="0" style="5" hidden="1" customWidth="1"/>
    <col min="564" max="745" width="9" style="5"/>
    <col min="746" max="746" width="4.25" style="5" customWidth="1"/>
    <col min="747" max="747" width="16.25" style="5" customWidth="1"/>
    <col min="748" max="755" width="6.75" style="5" customWidth="1"/>
    <col min="756" max="757" width="5.875" style="5" customWidth="1"/>
    <col min="758" max="758" width="8.5" style="5" customWidth="1"/>
    <col min="759" max="759" width="8" style="5" customWidth="1"/>
    <col min="760" max="760" width="9.125" style="5" customWidth="1"/>
    <col min="761" max="766" width="8" style="5" customWidth="1"/>
    <col min="767" max="767" width="11.75" style="5" customWidth="1"/>
    <col min="768" max="768" width="6.875" style="5" customWidth="1"/>
    <col min="769" max="769" width="8.375" style="5" customWidth="1"/>
    <col min="770" max="776" width="6.75" style="5" customWidth="1"/>
    <col min="777" max="778" width="5.875" style="5" customWidth="1"/>
    <col min="779" max="779" width="8.5" style="5" customWidth="1"/>
    <col min="780" max="780" width="8" style="5" customWidth="1"/>
    <col min="781" max="781" width="9.125" style="5" customWidth="1"/>
    <col min="782" max="787" width="8" style="5" customWidth="1"/>
    <col min="788" max="788" width="11.75" style="5" customWidth="1"/>
    <col min="789" max="789" width="6.875" style="5" customWidth="1"/>
    <col min="790" max="790" width="7.625" style="5" customWidth="1"/>
    <col min="791" max="794" width="6.75" style="5" customWidth="1"/>
    <col min="795" max="795" width="7.625" style="5" customWidth="1"/>
    <col min="796" max="800" width="6.75" style="5" customWidth="1"/>
    <col min="801" max="801" width="6.625" style="5" customWidth="1"/>
    <col min="802" max="802" width="6.25" style="5" customWidth="1"/>
    <col min="803" max="803" width="6.625" style="5" customWidth="1"/>
    <col min="804" max="804" width="6.25" style="5" customWidth="1"/>
    <col min="805" max="805" width="6.5" style="5" customWidth="1"/>
    <col min="806" max="806" width="6.625" style="5" customWidth="1"/>
    <col min="807" max="807" width="6.875" style="5" customWidth="1"/>
    <col min="808" max="808" width="7" style="5" customWidth="1"/>
    <col min="809" max="809" width="8.125" style="5" customWidth="1"/>
    <col min="810" max="810" width="7.875" style="5" customWidth="1"/>
    <col min="811" max="812" width="6.75" style="5" customWidth="1"/>
    <col min="813" max="813" width="6.625" style="5" customWidth="1"/>
    <col min="814" max="815" width="6.75" style="5" customWidth="1"/>
    <col min="816" max="816" width="6.625" style="5" customWidth="1"/>
    <col min="817" max="819" width="0" style="5" hidden="1" customWidth="1"/>
    <col min="820" max="1001" width="9" style="5"/>
    <col min="1002" max="1002" width="4.25" style="5" customWidth="1"/>
    <col min="1003" max="1003" width="16.25" style="5" customWidth="1"/>
    <col min="1004" max="1011" width="6.75" style="5" customWidth="1"/>
    <col min="1012" max="1013" width="5.875" style="5" customWidth="1"/>
    <col min="1014" max="1014" width="8.5" style="5" customWidth="1"/>
    <col min="1015" max="1015" width="8" style="5" customWidth="1"/>
    <col min="1016" max="1016" width="9.125" style="5" customWidth="1"/>
    <col min="1017" max="1022" width="8" style="5" customWidth="1"/>
    <col min="1023" max="1023" width="11.75" style="5" customWidth="1"/>
    <col min="1024" max="1024" width="6.875" style="5" customWidth="1"/>
    <col min="1025" max="1025" width="8.375" style="5" customWidth="1"/>
    <col min="1026" max="1032" width="6.75" style="5" customWidth="1"/>
    <col min="1033" max="1034" width="5.875" style="5" customWidth="1"/>
    <col min="1035" max="1035" width="8.5" style="5" customWidth="1"/>
    <col min="1036" max="1036" width="8" style="5" customWidth="1"/>
    <col min="1037" max="1037" width="9.125" style="5" customWidth="1"/>
    <col min="1038" max="1043" width="8" style="5" customWidth="1"/>
    <col min="1044" max="1044" width="11.75" style="5" customWidth="1"/>
    <col min="1045" max="1045" width="6.875" style="5" customWidth="1"/>
    <col min="1046" max="1046" width="7.625" style="5" customWidth="1"/>
    <col min="1047" max="1050" width="6.75" style="5" customWidth="1"/>
    <col min="1051" max="1051" width="7.625" style="5" customWidth="1"/>
    <col min="1052" max="1056" width="6.75" style="5" customWidth="1"/>
    <col min="1057" max="1057" width="6.625" style="5" customWidth="1"/>
    <col min="1058" max="1058" width="6.25" style="5" customWidth="1"/>
    <col min="1059" max="1059" width="6.625" style="5" customWidth="1"/>
    <col min="1060" max="1060" width="6.25" style="5" customWidth="1"/>
    <col min="1061" max="1061" width="6.5" style="5" customWidth="1"/>
    <col min="1062" max="1062" width="6.625" style="5" customWidth="1"/>
    <col min="1063" max="1063" width="6.875" style="5" customWidth="1"/>
    <col min="1064" max="1064" width="7" style="5" customWidth="1"/>
    <col min="1065" max="1065" width="8.125" style="5" customWidth="1"/>
    <col min="1066" max="1066" width="7.875" style="5" customWidth="1"/>
    <col min="1067" max="1068" width="6.75" style="5" customWidth="1"/>
    <col min="1069" max="1069" width="6.625" style="5" customWidth="1"/>
    <col min="1070" max="1071" width="6.75" style="5" customWidth="1"/>
    <col min="1072" max="1072" width="6.625" style="5" customWidth="1"/>
    <col min="1073" max="1075" width="0" style="5" hidden="1" customWidth="1"/>
    <col min="1076" max="1257" width="9" style="5"/>
    <col min="1258" max="1258" width="4.25" style="5" customWidth="1"/>
    <col min="1259" max="1259" width="16.25" style="5" customWidth="1"/>
    <col min="1260" max="1267" width="6.75" style="5" customWidth="1"/>
    <col min="1268" max="1269" width="5.875" style="5" customWidth="1"/>
    <col min="1270" max="1270" width="8.5" style="5" customWidth="1"/>
    <col min="1271" max="1271" width="8" style="5" customWidth="1"/>
    <col min="1272" max="1272" width="9.125" style="5" customWidth="1"/>
    <col min="1273" max="1278" width="8" style="5" customWidth="1"/>
    <col min="1279" max="1279" width="11.75" style="5" customWidth="1"/>
    <col min="1280" max="1280" width="6.875" style="5" customWidth="1"/>
    <col min="1281" max="1281" width="8.375" style="5" customWidth="1"/>
    <col min="1282" max="1288" width="6.75" style="5" customWidth="1"/>
    <col min="1289" max="1290" width="5.875" style="5" customWidth="1"/>
    <col min="1291" max="1291" width="8.5" style="5" customWidth="1"/>
    <col min="1292" max="1292" width="8" style="5" customWidth="1"/>
    <col min="1293" max="1293" width="9.125" style="5" customWidth="1"/>
    <col min="1294" max="1299" width="8" style="5" customWidth="1"/>
    <col min="1300" max="1300" width="11.75" style="5" customWidth="1"/>
    <col min="1301" max="1301" width="6.875" style="5" customWidth="1"/>
    <col min="1302" max="1302" width="7.625" style="5" customWidth="1"/>
    <col min="1303" max="1306" width="6.75" style="5" customWidth="1"/>
    <col min="1307" max="1307" width="7.625" style="5" customWidth="1"/>
    <col min="1308" max="1312" width="6.75" style="5" customWidth="1"/>
    <col min="1313" max="1313" width="6.625" style="5" customWidth="1"/>
    <col min="1314" max="1314" width="6.25" style="5" customWidth="1"/>
    <col min="1315" max="1315" width="6.625" style="5" customWidth="1"/>
    <col min="1316" max="1316" width="6.25" style="5" customWidth="1"/>
    <col min="1317" max="1317" width="6.5" style="5" customWidth="1"/>
    <col min="1318" max="1318" width="6.625" style="5" customWidth="1"/>
    <col min="1319" max="1319" width="6.875" style="5" customWidth="1"/>
    <col min="1320" max="1320" width="7" style="5" customWidth="1"/>
    <col min="1321" max="1321" width="8.125" style="5" customWidth="1"/>
    <col min="1322" max="1322" width="7.875" style="5" customWidth="1"/>
    <col min="1323" max="1324" width="6.75" style="5" customWidth="1"/>
    <col min="1325" max="1325" width="6.625" style="5" customWidth="1"/>
    <col min="1326" max="1327" width="6.75" style="5" customWidth="1"/>
    <col min="1328" max="1328" width="6.625" style="5" customWidth="1"/>
    <col min="1329" max="1331" width="0" style="5" hidden="1" customWidth="1"/>
    <col min="1332" max="1513" width="9" style="5"/>
    <col min="1514" max="1514" width="4.25" style="5" customWidth="1"/>
    <col min="1515" max="1515" width="16.25" style="5" customWidth="1"/>
    <col min="1516" max="1523" width="6.75" style="5" customWidth="1"/>
    <col min="1524" max="1525" width="5.875" style="5" customWidth="1"/>
    <col min="1526" max="1526" width="8.5" style="5" customWidth="1"/>
    <col min="1527" max="1527" width="8" style="5" customWidth="1"/>
    <col min="1528" max="1528" width="9.125" style="5" customWidth="1"/>
    <col min="1529" max="1534" width="8" style="5" customWidth="1"/>
    <col min="1535" max="1535" width="11.75" style="5" customWidth="1"/>
    <col min="1536" max="1536" width="6.875" style="5" customWidth="1"/>
    <col min="1537" max="1537" width="8.375" style="5" customWidth="1"/>
    <col min="1538" max="1544" width="6.75" style="5" customWidth="1"/>
    <col min="1545" max="1546" width="5.875" style="5" customWidth="1"/>
    <col min="1547" max="1547" width="8.5" style="5" customWidth="1"/>
    <col min="1548" max="1548" width="8" style="5" customWidth="1"/>
    <col min="1549" max="1549" width="9.125" style="5" customWidth="1"/>
    <col min="1550" max="1555" width="8" style="5" customWidth="1"/>
    <col min="1556" max="1556" width="11.75" style="5" customWidth="1"/>
    <col min="1557" max="1557" width="6.875" style="5" customWidth="1"/>
    <col min="1558" max="1558" width="7.625" style="5" customWidth="1"/>
    <col min="1559" max="1562" width="6.75" style="5" customWidth="1"/>
    <col min="1563" max="1563" width="7.625" style="5" customWidth="1"/>
    <col min="1564" max="1568" width="6.75" style="5" customWidth="1"/>
    <col min="1569" max="1569" width="6.625" style="5" customWidth="1"/>
    <col min="1570" max="1570" width="6.25" style="5" customWidth="1"/>
    <col min="1571" max="1571" width="6.625" style="5" customWidth="1"/>
    <col min="1572" max="1572" width="6.25" style="5" customWidth="1"/>
    <col min="1573" max="1573" width="6.5" style="5" customWidth="1"/>
    <col min="1574" max="1574" width="6.625" style="5" customWidth="1"/>
    <col min="1575" max="1575" width="6.875" style="5" customWidth="1"/>
    <col min="1576" max="1576" width="7" style="5" customWidth="1"/>
    <col min="1577" max="1577" width="8.125" style="5" customWidth="1"/>
    <col min="1578" max="1578" width="7.875" style="5" customWidth="1"/>
    <col min="1579" max="1580" width="6.75" style="5" customWidth="1"/>
    <col min="1581" max="1581" width="6.625" style="5" customWidth="1"/>
    <col min="1582" max="1583" width="6.75" style="5" customWidth="1"/>
    <col min="1584" max="1584" width="6.625" style="5" customWidth="1"/>
    <col min="1585" max="1587" width="0" style="5" hidden="1" customWidth="1"/>
    <col min="1588" max="1769" width="9" style="5"/>
    <col min="1770" max="1770" width="4.25" style="5" customWidth="1"/>
    <col min="1771" max="1771" width="16.25" style="5" customWidth="1"/>
    <col min="1772" max="1779" width="6.75" style="5" customWidth="1"/>
    <col min="1780" max="1781" width="5.875" style="5" customWidth="1"/>
    <col min="1782" max="1782" width="8.5" style="5" customWidth="1"/>
    <col min="1783" max="1783" width="8" style="5" customWidth="1"/>
    <col min="1784" max="1784" width="9.125" style="5" customWidth="1"/>
    <col min="1785" max="1790" width="8" style="5" customWidth="1"/>
    <col min="1791" max="1791" width="11.75" style="5" customWidth="1"/>
    <col min="1792" max="1792" width="6.875" style="5" customWidth="1"/>
    <col min="1793" max="1793" width="8.375" style="5" customWidth="1"/>
    <col min="1794" max="1800" width="6.75" style="5" customWidth="1"/>
    <col min="1801" max="1802" width="5.875" style="5" customWidth="1"/>
    <col min="1803" max="1803" width="8.5" style="5" customWidth="1"/>
    <col min="1804" max="1804" width="8" style="5" customWidth="1"/>
    <col min="1805" max="1805" width="9.125" style="5" customWidth="1"/>
    <col min="1806" max="1811" width="8" style="5" customWidth="1"/>
    <col min="1812" max="1812" width="11.75" style="5" customWidth="1"/>
    <col min="1813" max="1813" width="6.875" style="5" customWidth="1"/>
    <col min="1814" max="1814" width="7.625" style="5" customWidth="1"/>
    <col min="1815" max="1818" width="6.75" style="5" customWidth="1"/>
    <col min="1819" max="1819" width="7.625" style="5" customWidth="1"/>
    <col min="1820" max="1824" width="6.75" style="5" customWidth="1"/>
    <col min="1825" max="1825" width="6.625" style="5" customWidth="1"/>
    <col min="1826" max="1826" width="6.25" style="5" customWidth="1"/>
    <col min="1827" max="1827" width="6.625" style="5" customWidth="1"/>
    <col min="1828" max="1828" width="6.25" style="5" customWidth="1"/>
    <col min="1829" max="1829" width="6.5" style="5" customWidth="1"/>
    <col min="1830" max="1830" width="6.625" style="5" customWidth="1"/>
    <col min="1831" max="1831" width="6.875" style="5" customWidth="1"/>
    <col min="1832" max="1832" width="7" style="5" customWidth="1"/>
    <col min="1833" max="1833" width="8.125" style="5" customWidth="1"/>
    <col min="1834" max="1834" width="7.875" style="5" customWidth="1"/>
    <col min="1835" max="1836" width="6.75" style="5" customWidth="1"/>
    <col min="1837" max="1837" width="6.625" style="5" customWidth="1"/>
    <col min="1838" max="1839" width="6.75" style="5" customWidth="1"/>
    <col min="1840" max="1840" width="6.625" style="5" customWidth="1"/>
    <col min="1841" max="1843" width="0" style="5" hidden="1" customWidth="1"/>
    <col min="1844" max="2025" width="9" style="5"/>
    <col min="2026" max="2026" width="4.25" style="5" customWidth="1"/>
    <col min="2027" max="2027" width="16.25" style="5" customWidth="1"/>
    <col min="2028" max="2035" width="6.75" style="5" customWidth="1"/>
    <col min="2036" max="2037" width="5.875" style="5" customWidth="1"/>
    <col min="2038" max="2038" width="8.5" style="5" customWidth="1"/>
    <col min="2039" max="2039" width="8" style="5" customWidth="1"/>
    <col min="2040" max="2040" width="9.125" style="5" customWidth="1"/>
    <col min="2041" max="2046" width="8" style="5" customWidth="1"/>
    <col min="2047" max="2047" width="11.75" style="5" customWidth="1"/>
    <col min="2048" max="2048" width="6.875" style="5" customWidth="1"/>
    <col min="2049" max="2049" width="8.375" style="5" customWidth="1"/>
    <col min="2050" max="2056" width="6.75" style="5" customWidth="1"/>
    <col min="2057" max="2058" width="5.875" style="5" customWidth="1"/>
    <col min="2059" max="2059" width="8.5" style="5" customWidth="1"/>
    <col min="2060" max="2060" width="8" style="5" customWidth="1"/>
    <col min="2061" max="2061" width="9.125" style="5" customWidth="1"/>
    <col min="2062" max="2067" width="8" style="5" customWidth="1"/>
    <col min="2068" max="2068" width="11.75" style="5" customWidth="1"/>
    <col min="2069" max="2069" width="6.875" style="5" customWidth="1"/>
    <col min="2070" max="2070" width="7.625" style="5" customWidth="1"/>
    <col min="2071" max="2074" width="6.75" style="5" customWidth="1"/>
    <col min="2075" max="2075" width="7.625" style="5" customWidth="1"/>
    <col min="2076" max="2080" width="6.75" style="5" customWidth="1"/>
    <col min="2081" max="2081" width="6.625" style="5" customWidth="1"/>
    <col min="2082" max="2082" width="6.25" style="5" customWidth="1"/>
    <col min="2083" max="2083" width="6.625" style="5" customWidth="1"/>
    <col min="2084" max="2084" width="6.25" style="5" customWidth="1"/>
    <col min="2085" max="2085" width="6.5" style="5" customWidth="1"/>
    <col min="2086" max="2086" width="6.625" style="5" customWidth="1"/>
    <col min="2087" max="2087" width="6.875" style="5" customWidth="1"/>
    <col min="2088" max="2088" width="7" style="5" customWidth="1"/>
    <col min="2089" max="2089" width="8.125" style="5" customWidth="1"/>
    <col min="2090" max="2090" width="7.875" style="5" customWidth="1"/>
    <col min="2091" max="2092" width="6.75" style="5" customWidth="1"/>
    <col min="2093" max="2093" width="6.625" style="5" customWidth="1"/>
    <col min="2094" max="2095" width="6.75" style="5" customWidth="1"/>
    <col min="2096" max="2096" width="6.625" style="5" customWidth="1"/>
    <col min="2097" max="2099" width="0" style="5" hidden="1" customWidth="1"/>
    <col min="2100" max="2281" width="9" style="5"/>
    <col min="2282" max="2282" width="4.25" style="5" customWidth="1"/>
    <col min="2283" max="2283" width="16.25" style="5" customWidth="1"/>
    <col min="2284" max="2291" width="6.75" style="5" customWidth="1"/>
    <col min="2292" max="2293" width="5.875" style="5" customWidth="1"/>
    <col min="2294" max="2294" width="8.5" style="5" customWidth="1"/>
    <col min="2295" max="2295" width="8" style="5" customWidth="1"/>
    <col min="2296" max="2296" width="9.125" style="5" customWidth="1"/>
    <col min="2297" max="2302" width="8" style="5" customWidth="1"/>
    <col min="2303" max="2303" width="11.75" style="5" customWidth="1"/>
    <col min="2304" max="2304" width="6.875" style="5" customWidth="1"/>
    <col min="2305" max="2305" width="8.375" style="5" customWidth="1"/>
    <col min="2306" max="2312" width="6.75" style="5" customWidth="1"/>
    <col min="2313" max="2314" width="5.875" style="5" customWidth="1"/>
    <col min="2315" max="2315" width="8.5" style="5" customWidth="1"/>
    <col min="2316" max="2316" width="8" style="5" customWidth="1"/>
    <col min="2317" max="2317" width="9.125" style="5" customWidth="1"/>
    <col min="2318" max="2323" width="8" style="5" customWidth="1"/>
    <col min="2324" max="2324" width="11.75" style="5" customWidth="1"/>
    <col min="2325" max="2325" width="6.875" style="5" customWidth="1"/>
    <col min="2326" max="2326" width="7.625" style="5" customWidth="1"/>
    <col min="2327" max="2330" width="6.75" style="5" customWidth="1"/>
    <col min="2331" max="2331" width="7.625" style="5" customWidth="1"/>
    <col min="2332" max="2336" width="6.75" style="5" customWidth="1"/>
    <col min="2337" max="2337" width="6.625" style="5" customWidth="1"/>
    <col min="2338" max="2338" width="6.25" style="5" customWidth="1"/>
    <col min="2339" max="2339" width="6.625" style="5" customWidth="1"/>
    <col min="2340" max="2340" width="6.25" style="5" customWidth="1"/>
    <col min="2341" max="2341" width="6.5" style="5" customWidth="1"/>
    <col min="2342" max="2342" width="6.625" style="5" customWidth="1"/>
    <col min="2343" max="2343" width="6.875" style="5" customWidth="1"/>
    <col min="2344" max="2344" width="7" style="5" customWidth="1"/>
    <col min="2345" max="2345" width="8.125" style="5" customWidth="1"/>
    <col min="2346" max="2346" width="7.875" style="5" customWidth="1"/>
    <col min="2347" max="2348" width="6.75" style="5" customWidth="1"/>
    <col min="2349" max="2349" width="6.625" style="5" customWidth="1"/>
    <col min="2350" max="2351" width="6.75" style="5" customWidth="1"/>
    <col min="2352" max="2352" width="6.625" style="5" customWidth="1"/>
    <col min="2353" max="2355" width="0" style="5" hidden="1" customWidth="1"/>
    <col min="2356" max="2537" width="9" style="5"/>
    <col min="2538" max="2538" width="4.25" style="5" customWidth="1"/>
    <col min="2539" max="2539" width="16.25" style="5" customWidth="1"/>
    <col min="2540" max="2547" width="6.75" style="5" customWidth="1"/>
    <col min="2548" max="2549" width="5.875" style="5" customWidth="1"/>
    <col min="2550" max="2550" width="8.5" style="5" customWidth="1"/>
    <col min="2551" max="2551" width="8" style="5" customWidth="1"/>
    <col min="2552" max="2552" width="9.125" style="5" customWidth="1"/>
    <col min="2553" max="2558" width="8" style="5" customWidth="1"/>
    <col min="2559" max="2559" width="11.75" style="5" customWidth="1"/>
    <col min="2560" max="2560" width="6.875" style="5" customWidth="1"/>
    <col min="2561" max="2561" width="8.375" style="5" customWidth="1"/>
    <col min="2562" max="2568" width="6.75" style="5" customWidth="1"/>
    <col min="2569" max="2570" width="5.875" style="5" customWidth="1"/>
    <col min="2571" max="2571" width="8.5" style="5" customWidth="1"/>
    <col min="2572" max="2572" width="8" style="5" customWidth="1"/>
    <col min="2573" max="2573" width="9.125" style="5" customWidth="1"/>
    <col min="2574" max="2579" width="8" style="5" customWidth="1"/>
    <col min="2580" max="2580" width="11.75" style="5" customWidth="1"/>
    <col min="2581" max="2581" width="6.875" style="5" customWidth="1"/>
    <col min="2582" max="2582" width="7.625" style="5" customWidth="1"/>
    <col min="2583" max="2586" width="6.75" style="5" customWidth="1"/>
    <col min="2587" max="2587" width="7.625" style="5" customWidth="1"/>
    <col min="2588" max="2592" width="6.75" style="5" customWidth="1"/>
    <col min="2593" max="2593" width="6.625" style="5" customWidth="1"/>
    <col min="2594" max="2594" width="6.25" style="5" customWidth="1"/>
    <col min="2595" max="2595" width="6.625" style="5" customWidth="1"/>
    <col min="2596" max="2596" width="6.25" style="5" customWidth="1"/>
    <col min="2597" max="2597" width="6.5" style="5" customWidth="1"/>
    <col min="2598" max="2598" width="6.625" style="5" customWidth="1"/>
    <col min="2599" max="2599" width="6.875" style="5" customWidth="1"/>
    <col min="2600" max="2600" width="7" style="5" customWidth="1"/>
    <col min="2601" max="2601" width="8.125" style="5" customWidth="1"/>
    <col min="2602" max="2602" width="7.875" style="5" customWidth="1"/>
    <col min="2603" max="2604" width="6.75" style="5" customWidth="1"/>
    <col min="2605" max="2605" width="6.625" style="5" customWidth="1"/>
    <col min="2606" max="2607" width="6.75" style="5" customWidth="1"/>
    <col min="2608" max="2608" width="6.625" style="5" customWidth="1"/>
    <col min="2609" max="2611" width="0" style="5" hidden="1" customWidth="1"/>
    <col min="2612" max="2793" width="9" style="5"/>
    <col min="2794" max="2794" width="4.25" style="5" customWidth="1"/>
    <col min="2795" max="2795" width="16.25" style="5" customWidth="1"/>
    <col min="2796" max="2803" width="6.75" style="5" customWidth="1"/>
    <col min="2804" max="2805" width="5.875" style="5" customWidth="1"/>
    <col min="2806" max="2806" width="8.5" style="5" customWidth="1"/>
    <col min="2807" max="2807" width="8" style="5" customWidth="1"/>
    <col min="2808" max="2808" width="9.125" style="5" customWidth="1"/>
    <col min="2809" max="2814" width="8" style="5" customWidth="1"/>
    <col min="2815" max="2815" width="11.75" style="5" customWidth="1"/>
    <col min="2816" max="2816" width="6.875" style="5" customWidth="1"/>
    <col min="2817" max="2817" width="8.375" style="5" customWidth="1"/>
    <col min="2818" max="2824" width="6.75" style="5" customWidth="1"/>
    <col min="2825" max="2826" width="5.875" style="5" customWidth="1"/>
    <col min="2827" max="2827" width="8.5" style="5" customWidth="1"/>
    <col min="2828" max="2828" width="8" style="5" customWidth="1"/>
    <col min="2829" max="2829" width="9.125" style="5" customWidth="1"/>
    <col min="2830" max="2835" width="8" style="5" customWidth="1"/>
    <col min="2836" max="2836" width="11.75" style="5" customWidth="1"/>
    <col min="2837" max="2837" width="6.875" style="5" customWidth="1"/>
    <col min="2838" max="2838" width="7.625" style="5" customWidth="1"/>
    <col min="2839" max="2842" width="6.75" style="5" customWidth="1"/>
    <col min="2843" max="2843" width="7.625" style="5" customWidth="1"/>
    <col min="2844" max="2848" width="6.75" style="5" customWidth="1"/>
    <col min="2849" max="2849" width="6.625" style="5" customWidth="1"/>
    <col min="2850" max="2850" width="6.25" style="5" customWidth="1"/>
    <col min="2851" max="2851" width="6.625" style="5" customWidth="1"/>
    <col min="2852" max="2852" width="6.25" style="5" customWidth="1"/>
    <col min="2853" max="2853" width="6.5" style="5" customWidth="1"/>
    <col min="2854" max="2854" width="6.625" style="5" customWidth="1"/>
    <col min="2855" max="2855" width="6.875" style="5" customWidth="1"/>
    <col min="2856" max="2856" width="7" style="5" customWidth="1"/>
    <col min="2857" max="2857" width="8.125" style="5" customWidth="1"/>
    <col min="2858" max="2858" width="7.875" style="5" customWidth="1"/>
    <col min="2859" max="2860" width="6.75" style="5" customWidth="1"/>
    <col min="2861" max="2861" width="6.625" style="5" customWidth="1"/>
    <col min="2862" max="2863" width="6.75" style="5" customWidth="1"/>
    <col min="2864" max="2864" width="6.625" style="5" customWidth="1"/>
    <col min="2865" max="2867" width="0" style="5" hidden="1" customWidth="1"/>
    <col min="2868" max="3049" width="9" style="5"/>
    <col min="3050" max="3050" width="4.25" style="5" customWidth="1"/>
    <col min="3051" max="3051" width="16.25" style="5" customWidth="1"/>
    <col min="3052" max="3059" width="6.75" style="5" customWidth="1"/>
    <col min="3060" max="3061" width="5.875" style="5" customWidth="1"/>
    <col min="3062" max="3062" width="8.5" style="5" customWidth="1"/>
    <col min="3063" max="3063" width="8" style="5" customWidth="1"/>
    <col min="3064" max="3064" width="9.125" style="5" customWidth="1"/>
    <col min="3065" max="3070" width="8" style="5" customWidth="1"/>
    <col min="3071" max="3071" width="11.75" style="5" customWidth="1"/>
    <col min="3072" max="3072" width="6.875" style="5" customWidth="1"/>
    <col min="3073" max="3073" width="8.375" style="5" customWidth="1"/>
    <col min="3074" max="3080" width="6.75" style="5" customWidth="1"/>
    <col min="3081" max="3082" width="5.875" style="5" customWidth="1"/>
    <col min="3083" max="3083" width="8.5" style="5" customWidth="1"/>
    <col min="3084" max="3084" width="8" style="5" customWidth="1"/>
    <col min="3085" max="3085" width="9.125" style="5" customWidth="1"/>
    <col min="3086" max="3091" width="8" style="5" customWidth="1"/>
    <col min="3092" max="3092" width="11.75" style="5" customWidth="1"/>
    <col min="3093" max="3093" width="6.875" style="5" customWidth="1"/>
    <col min="3094" max="3094" width="7.625" style="5" customWidth="1"/>
    <col min="3095" max="3098" width="6.75" style="5" customWidth="1"/>
    <col min="3099" max="3099" width="7.625" style="5" customWidth="1"/>
    <col min="3100" max="3104" width="6.75" style="5" customWidth="1"/>
    <col min="3105" max="3105" width="6.625" style="5" customWidth="1"/>
    <col min="3106" max="3106" width="6.25" style="5" customWidth="1"/>
    <col min="3107" max="3107" width="6.625" style="5" customWidth="1"/>
    <col min="3108" max="3108" width="6.25" style="5" customWidth="1"/>
    <col min="3109" max="3109" width="6.5" style="5" customWidth="1"/>
    <col min="3110" max="3110" width="6.625" style="5" customWidth="1"/>
    <col min="3111" max="3111" width="6.875" style="5" customWidth="1"/>
    <col min="3112" max="3112" width="7" style="5" customWidth="1"/>
    <col min="3113" max="3113" width="8.125" style="5" customWidth="1"/>
    <col min="3114" max="3114" width="7.875" style="5" customWidth="1"/>
    <col min="3115" max="3116" width="6.75" style="5" customWidth="1"/>
    <col min="3117" max="3117" width="6.625" style="5" customWidth="1"/>
    <col min="3118" max="3119" width="6.75" style="5" customWidth="1"/>
    <col min="3120" max="3120" width="6.625" style="5" customWidth="1"/>
    <col min="3121" max="3123" width="0" style="5" hidden="1" customWidth="1"/>
    <col min="3124" max="3305" width="9" style="5"/>
    <col min="3306" max="3306" width="4.25" style="5" customWidth="1"/>
    <col min="3307" max="3307" width="16.25" style="5" customWidth="1"/>
    <col min="3308" max="3315" width="6.75" style="5" customWidth="1"/>
    <col min="3316" max="3317" width="5.875" style="5" customWidth="1"/>
    <col min="3318" max="3318" width="8.5" style="5" customWidth="1"/>
    <col min="3319" max="3319" width="8" style="5" customWidth="1"/>
    <col min="3320" max="3320" width="9.125" style="5" customWidth="1"/>
    <col min="3321" max="3326" width="8" style="5" customWidth="1"/>
    <col min="3327" max="3327" width="11.75" style="5" customWidth="1"/>
    <col min="3328" max="3328" width="6.875" style="5" customWidth="1"/>
    <col min="3329" max="3329" width="8.375" style="5" customWidth="1"/>
    <col min="3330" max="3336" width="6.75" style="5" customWidth="1"/>
    <col min="3337" max="3338" width="5.875" style="5" customWidth="1"/>
    <col min="3339" max="3339" width="8.5" style="5" customWidth="1"/>
    <col min="3340" max="3340" width="8" style="5" customWidth="1"/>
    <col min="3341" max="3341" width="9.125" style="5" customWidth="1"/>
    <col min="3342" max="3347" width="8" style="5" customWidth="1"/>
    <col min="3348" max="3348" width="11.75" style="5" customWidth="1"/>
    <col min="3349" max="3349" width="6.875" style="5" customWidth="1"/>
    <col min="3350" max="3350" width="7.625" style="5" customWidth="1"/>
    <col min="3351" max="3354" width="6.75" style="5" customWidth="1"/>
    <col min="3355" max="3355" width="7.625" style="5" customWidth="1"/>
    <col min="3356" max="3360" width="6.75" style="5" customWidth="1"/>
    <col min="3361" max="3361" width="6.625" style="5" customWidth="1"/>
    <col min="3362" max="3362" width="6.25" style="5" customWidth="1"/>
    <col min="3363" max="3363" width="6.625" style="5" customWidth="1"/>
    <col min="3364" max="3364" width="6.25" style="5" customWidth="1"/>
    <col min="3365" max="3365" width="6.5" style="5" customWidth="1"/>
    <col min="3366" max="3366" width="6.625" style="5" customWidth="1"/>
    <col min="3367" max="3367" width="6.875" style="5" customWidth="1"/>
    <col min="3368" max="3368" width="7" style="5" customWidth="1"/>
    <col min="3369" max="3369" width="8.125" style="5" customWidth="1"/>
    <col min="3370" max="3370" width="7.875" style="5" customWidth="1"/>
    <col min="3371" max="3372" width="6.75" style="5" customWidth="1"/>
    <col min="3373" max="3373" width="6.625" style="5" customWidth="1"/>
    <col min="3374" max="3375" width="6.75" style="5" customWidth="1"/>
    <col min="3376" max="3376" width="6.625" style="5" customWidth="1"/>
    <col min="3377" max="3379" width="0" style="5" hidden="1" customWidth="1"/>
    <col min="3380" max="3561" width="9" style="5"/>
    <col min="3562" max="3562" width="4.25" style="5" customWidth="1"/>
    <col min="3563" max="3563" width="16.25" style="5" customWidth="1"/>
    <col min="3564" max="3571" width="6.75" style="5" customWidth="1"/>
    <col min="3572" max="3573" width="5.875" style="5" customWidth="1"/>
    <col min="3574" max="3574" width="8.5" style="5" customWidth="1"/>
    <col min="3575" max="3575" width="8" style="5" customWidth="1"/>
    <col min="3576" max="3576" width="9.125" style="5" customWidth="1"/>
    <col min="3577" max="3582" width="8" style="5" customWidth="1"/>
    <col min="3583" max="3583" width="11.75" style="5" customWidth="1"/>
    <col min="3584" max="3584" width="6.875" style="5" customWidth="1"/>
    <col min="3585" max="3585" width="8.375" style="5" customWidth="1"/>
    <col min="3586" max="3592" width="6.75" style="5" customWidth="1"/>
    <col min="3593" max="3594" width="5.875" style="5" customWidth="1"/>
    <col min="3595" max="3595" width="8.5" style="5" customWidth="1"/>
    <col min="3596" max="3596" width="8" style="5" customWidth="1"/>
    <col min="3597" max="3597" width="9.125" style="5" customWidth="1"/>
    <col min="3598" max="3603" width="8" style="5" customWidth="1"/>
    <col min="3604" max="3604" width="11.75" style="5" customWidth="1"/>
    <col min="3605" max="3605" width="6.875" style="5" customWidth="1"/>
    <col min="3606" max="3606" width="7.625" style="5" customWidth="1"/>
    <col min="3607" max="3610" width="6.75" style="5" customWidth="1"/>
    <col min="3611" max="3611" width="7.625" style="5" customWidth="1"/>
    <col min="3612" max="3616" width="6.75" style="5" customWidth="1"/>
    <col min="3617" max="3617" width="6.625" style="5" customWidth="1"/>
    <col min="3618" max="3618" width="6.25" style="5" customWidth="1"/>
    <col min="3619" max="3619" width="6.625" style="5" customWidth="1"/>
    <col min="3620" max="3620" width="6.25" style="5" customWidth="1"/>
    <col min="3621" max="3621" width="6.5" style="5" customWidth="1"/>
    <col min="3622" max="3622" width="6.625" style="5" customWidth="1"/>
    <col min="3623" max="3623" width="6.875" style="5" customWidth="1"/>
    <col min="3624" max="3624" width="7" style="5" customWidth="1"/>
    <col min="3625" max="3625" width="8.125" style="5" customWidth="1"/>
    <col min="3626" max="3626" width="7.875" style="5" customWidth="1"/>
    <col min="3627" max="3628" width="6.75" style="5" customWidth="1"/>
    <col min="3629" max="3629" width="6.625" style="5" customWidth="1"/>
    <col min="3630" max="3631" width="6.75" style="5" customWidth="1"/>
    <col min="3632" max="3632" width="6.625" style="5" customWidth="1"/>
    <col min="3633" max="3635" width="0" style="5" hidden="1" customWidth="1"/>
    <col min="3636" max="3817" width="9" style="5"/>
    <col min="3818" max="3818" width="4.25" style="5" customWidth="1"/>
    <col min="3819" max="3819" width="16.25" style="5" customWidth="1"/>
    <col min="3820" max="3827" width="6.75" style="5" customWidth="1"/>
    <col min="3828" max="3829" width="5.875" style="5" customWidth="1"/>
    <col min="3830" max="3830" width="8.5" style="5" customWidth="1"/>
    <col min="3831" max="3831" width="8" style="5" customWidth="1"/>
    <col min="3832" max="3832" width="9.125" style="5" customWidth="1"/>
    <col min="3833" max="3838" width="8" style="5" customWidth="1"/>
    <col min="3839" max="3839" width="11.75" style="5" customWidth="1"/>
    <col min="3840" max="3840" width="6.875" style="5" customWidth="1"/>
    <col min="3841" max="3841" width="8.375" style="5" customWidth="1"/>
    <col min="3842" max="3848" width="6.75" style="5" customWidth="1"/>
    <col min="3849" max="3850" width="5.875" style="5" customWidth="1"/>
    <col min="3851" max="3851" width="8.5" style="5" customWidth="1"/>
    <col min="3852" max="3852" width="8" style="5" customWidth="1"/>
    <col min="3853" max="3853" width="9.125" style="5" customWidth="1"/>
    <col min="3854" max="3859" width="8" style="5" customWidth="1"/>
    <col min="3860" max="3860" width="11.75" style="5" customWidth="1"/>
    <col min="3861" max="3861" width="6.875" style="5" customWidth="1"/>
    <col min="3862" max="3862" width="7.625" style="5" customWidth="1"/>
    <col min="3863" max="3866" width="6.75" style="5" customWidth="1"/>
    <col min="3867" max="3867" width="7.625" style="5" customWidth="1"/>
    <col min="3868" max="3872" width="6.75" style="5" customWidth="1"/>
    <col min="3873" max="3873" width="6.625" style="5" customWidth="1"/>
    <col min="3874" max="3874" width="6.25" style="5" customWidth="1"/>
    <col min="3875" max="3875" width="6.625" style="5" customWidth="1"/>
    <col min="3876" max="3876" width="6.25" style="5" customWidth="1"/>
    <col min="3877" max="3877" width="6.5" style="5" customWidth="1"/>
    <col min="3878" max="3878" width="6.625" style="5" customWidth="1"/>
    <col min="3879" max="3879" width="6.875" style="5" customWidth="1"/>
    <col min="3880" max="3880" width="7" style="5" customWidth="1"/>
    <col min="3881" max="3881" width="8.125" style="5" customWidth="1"/>
    <col min="3882" max="3882" width="7.875" style="5" customWidth="1"/>
    <col min="3883" max="3884" width="6.75" style="5" customWidth="1"/>
    <col min="3885" max="3885" width="6.625" style="5" customWidth="1"/>
    <col min="3886" max="3887" width="6.75" style="5" customWidth="1"/>
    <col min="3888" max="3888" width="6.625" style="5" customWidth="1"/>
    <col min="3889" max="3891" width="0" style="5" hidden="1" customWidth="1"/>
    <col min="3892" max="4073" width="9" style="5"/>
    <col min="4074" max="4074" width="4.25" style="5" customWidth="1"/>
    <col min="4075" max="4075" width="16.25" style="5" customWidth="1"/>
    <col min="4076" max="4083" width="6.75" style="5" customWidth="1"/>
    <col min="4084" max="4085" width="5.875" style="5" customWidth="1"/>
    <col min="4086" max="4086" width="8.5" style="5" customWidth="1"/>
    <col min="4087" max="4087" width="8" style="5" customWidth="1"/>
    <col min="4088" max="4088" width="9.125" style="5" customWidth="1"/>
    <col min="4089" max="4094" width="8" style="5" customWidth="1"/>
    <col min="4095" max="4095" width="11.75" style="5" customWidth="1"/>
    <col min="4096" max="4096" width="6.875" style="5" customWidth="1"/>
    <col min="4097" max="4097" width="8.375" style="5" customWidth="1"/>
    <col min="4098" max="4104" width="6.75" style="5" customWidth="1"/>
    <col min="4105" max="4106" width="5.875" style="5" customWidth="1"/>
    <col min="4107" max="4107" width="8.5" style="5" customWidth="1"/>
    <col min="4108" max="4108" width="8" style="5" customWidth="1"/>
    <col min="4109" max="4109" width="9.125" style="5" customWidth="1"/>
    <col min="4110" max="4115" width="8" style="5" customWidth="1"/>
    <col min="4116" max="4116" width="11.75" style="5" customWidth="1"/>
    <col min="4117" max="4117" width="6.875" style="5" customWidth="1"/>
    <col min="4118" max="4118" width="7.625" style="5" customWidth="1"/>
    <col min="4119" max="4122" width="6.75" style="5" customWidth="1"/>
    <col min="4123" max="4123" width="7.625" style="5" customWidth="1"/>
    <col min="4124" max="4128" width="6.75" style="5" customWidth="1"/>
    <col min="4129" max="4129" width="6.625" style="5" customWidth="1"/>
    <col min="4130" max="4130" width="6.25" style="5" customWidth="1"/>
    <col min="4131" max="4131" width="6.625" style="5" customWidth="1"/>
    <col min="4132" max="4132" width="6.25" style="5" customWidth="1"/>
    <col min="4133" max="4133" width="6.5" style="5" customWidth="1"/>
    <col min="4134" max="4134" width="6.625" style="5" customWidth="1"/>
    <col min="4135" max="4135" width="6.875" style="5" customWidth="1"/>
    <col min="4136" max="4136" width="7" style="5" customWidth="1"/>
    <col min="4137" max="4137" width="8.125" style="5" customWidth="1"/>
    <col min="4138" max="4138" width="7.875" style="5" customWidth="1"/>
    <col min="4139" max="4140" width="6.75" style="5" customWidth="1"/>
    <col min="4141" max="4141" width="6.625" style="5" customWidth="1"/>
    <col min="4142" max="4143" width="6.75" style="5" customWidth="1"/>
    <col min="4144" max="4144" width="6.625" style="5" customWidth="1"/>
    <col min="4145" max="4147" width="0" style="5" hidden="1" customWidth="1"/>
    <col min="4148" max="4329" width="9" style="5"/>
    <col min="4330" max="4330" width="4.25" style="5" customWidth="1"/>
    <col min="4331" max="4331" width="16.25" style="5" customWidth="1"/>
    <col min="4332" max="4339" width="6.75" style="5" customWidth="1"/>
    <col min="4340" max="4341" width="5.875" style="5" customWidth="1"/>
    <col min="4342" max="4342" width="8.5" style="5" customWidth="1"/>
    <col min="4343" max="4343" width="8" style="5" customWidth="1"/>
    <col min="4344" max="4344" width="9.125" style="5" customWidth="1"/>
    <col min="4345" max="4350" width="8" style="5" customWidth="1"/>
    <col min="4351" max="4351" width="11.75" style="5" customWidth="1"/>
    <col min="4352" max="4352" width="6.875" style="5" customWidth="1"/>
    <col min="4353" max="4353" width="8.375" style="5" customWidth="1"/>
    <col min="4354" max="4360" width="6.75" style="5" customWidth="1"/>
    <col min="4361" max="4362" width="5.875" style="5" customWidth="1"/>
    <col min="4363" max="4363" width="8.5" style="5" customWidth="1"/>
    <col min="4364" max="4364" width="8" style="5" customWidth="1"/>
    <col min="4365" max="4365" width="9.125" style="5" customWidth="1"/>
    <col min="4366" max="4371" width="8" style="5" customWidth="1"/>
    <col min="4372" max="4372" width="11.75" style="5" customWidth="1"/>
    <col min="4373" max="4373" width="6.875" style="5" customWidth="1"/>
    <col min="4374" max="4374" width="7.625" style="5" customWidth="1"/>
    <col min="4375" max="4378" width="6.75" style="5" customWidth="1"/>
    <col min="4379" max="4379" width="7.625" style="5" customWidth="1"/>
    <col min="4380" max="4384" width="6.75" style="5" customWidth="1"/>
    <col min="4385" max="4385" width="6.625" style="5" customWidth="1"/>
    <col min="4386" max="4386" width="6.25" style="5" customWidth="1"/>
    <col min="4387" max="4387" width="6.625" style="5" customWidth="1"/>
    <col min="4388" max="4388" width="6.25" style="5" customWidth="1"/>
    <col min="4389" max="4389" width="6.5" style="5" customWidth="1"/>
    <col min="4390" max="4390" width="6.625" style="5" customWidth="1"/>
    <col min="4391" max="4391" width="6.875" style="5" customWidth="1"/>
    <col min="4392" max="4392" width="7" style="5" customWidth="1"/>
    <col min="4393" max="4393" width="8.125" style="5" customWidth="1"/>
    <col min="4394" max="4394" width="7.875" style="5" customWidth="1"/>
    <col min="4395" max="4396" width="6.75" style="5" customWidth="1"/>
    <col min="4397" max="4397" width="6.625" style="5" customWidth="1"/>
    <col min="4398" max="4399" width="6.75" style="5" customWidth="1"/>
    <col min="4400" max="4400" width="6.625" style="5" customWidth="1"/>
    <col min="4401" max="4403" width="0" style="5" hidden="1" customWidth="1"/>
    <col min="4404" max="4585" width="9" style="5"/>
    <col min="4586" max="4586" width="4.25" style="5" customWidth="1"/>
    <col min="4587" max="4587" width="16.25" style="5" customWidth="1"/>
    <col min="4588" max="4595" width="6.75" style="5" customWidth="1"/>
    <col min="4596" max="4597" width="5.875" style="5" customWidth="1"/>
    <col min="4598" max="4598" width="8.5" style="5" customWidth="1"/>
    <col min="4599" max="4599" width="8" style="5" customWidth="1"/>
    <col min="4600" max="4600" width="9.125" style="5" customWidth="1"/>
    <col min="4601" max="4606" width="8" style="5" customWidth="1"/>
    <col min="4607" max="4607" width="11.75" style="5" customWidth="1"/>
    <col min="4608" max="4608" width="6.875" style="5" customWidth="1"/>
    <col min="4609" max="4609" width="8.375" style="5" customWidth="1"/>
    <col min="4610" max="4616" width="6.75" style="5" customWidth="1"/>
    <col min="4617" max="4618" width="5.875" style="5" customWidth="1"/>
    <col min="4619" max="4619" width="8.5" style="5" customWidth="1"/>
    <col min="4620" max="4620" width="8" style="5" customWidth="1"/>
    <col min="4621" max="4621" width="9.125" style="5" customWidth="1"/>
    <col min="4622" max="4627" width="8" style="5" customWidth="1"/>
    <col min="4628" max="4628" width="11.75" style="5" customWidth="1"/>
    <col min="4629" max="4629" width="6.875" style="5" customWidth="1"/>
    <col min="4630" max="4630" width="7.625" style="5" customWidth="1"/>
    <col min="4631" max="4634" width="6.75" style="5" customWidth="1"/>
    <col min="4635" max="4635" width="7.625" style="5" customWidth="1"/>
    <col min="4636" max="4640" width="6.75" style="5" customWidth="1"/>
    <col min="4641" max="4641" width="6.625" style="5" customWidth="1"/>
    <col min="4642" max="4642" width="6.25" style="5" customWidth="1"/>
    <col min="4643" max="4643" width="6.625" style="5" customWidth="1"/>
    <col min="4644" max="4644" width="6.25" style="5" customWidth="1"/>
    <col min="4645" max="4645" width="6.5" style="5" customWidth="1"/>
    <col min="4646" max="4646" width="6.625" style="5" customWidth="1"/>
    <col min="4647" max="4647" width="6.875" style="5" customWidth="1"/>
    <col min="4648" max="4648" width="7" style="5" customWidth="1"/>
    <col min="4649" max="4649" width="8.125" style="5" customWidth="1"/>
    <col min="4650" max="4650" width="7.875" style="5" customWidth="1"/>
    <col min="4651" max="4652" width="6.75" style="5" customWidth="1"/>
    <col min="4653" max="4653" width="6.625" style="5" customWidth="1"/>
    <col min="4654" max="4655" width="6.75" style="5" customWidth="1"/>
    <col min="4656" max="4656" width="6.625" style="5" customWidth="1"/>
    <col min="4657" max="4659" width="0" style="5" hidden="1" customWidth="1"/>
    <col min="4660" max="4841" width="9" style="5"/>
    <col min="4842" max="4842" width="4.25" style="5" customWidth="1"/>
    <col min="4843" max="4843" width="16.25" style="5" customWidth="1"/>
    <col min="4844" max="4851" width="6.75" style="5" customWidth="1"/>
    <col min="4852" max="4853" width="5.875" style="5" customWidth="1"/>
    <col min="4854" max="4854" width="8.5" style="5" customWidth="1"/>
    <col min="4855" max="4855" width="8" style="5" customWidth="1"/>
    <col min="4856" max="4856" width="9.125" style="5" customWidth="1"/>
    <col min="4857" max="4862" width="8" style="5" customWidth="1"/>
    <col min="4863" max="4863" width="11.75" style="5" customWidth="1"/>
    <col min="4864" max="4864" width="6.875" style="5" customWidth="1"/>
    <col min="4865" max="4865" width="8.375" style="5" customWidth="1"/>
    <col min="4866" max="4872" width="6.75" style="5" customWidth="1"/>
    <col min="4873" max="4874" width="5.875" style="5" customWidth="1"/>
    <col min="4875" max="4875" width="8.5" style="5" customWidth="1"/>
    <col min="4876" max="4876" width="8" style="5" customWidth="1"/>
    <col min="4877" max="4877" width="9.125" style="5" customWidth="1"/>
    <col min="4878" max="4883" width="8" style="5" customWidth="1"/>
    <col min="4884" max="4884" width="11.75" style="5" customWidth="1"/>
    <col min="4885" max="4885" width="6.875" style="5" customWidth="1"/>
    <col min="4886" max="4886" width="7.625" style="5" customWidth="1"/>
    <col min="4887" max="4890" width="6.75" style="5" customWidth="1"/>
    <col min="4891" max="4891" width="7.625" style="5" customWidth="1"/>
    <col min="4892" max="4896" width="6.75" style="5" customWidth="1"/>
    <col min="4897" max="4897" width="6.625" style="5" customWidth="1"/>
    <col min="4898" max="4898" width="6.25" style="5" customWidth="1"/>
    <col min="4899" max="4899" width="6.625" style="5" customWidth="1"/>
    <col min="4900" max="4900" width="6.25" style="5" customWidth="1"/>
    <col min="4901" max="4901" width="6.5" style="5" customWidth="1"/>
    <col min="4902" max="4902" width="6.625" style="5" customWidth="1"/>
    <col min="4903" max="4903" width="6.875" style="5" customWidth="1"/>
    <col min="4904" max="4904" width="7" style="5" customWidth="1"/>
    <col min="4905" max="4905" width="8.125" style="5" customWidth="1"/>
    <col min="4906" max="4906" width="7.875" style="5" customWidth="1"/>
    <col min="4907" max="4908" width="6.75" style="5" customWidth="1"/>
    <col min="4909" max="4909" width="6.625" style="5" customWidth="1"/>
    <col min="4910" max="4911" width="6.75" style="5" customWidth="1"/>
    <col min="4912" max="4912" width="6.625" style="5" customWidth="1"/>
    <col min="4913" max="4915" width="0" style="5" hidden="1" customWidth="1"/>
    <col min="4916" max="5097" width="9" style="5"/>
    <col min="5098" max="5098" width="4.25" style="5" customWidth="1"/>
    <col min="5099" max="5099" width="16.25" style="5" customWidth="1"/>
    <col min="5100" max="5107" width="6.75" style="5" customWidth="1"/>
    <col min="5108" max="5109" width="5.875" style="5" customWidth="1"/>
    <col min="5110" max="5110" width="8.5" style="5" customWidth="1"/>
    <col min="5111" max="5111" width="8" style="5" customWidth="1"/>
    <col min="5112" max="5112" width="9.125" style="5" customWidth="1"/>
    <col min="5113" max="5118" width="8" style="5" customWidth="1"/>
    <col min="5119" max="5119" width="11.75" style="5" customWidth="1"/>
    <col min="5120" max="5120" width="6.875" style="5" customWidth="1"/>
    <col min="5121" max="5121" width="8.375" style="5" customWidth="1"/>
    <col min="5122" max="5128" width="6.75" style="5" customWidth="1"/>
    <col min="5129" max="5130" width="5.875" style="5" customWidth="1"/>
    <col min="5131" max="5131" width="8.5" style="5" customWidth="1"/>
    <col min="5132" max="5132" width="8" style="5" customWidth="1"/>
    <col min="5133" max="5133" width="9.125" style="5" customWidth="1"/>
    <col min="5134" max="5139" width="8" style="5" customWidth="1"/>
    <col min="5140" max="5140" width="11.75" style="5" customWidth="1"/>
    <col min="5141" max="5141" width="6.875" style="5" customWidth="1"/>
    <col min="5142" max="5142" width="7.625" style="5" customWidth="1"/>
    <col min="5143" max="5146" width="6.75" style="5" customWidth="1"/>
    <col min="5147" max="5147" width="7.625" style="5" customWidth="1"/>
    <col min="5148" max="5152" width="6.75" style="5" customWidth="1"/>
    <col min="5153" max="5153" width="6.625" style="5" customWidth="1"/>
    <col min="5154" max="5154" width="6.25" style="5" customWidth="1"/>
    <col min="5155" max="5155" width="6.625" style="5" customWidth="1"/>
    <col min="5156" max="5156" width="6.25" style="5" customWidth="1"/>
    <col min="5157" max="5157" width="6.5" style="5" customWidth="1"/>
    <col min="5158" max="5158" width="6.625" style="5" customWidth="1"/>
    <col min="5159" max="5159" width="6.875" style="5" customWidth="1"/>
    <col min="5160" max="5160" width="7" style="5" customWidth="1"/>
    <col min="5161" max="5161" width="8.125" style="5" customWidth="1"/>
    <col min="5162" max="5162" width="7.875" style="5" customWidth="1"/>
    <col min="5163" max="5164" width="6.75" style="5" customWidth="1"/>
    <col min="5165" max="5165" width="6.625" style="5" customWidth="1"/>
    <col min="5166" max="5167" width="6.75" style="5" customWidth="1"/>
    <col min="5168" max="5168" width="6.625" style="5" customWidth="1"/>
    <col min="5169" max="5171" width="0" style="5" hidden="1" customWidth="1"/>
    <col min="5172" max="5353" width="9" style="5"/>
    <col min="5354" max="5354" width="4.25" style="5" customWidth="1"/>
    <col min="5355" max="5355" width="16.25" style="5" customWidth="1"/>
    <col min="5356" max="5363" width="6.75" style="5" customWidth="1"/>
    <col min="5364" max="5365" width="5.875" style="5" customWidth="1"/>
    <col min="5366" max="5366" width="8.5" style="5" customWidth="1"/>
    <col min="5367" max="5367" width="8" style="5" customWidth="1"/>
    <col min="5368" max="5368" width="9.125" style="5" customWidth="1"/>
    <col min="5369" max="5374" width="8" style="5" customWidth="1"/>
    <col min="5375" max="5375" width="11.75" style="5" customWidth="1"/>
    <col min="5376" max="5376" width="6.875" style="5" customWidth="1"/>
    <col min="5377" max="5377" width="8.375" style="5" customWidth="1"/>
    <col min="5378" max="5384" width="6.75" style="5" customWidth="1"/>
    <col min="5385" max="5386" width="5.875" style="5" customWidth="1"/>
    <col min="5387" max="5387" width="8.5" style="5" customWidth="1"/>
    <col min="5388" max="5388" width="8" style="5" customWidth="1"/>
    <col min="5389" max="5389" width="9.125" style="5" customWidth="1"/>
    <col min="5390" max="5395" width="8" style="5" customWidth="1"/>
    <col min="5396" max="5396" width="11.75" style="5" customWidth="1"/>
    <col min="5397" max="5397" width="6.875" style="5" customWidth="1"/>
    <col min="5398" max="5398" width="7.625" style="5" customWidth="1"/>
    <col min="5399" max="5402" width="6.75" style="5" customWidth="1"/>
    <col min="5403" max="5403" width="7.625" style="5" customWidth="1"/>
    <col min="5404" max="5408" width="6.75" style="5" customWidth="1"/>
    <col min="5409" max="5409" width="6.625" style="5" customWidth="1"/>
    <col min="5410" max="5410" width="6.25" style="5" customWidth="1"/>
    <col min="5411" max="5411" width="6.625" style="5" customWidth="1"/>
    <col min="5412" max="5412" width="6.25" style="5" customWidth="1"/>
    <col min="5413" max="5413" width="6.5" style="5" customWidth="1"/>
    <col min="5414" max="5414" width="6.625" style="5" customWidth="1"/>
    <col min="5415" max="5415" width="6.875" style="5" customWidth="1"/>
    <col min="5416" max="5416" width="7" style="5" customWidth="1"/>
    <col min="5417" max="5417" width="8.125" style="5" customWidth="1"/>
    <col min="5418" max="5418" width="7.875" style="5" customWidth="1"/>
    <col min="5419" max="5420" width="6.75" style="5" customWidth="1"/>
    <col min="5421" max="5421" width="6.625" style="5" customWidth="1"/>
    <col min="5422" max="5423" width="6.75" style="5" customWidth="1"/>
    <col min="5424" max="5424" width="6.625" style="5" customWidth="1"/>
    <col min="5425" max="5427" width="0" style="5" hidden="1" customWidth="1"/>
    <col min="5428" max="5609" width="9" style="5"/>
    <col min="5610" max="5610" width="4.25" style="5" customWidth="1"/>
    <col min="5611" max="5611" width="16.25" style="5" customWidth="1"/>
    <col min="5612" max="5619" width="6.75" style="5" customWidth="1"/>
    <col min="5620" max="5621" width="5.875" style="5" customWidth="1"/>
    <col min="5622" max="5622" width="8.5" style="5" customWidth="1"/>
    <col min="5623" max="5623" width="8" style="5" customWidth="1"/>
    <col min="5624" max="5624" width="9.125" style="5" customWidth="1"/>
    <col min="5625" max="5630" width="8" style="5" customWidth="1"/>
    <col min="5631" max="5631" width="11.75" style="5" customWidth="1"/>
    <col min="5632" max="5632" width="6.875" style="5" customWidth="1"/>
    <col min="5633" max="5633" width="8.375" style="5" customWidth="1"/>
    <col min="5634" max="5640" width="6.75" style="5" customWidth="1"/>
    <col min="5641" max="5642" width="5.875" style="5" customWidth="1"/>
    <col min="5643" max="5643" width="8.5" style="5" customWidth="1"/>
    <col min="5644" max="5644" width="8" style="5" customWidth="1"/>
    <col min="5645" max="5645" width="9.125" style="5" customWidth="1"/>
    <col min="5646" max="5651" width="8" style="5" customWidth="1"/>
    <col min="5652" max="5652" width="11.75" style="5" customWidth="1"/>
    <col min="5653" max="5653" width="6.875" style="5" customWidth="1"/>
    <col min="5654" max="5654" width="7.625" style="5" customWidth="1"/>
    <col min="5655" max="5658" width="6.75" style="5" customWidth="1"/>
    <col min="5659" max="5659" width="7.625" style="5" customWidth="1"/>
    <col min="5660" max="5664" width="6.75" style="5" customWidth="1"/>
    <col min="5665" max="5665" width="6.625" style="5" customWidth="1"/>
    <col min="5666" max="5666" width="6.25" style="5" customWidth="1"/>
    <col min="5667" max="5667" width="6.625" style="5" customWidth="1"/>
    <col min="5668" max="5668" width="6.25" style="5" customWidth="1"/>
    <col min="5669" max="5669" width="6.5" style="5" customWidth="1"/>
    <col min="5670" max="5670" width="6.625" style="5" customWidth="1"/>
    <col min="5671" max="5671" width="6.875" style="5" customWidth="1"/>
    <col min="5672" max="5672" width="7" style="5" customWidth="1"/>
    <col min="5673" max="5673" width="8.125" style="5" customWidth="1"/>
    <col min="5674" max="5674" width="7.875" style="5" customWidth="1"/>
    <col min="5675" max="5676" width="6.75" style="5" customWidth="1"/>
    <col min="5677" max="5677" width="6.625" style="5" customWidth="1"/>
    <col min="5678" max="5679" width="6.75" style="5" customWidth="1"/>
    <col min="5680" max="5680" width="6.625" style="5" customWidth="1"/>
    <col min="5681" max="5683" width="0" style="5" hidden="1" customWidth="1"/>
    <col min="5684" max="5865" width="9" style="5"/>
    <col min="5866" max="5866" width="4.25" style="5" customWidth="1"/>
    <col min="5867" max="5867" width="16.25" style="5" customWidth="1"/>
    <col min="5868" max="5875" width="6.75" style="5" customWidth="1"/>
    <col min="5876" max="5877" width="5.875" style="5" customWidth="1"/>
    <col min="5878" max="5878" width="8.5" style="5" customWidth="1"/>
    <col min="5879" max="5879" width="8" style="5" customWidth="1"/>
    <col min="5880" max="5880" width="9.125" style="5" customWidth="1"/>
    <col min="5881" max="5886" width="8" style="5" customWidth="1"/>
    <col min="5887" max="5887" width="11.75" style="5" customWidth="1"/>
    <col min="5888" max="5888" width="6.875" style="5" customWidth="1"/>
    <col min="5889" max="5889" width="8.375" style="5" customWidth="1"/>
    <col min="5890" max="5896" width="6.75" style="5" customWidth="1"/>
    <col min="5897" max="5898" width="5.875" style="5" customWidth="1"/>
    <col min="5899" max="5899" width="8.5" style="5" customWidth="1"/>
    <col min="5900" max="5900" width="8" style="5" customWidth="1"/>
    <col min="5901" max="5901" width="9.125" style="5" customWidth="1"/>
    <col min="5902" max="5907" width="8" style="5" customWidth="1"/>
    <col min="5908" max="5908" width="11.75" style="5" customWidth="1"/>
    <col min="5909" max="5909" width="6.875" style="5" customWidth="1"/>
    <col min="5910" max="5910" width="7.625" style="5" customWidth="1"/>
    <col min="5911" max="5914" width="6.75" style="5" customWidth="1"/>
    <col min="5915" max="5915" width="7.625" style="5" customWidth="1"/>
    <col min="5916" max="5920" width="6.75" style="5" customWidth="1"/>
    <col min="5921" max="5921" width="6.625" style="5" customWidth="1"/>
    <col min="5922" max="5922" width="6.25" style="5" customWidth="1"/>
    <col min="5923" max="5923" width="6.625" style="5" customWidth="1"/>
    <col min="5924" max="5924" width="6.25" style="5" customWidth="1"/>
    <col min="5925" max="5925" width="6.5" style="5" customWidth="1"/>
    <col min="5926" max="5926" width="6.625" style="5" customWidth="1"/>
    <col min="5927" max="5927" width="6.875" style="5" customWidth="1"/>
    <col min="5928" max="5928" width="7" style="5" customWidth="1"/>
    <col min="5929" max="5929" width="8.125" style="5" customWidth="1"/>
    <col min="5930" max="5930" width="7.875" style="5" customWidth="1"/>
    <col min="5931" max="5932" width="6.75" style="5" customWidth="1"/>
    <col min="5933" max="5933" width="6.625" style="5" customWidth="1"/>
    <col min="5934" max="5935" width="6.75" style="5" customWidth="1"/>
    <col min="5936" max="5936" width="6.625" style="5" customWidth="1"/>
    <col min="5937" max="5939" width="0" style="5" hidden="1" customWidth="1"/>
    <col min="5940" max="6121" width="9" style="5"/>
    <col min="6122" max="6122" width="4.25" style="5" customWidth="1"/>
    <col min="6123" max="6123" width="16.25" style="5" customWidth="1"/>
    <col min="6124" max="6131" width="6.75" style="5" customWidth="1"/>
    <col min="6132" max="6133" width="5.875" style="5" customWidth="1"/>
    <col min="6134" max="6134" width="8.5" style="5" customWidth="1"/>
    <col min="6135" max="6135" width="8" style="5" customWidth="1"/>
    <col min="6136" max="6136" width="9.125" style="5" customWidth="1"/>
    <col min="6137" max="6142" width="8" style="5" customWidth="1"/>
    <col min="6143" max="6143" width="11.75" style="5" customWidth="1"/>
    <col min="6144" max="6144" width="6.875" style="5" customWidth="1"/>
    <col min="6145" max="6145" width="8.375" style="5" customWidth="1"/>
    <col min="6146" max="6152" width="6.75" style="5" customWidth="1"/>
    <col min="6153" max="6154" width="5.875" style="5" customWidth="1"/>
    <col min="6155" max="6155" width="8.5" style="5" customWidth="1"/>
    <col min="6156" max="6156" width="8" style="5" customWidth="1"/>
    <col min="6157" max="6157" width="9.125" style="5" customWidth="1"/>
    <col min="6158" max="6163" width="8" style="5" customWidth="1"/>
    <col min="6164" max="6164" width="11.75" style="5" customWidth="1"/>
    <col min="6165" max="6165" width="6.875" style="5" customWidth="1"/>
    <col min="6166" max="6166" width="7.625" style="5" customWidth="1"/>
    <col min="6167" max="6170" width="6.75" style="5" customWidth="1"/>
    <col min="6171" max="6171" width="7.625" style="5" customWidth="1"/>
    <col min="6172" max="6176" width="6.75" style="5" customWidth="1"/>
    <col min="6177" max="6177" width="6.625" style="5" customWidth="1"/>
    <col min="6178" max="6178" width="6.25" style="5" customWidth="1"/>
    <col min="6179" max="6179" width="6.625" style="5" customWidth="1"/>
    <col min="6180" max="6180" width="6.25" style="5" customWidth="1"/>
    <col min="6181" max="6181" width="6.5" style="5" customWidth="1"/>
    <col min="6182" max="6182" width="6.625" style="5" customWidth="1"/>
    <col min="6183" max="6183" width="6.875" style="5" customWidth="1"/>
    <col min="6184" max="6184" width="7" style="5" customWidth="1"/>
    <col min="6185" max="6185" width="8.125" style="5" customWidth="1"/>
    <col min="6186" max="6186" width="7.875" style="5" customWidth="1"/>
    <col min="6187" max="6188" width="6.75" style="5" customWidth="1"/>
    <col min="6189" max="6189" width="6.625" style="5" customWidth="1"/>
    <col min="6190" max="6191" width="6.75" style="5" customWidth="1"/>
    <col min="6192" max="6192" width="6.625" style="5" customWidth="1"/>
    <col min="6193" max="6195" width="0" style="5" hidden="1" customWidth="1"/>
    <col min="6196" max="6377" width="9" style="5"/>
    <col min="6378" max="6378" width="4.25" style="5" customWidth="1"/>
    <col min="6379" max="6379" width="16.25" style="5" customWidth="1"/>
    <col min="6380" max="6387" width="6.75" style="5" customWidth="1"/>
    <col min="6388" max="6389" width="5.875" style="5" customWidth="1"/>
    <col min="6390" max="6390" width="8.5" style="5" customWidth="1"/>
    <col min="6391" max="6391" width="8" style="5" customWidth="1"/>
    <col min="6392" max="6392" width="9.125" style="5" customWidth="1"/>
    <col min="6393" max="6398" width="8" style="5" customWidth="1"/>
    <col min="6399" max="6399" width="11.75" style="5" customWidth="1"/>
    <col min="6400" max="6400" width="6.875" style="5" customWidth="1"/>
    <col min="6401" max="6401" width="8.375" style="5" customWidth="1"/>
    <col min="6402" max="6408" width="6.75" style="5" customWidth="1"/>
    <col min="6409" max="6410" width="5.875" style="5" customWidth="1"/>
    <col min="6411" max="6411" width="8.5" style="5" customWidth="1"/>
    <col min="6412" max="6412" width="8" style="5" customWidth="1"/>
    <col min="6413" max="6413" width="9.125" style="5" customWidth="1"/>
    <col min="6414" max="6419" width="8" style="5" customWidth="1"/>
    <col min="6420" max="6420" width="11.75" style="5" customWidth="1"/>
    <col min="6421" max="6421" width="6.875" style="5" customWidth="1"/>
    <col min="6422" max="6422" width="7.625" style="5" customWidth="1"/>
    <col min="6423" max="6426" width="6.75" style="5" customWidth="1"/>
    <col min="6427" max="6427" width="7.625" style="5" customWidth="1"/>
    <col min="6428" max="6432" width="6.75" style="5" customWidth="1"/>
    <col min="6433" max="6433" width="6.625" style="5" customWidth="1"/>
    <col min="6434" max="6434" width="6.25" style="5" customWidth="1"/>
    <col min="6435" max="6435" width="6.625" style="5" customWidth="1"/>
    <col min="6436" max="6436" width="6.25" style="5" customWidth="1"/>
    <col min="6437" max="6437" width="6.5" style="5" customWidth="1"/>
    <col min="6438" max="6438" width="6.625" style="5" customWidth="1"/>
    <col min="6439" max="6439" width="6.875" style="5" customWidth="1"/>
    <col min="6440" max="6440" width="7" style="5" customWidth="1"/>
    <col min="6441" max="6441" width="8.125" style="5" customWidth="1"/>
    <col min="6442" max="6442" width="7.875" style="5" customWidth="1"/>
    <col min="6443" max="6444" width="6.75" style="5" customWidth="1"/>
    <col min="6445" max="6445" width="6.625" style="5" customWidth="1"/>
    <col min="6446" max="6447" width="6.75" style="5" customWidth="1"/>
    <col min="6448" max="6448" width="6.625" style="5" customWidth="1"/>
    <col min="6449" max="6451" width="0" style="5" hidden="1" customWidth="1"/>
    <col min="6452" max="6633" width="9" style="5"/>
    <col min="6634" max="6634" width="4.25" style="5" customWidth="1"/>
    <col min="6635" max="6635" width="16.25" style="5" customWidth="1"/>
    <col min="6636" max="6643" width="6.75" style="5" customWidth="1"/>
    <col min="6644" max="6645" width="5.875" style="5" customWidth="1"/>
    <col min="6646" max="6646" width="8.5" style="5" customWidth="1"/>
    <col min="6647" max="6647" width="8" style="5" customWidth="1"/>
    <col min="6648" max="6648" width="9.125" style="5" customWidth="1"/>
    <col min="6649" max="6654" width="8" style="5" customWidth="1"/>
    <col min="6655" max="6655" width="11.75" style="5" customWidth="1"/>
    <col min="6656" max="6656" width="6.875" style="5" customWidth="1"/>
    <col min="6657" max="6657" width="8.375" style="5" customWidth="1"/>
    <col min="6658" max="6664" width="6.75" style="5" customWidth="1"/>
    <col min="6665" max="6666" width="5.875" style="5" customWidth="1"/>
    <col min="6667" max="6667" width="8.5" style="5" customWidth="1"/>
    <col min="6668" max="6668" width="8" style="5" customWidth="1"/>
    <col min="6669" max="6669" width="9.125" style="5" customWidth="1"/>
    <col min="6670" max="6675" width="8" style="5" customWidth="1"/>
    <col min="6676" max="6676" width="11.75" style="5" customWidth="1"/>
    <col min="6677" max="6677" width="6.875" style="5" customWidth="1"/>
    <col min="6678" max="6678" width="7.625" style="5" customWidth="1"/>
    <col min="6679" max="6682" width="6.75" style="5" customWidth="1"/>
    <col min="6683" max="6683" width="7.625" style="5" customWidth="1"/>
    <col min="6684" max="6688" width="6.75" style="5" customWidth="1"/>
    <col min="6689" max="6689" width="6.625" style="5" customWidth="1"/>
    <col min="6690" max="6690" width="6.25" style="5" customWidth="1"/>
    <col min="6691" max="6691" width="6.625" style="5" customWidth="1"/>
    <col min="6692" max="6692" width="6.25" style="5" customWidth="1"/>
    <col min="6693" max="6693" width="6.5" style="5" customWidth="1"/>
    <col min="6694" max="6694" width="6.625" style="5" customWidth="1"/>
    <col min="6695" max="6695" width="6.875" style="5" customWidth="1"/>
    <col min="6696" max="6696" width="7" style="5" customWidth="1"/>
    <col min="6697" max="6697" width="8.125" style="5" customWidth="1"/>
    <col min="6698" max="6698" width="7.875" style="5" customWidth="1"/>
    <col min="6699" max="6700" width="6.75" style="5" customWidth="1"/>
    <col min="6701" max="6701" width="6.625" style="5" customWidth="1"/>
    <col min="6702" max="6703" width="6.75" style="5" customWidth="1"/>
    <col min="6704" max="6704" width="6.625" style="5" customWidth="1"/>
    <col min="6705" max="6707" width="0" style="5" hidden="1" customWidth="1"/>
    <col min="6708" max="6889" width="9" style="5"/>
    <col min="6890" max="6890" width="4.25" style="5" customWidth="1"/>
    <col min="6891" max="6891" width="16.25" style="5" customWidth="1"/>
    <col min="6892" max="6899" width="6.75" style="5" customWidth="1"/>
    <col min="6900" max="6901" width="5.875" style="5" customWidth="1"/>
    <col min="6902" max="6902" width="8.5" style="5" customWidth="1"/>
    <col min="6903" max="6903" width="8" style="5" customWidth="1"/>
    <col min="6904" max="6904" width="9.125" style="5" customWidth="1"/>
    <col min="6905" max="6910" width="8" style="5" customWidth="1"/>
    <col min="6911" max="6911" width="11.75" style="5" customWidth="1"/>
    <col min="6912" max="6912" width="6.875" style="5" customWidth="1"/>
    <col min="6913" max="6913" width="8.375" style="5" customWidth="1"/>
    <col min="6914" max="6920" width="6.75" style="5" customWidth="1"/>
    <col min="6921" max="6922" width="5.875" style="5" customWidth="1"/>
    <col min="6923" max="6923" width="8.5" style="5" customWidth="1"/>
    <col min="6924" max="6924" width="8" style="5" customWidth="1"/>
    <col min="6925" max="6925" width="9.125" style="5" customWidth="1"/>
    <col min="6926" max="6931" width="8" style="5" customWidth="1"/>
    <col min="6932" max="6932" width="11.75" style="5" customWidth="1"/>
    <col min="6933" max="6933" width="6.875" style="5" customWidth="1"/>
    <col min="6934" max="6934" width="7.625" style="5" customWidth="1"/>
    <col min="6935" max="6938" width="6.75" style="5" customWidth="1"/>
    <col min="6939" max="6939" width="7.625" style="5" customWidth="1"/>
    <col min="6940" max="6944" width="6.75" style="5" customWidth="1"/>
    <col min="6945" max="6945" width="6.625" style="5" customWidth="1"/>
    <col min="6946" max="6946" width="6.25" style="5" customWidth="1"/>
    <col min="6947" max="6947" width="6.625" style="5" customWidth="1"/>
    <col min="6948" max="6948" width="6.25" style="5" customWidth="1"/>
    <col min="6949" max="6949" width="6.5" style="5" customWidth="1"/>
    <col min="6950" max="6950" width="6.625" style="5" customWidth="1"/>
    <col min="6951" max="6951" width="6.875" style="5" customWidth="1"/>
    <col min="6952" max="6952" width="7" style="5" customWidth="1"/>
    <col min="6953" max="6953" width="8.125" style="5" customWidth="1"/>
    <col min="6954" max="6954" width="7.875" style="5" customWidth="1"/>
    <col min="6955" max="6956" width="6.75" style="5" customWidth="1"/>
    <col min="6957" max="6957" width="6.625" style="5" customWidth="1"/>
    <col min="6958" max="6959" width="6.75" style="5" customWidth="1"/>
    <col min="6960" max="6960" width="6.625" style="5" customWidth="1"/>
    <col min="6961" max="6963" width="0" style="5" hidden="1" customWidth="1"/>
    <col min="6964" max="7145" width="9" style="5"/>
    <col min="7146" max="7146" width="4.25" style="5" customWidth="1"/>
    <col min="7147" max="7147" width="16.25" style="5" customWidth="1"/>
    <col min="7148" max="7155" width="6.75" style="5" customWidth="1"/>
    <col min="7156" max="7157" width="5.875" style="5" customWidth="1"/>
    <col min="7158" max="7158" width="8.5" style="5" customWidth="1"/>
    <col min="7159" max="7159" width="8" style="5" customWidth="1"/>
    <col min="7160" max="7160" width="9.125" style="5" customWidth="1"/>
    <col min="7161" max="7166" width="8" style="5" customWidth="1"/>
    <col min="7167" max="7167" width="11.75" style="5" customWidth="1"/>
    <col min="7168" max="7168" width="6.875" style="5" customWidth="1"/>
    <col min="7169" max="7169" width="8.375" style="5" customWidth="1"/>
    <col min="7170" max="7176" width="6.75" style="5" customWidth="1"/>
    <col min="7177" max="7178" width="5.875" style="5" customWidth="1"/>
    <col min="7179" max="7179" width="8.5" style="5" customWidth="1"/>
    <col min="7180" max="7180" width="8" style="5" customWidth="1"/>
    <col min="7181" max="7181" width="9.125" style="5" customWidth="1"/>
    <col min="7182" max="7187" width="8" style="5" customWidth="1"/>
    <col min="7188" max="7188" width="11.75" style="5" customWidth="1"/>
    <col min="7189" max="7189" width="6.875" style="5" customWidth="1"/>
    <col min="7190" max="7190" width="7.625" style="5" customWidth="1"/>
    <col min="7191" max="7194" width="6.75" style="5" customWidth="1"/>
    <col min="7195" max="7195" width="7.625" style="5" customWidth="1"/>
    <col min="7196" max="7200" width="6.75" style="5" customWidth="1"/>
    <col min="7201" max="7201" width="6.625" style="5" customWidth="1"/>
    <col min="7202" max="7202" width="6.25" style="5" customWidth="1"/>
    <col min="7203" max="7203" width="6.625" style="5" customWidth="1"/>
    <col min="7204" max="7204" width="6.25" style="5" customWidth="1"/>
    <col min="7205" max="7205" width="6.5" style="5" customWidth="1"/>
    <col min="7206" max="7206" width="6.625" style="5" customWidth="1"/>
    <col min="7207" max="7207" width="6.875" style="5" customWidth="1"/>
    <col min="7208" max="7208" width="7" style="5" customWidth="1"/>
    <col min="7209" max="7209" width="8.125" style="5" customWidth="1"/>
    <col min="7210" max="7210" width="7.875" style="5" customWidth="1"/>
    <col min="7211" max="7212" width="6.75" style="5" customWidth="1"/>
    <col min="7213" max="7213" width="6.625" style="5" customWidth="1"/>
    <col min="7214" max="7215" width="6.75" style="5" customWidth="1"/>
    <col min="7216" max="7216" width="6.625" style="5" customWidth="1"/>
    <col min="7217" max="7219" width="0" style="5" hidden="1" customWidth="1"/>
    <col min="7220" max="7401" width="9" style="5"/>
    <col min="7402" max="7402" width="4.25" style="5" customWidth="1"/>
    <col min="7403" max="7403" width="16.25" style="5" customWidth="1"/>
    <col min="7404" max="7411" width="6.75" style="5" customWidth="1"/>
    <col min="7412" max="7413" width="5.875" style="5" customWidth="1"/>
    <col min="7414" max="7414" width="8.5" style="5" customWidth="1"/>
    <col min="7415" max="7415" width="8" style="5" customWidth="1"/>
    <col min="7416" max="7416" width="9.125" style="5" customWidth="1"/>
    <col min="7417" max="7422" width="8" style="5" customWidth="1"/>
    <col min="7423" max="7423" width="11.75" style="5" customWidth="1"/>
    <col min="7424" max="7424" width="6.875" style="5" customWidth="1"/>
    <col min="7425" max="7425" width="8.375" style="5" customWidth="1"/>
    <col min="7426" max="7432" width="6.75" style="5" customWidth="1"/>
    <col min="7433" max="7434" width="5.875" style="5" customWidth="1"/>
    <col min="7435" max="7435" width="8.5" style="5" customWidth="1"/>
    <col min="7436" max="7436" width="8" style="5" customWidth="1"/>
    <col min="7437" max="7437" width="9.125" style="5" customWidth="1"/>
    <col min="7438" max="7443" width="8" style="5" customWidth="1"/>
    <col min="7444" max="7444" width="11.75" style="5" customWidth="1"/>
    <col min="7445" max="7445" width="6.875" style="5" customWidth="1"/>
    <col min="7446" max="7446" width="7.625" style="5" customWidth="1"/>
    <col min="7447" max="7450" width="6.75" style="5" customWidth="1"/>
    <col min="7451" max="7451" width="7.625" style="5" customWidth="1"/>
    <col min="7452" max="7456" width="6.75" style="5" customWidth="1"/>
    <col min="7457" max="7457" width="6.625" style="5" customWidth="1"/>
    <col min="7458" max="7458" width="6.25" style="5" customWidth="1"/>
    <col min="7459" max="7459" width="6.625" style="5" customWidth="1"/>
    <col min="7460" max="7460" width="6.25" style="5" customWidth="1"/>
    <col min="7461" max="7461" width="6.5" style="5" customWidth="1"/>
    <col min="7462" max="7462" width="6.625" style="5" customWidth="1"/>
    <col min="7463" max="7463" width="6.875" style="5" customWidth="1"/>
    <col min="7464" max="7464" width="7" style="5" customWidth="1"/>
    <col min="7465" max="7465" width="8.125" style="5" customWidth="1"/>
    <col min="7466" max="7466" width="7.875" style="5" customWidth="1"/>
    <col min="7467" max="7468" width="6.75" style="5" customWidth="1"/>
    <col min="7469" max="7469" width="6.625" style="5" customWidth="1"/>
    <col min="7470" max="7471" width="6.75" style="5" customWidth="1"/>
    <col min="7472" max="7472" width="6.625" style="5" customWidth="1"/>
    <col min="7473" max="7475" width="0" style="5" hidden="1" customWidth="1"/>
    <col min="7476" max="7657" width="9" style="5"/>
    <col min="7658" max="7658" width="4.25" style="5" customWidth="1"/>
    <col min="7659" max="7659" width="16.25" style="5" customWidth="1"/>
    <col min="7660" max="7667" width="6.75" style="5" customWidth="1"/>
    <col min="7668" max="7669" width="5.875" style="5" customWidth="1"/>
    <col min="7670" max="7670" width="8.5" style="5" customWidth="1"/>
    <col min="7671" max="7671" width="8" style="5" customWidth="1"/>
    <col min="7672" max="7672" width="9.125" style="5" customWidth="1"/>
    <col min="7673" max="7678" width="8" style="5" customWidth="1"/>
    <col min="7679" max="7679" width="11.75" style="5" customWidth="1"/>
    <col min="7680" max="7680" width="6.875" style="5" customWidth="1"/>
    <col min="7681" max="7681" width="8.375" style="5" customWidth="1"/>
    <col min="7682" max="7688" width="6.75" style="5" customWidth="1"/>
    <col min="7689" max="7690" width="5.875" style="5" customWidth="1"/>
    <col min="7691" max="7691" width="8.5" style="5" customWidth="1"/>
    <col min="7692" max="7692" width="8" style="5" customWidth="1"/>
    <col min="7693" max="7693" width="9.125" style="5" customWidth="1"/>
    <col min="7694" max="7699" width="8" style="5" customWidth="1"/>
    <col min="7700" max="7700" width="11.75" style="5" customWidth="1"/>
    <col min="7701" max="7701" width="6.875" style="5" customWidth="1"/>
    <col min="7702" max="7702" width="7.625" style="5" customWidth="1"/>
    <col min="7703" max="7706" width="6.75" style="5" customWidth="1"/>
    <col min="7707" max="7707" width="7.625" style="5" customWidth="1"/>
    <col min="7708" max="7712" width="6.75" style="5" customWidth="1"/>
    <col min="7713" max="7713" width="6.625" style="5" customWidth="1"/>
    <col min="7714" max="7714" width="6.25" style="5" customWidth="1"/>
    <col min="7715" max="7715" width="6.625" style="5" customWidth="1"/>
    <col min="7716" max="7716" width="6.25" style="5" customWidth="1"/>
    <col min="7717" max="7717" width="6.5" style="5" customWidth="1"/>
    <col min="7718" max="7718" width="6.625" style="5" customWidth="1"/>
    <col min="7719" max="7719" width="6.875" style="5" customWidth="1"/>
    <col min="7720" max="7720" width="7" style="5" customWidth="1"/>
    <col min="7721" max="7721" width="8.125" style="5" customWidth="1"/>
    <col min="7722" max="7722" width="7.875" style="5" customWidth="1"/>
    <col min="7723" max="7724" width="6.75" style="5" customWidth="1"/>
    <col min="7725" max="7725" width="6.625" style="5" customWidth="1"/>
    <col min="7726" max="7727" width="6.75" style="5" customWidth="1"/>
    <col min="7728" max="7728" width="6.625" style="5" customWidth="1"/>
    <col min="7729" max="7731" width="0" style="5" hidden="1" customWidth="1"/>
    <col min="7732" max="7913" width="9" style="5"/>
    <col min="7914" max="7914" width="4.25" style="5" customWidth="1"/>
    <col min="7915" max="7915" width="16.25" style="5" customWidth="1"/>
    <col min="7916" max="7923" width="6.75" style="5" customWidth="1"/>
    <col min="7924" max="7925" width="5.875" style="5" customWidth="1"/>
    <col min="7926" max="7926" width="8.5" style="5" customWidth="1"/>
    <col min="7927" max="7927" width="8" style="5" customWidth="1"/>
    <col min="7928" max="7928" width="9.125" style="5" customWidth="1"/>
    <col min="7929" max="7934" width="8" style="5" customWidth="1"/>
    <col min="7935" max="7935" width="11.75" style="5" customWidth="1"/>
    <col min="7936" max="7936" width="6.875" style="5" customWidth="1"/>
    <col min="7937" max="7937" width="8.375" style="5" customWidth="1"/>
    <col min="7938" max="7944" width="6.75" style="5" customWidth="1"/>
    <col min="7945" max="7946" width="5.875" style="5" customWidth="1"/>
    <col min="7947" max="7947" width="8.5" style="5" customWidth="1"/>
    <col min="7948" max="7948" width="8" style="5" customWidth="1"/>
    <col min="7949" max="7949" width="9.125" style="5" customWidth="1"/>
    <col min="7950" max="7955" width="8" style="5" customWidth="1"/>
    <col min="7956" max="7956" width="11.75" style="5" customWidth="1"/>
    <col min="7957" max="7957" width="6.875" style="5" customWidth="1"/>
    <col min="7958" max="7958" width="7.625" style="5" customWidth="1"/>
    <col min="7959" max="7962" width="6.75" style="5" customWidth="1"/>
    <col min="7963" max="7963" width="7.625" style="5" customWidth="1"/>
    <col min="7964" max="7968" width="6.75" style="5" customWidth="1"/>
    <col min="7969" max="7969" width="6.625" style="5" customWidth="1"/>
    <col min="7970" max="7970" width="6.25" style="5" customWidth="1"/>
    <col min="7971" max="7971" width="6.625" style="5" customWidth="1"/>
    <col min="7972" max="7972" width="6.25" style="5" customWidth="1"/>
    <col min="7973" max="7973" width="6.5" style="5" customWidth="1"/>
    <col min="7974" max="7974" width="6.625" style="5" customWidth="1"/>
    <col min="7975" max="7975" width="6.875" style="5" customWidth="1"/>
    <col min="7976" max="7976" width="7" style="5" customWidth="1"/>
    <col min="7977" max="7977" width="8.125" style="5" customWidth="1"/>
    <col min="7978" max="7978" width="7.875" style="5" customWidth="1"/>
    <col min="7979" max="7980" width="6.75" style="5" customWidth="1"/>
    <col min="7981" max="7981" width="6.625" style="5" customWidth="1"/>
    <col min="7982" max="7983" width="6.75" style="5" customWidth="1"/>
    <col min="7984" max="7984" width="6.625" style="5" customWidth="1"/>
    <col min="7985" max="7987" width="0" style="5" hidden="1" customWidth="1"/>
    <col min="7988" max="8169" width="9" style="5"/>
    <col min="8170" max="8170" width="4.25" style="5" customWidth="1"/>
    <col min="8171" max="8171" width="16.25" style="5" customWidth="1"/>
    <col min="8172" max="8179" width="6.75" style="5" customWidth="1"/>
    <col min="8180" max="8181" width="5.875" style="5" customWidth="1"/>
    <col min="8182" max="8182" width="8.5" style="5" customWidth="1"/>
    <col min="8183" max="8183" width="8" style="5" customWidth="1"/>
    <col min="8184" max="8184" width="9.125" style="5" customWidth="1"/>
    <col min="8185" max="8190" width="8" style="5" customWidth="1"/>
    <col min="8191" max="8191" width="11.75" style="5" customWidth="1"/>
    <col min="8192" max="8192" width="6.875" style="5" customWidth="1"/>
    <col min="8193" max="8193" width="8.375" style="5" customWidth="1"/>
    <col min="8194" max="8200" width="6.75" style="5" customWidth="1"/>
    <col min="8201" max="8202" width="5.875" style="5" customWidth="1"/>
    <col min="8203" max="8203" width="8.5" style="5" customWidth="1"/>
    <col min="8204" max="8204" width="8" style="5" customWidth="1"/>
    <col min="8205" max="8205" width="9.125" style="5" customWidth="1"/>
    <col min="8206" max="8211" width="8" style="5" customWidth="1"/>
    <col min="8212" max="8212" width="11.75" style="5" customWidth="1"/>
    <col min="8213" max="8213" width="6.875" style="5" customWidth="1"/>
    <col min="8214" max="8214" width="7.625" style="5" customWidth="1"/>
    <col min="8215" max="8218" width="6.75" style="5" customWidth="1"/>
    <col min="8219" max="8219" width="7.625" style="5" customWidth="1"/>
    <col min="8220" max="8224" width="6.75" style="5" customWidth="1"/>
    <col min="8225" max="8225" width="6.625" style="5" customWidth="1"/>
    <col min="8226" max="8226" width="6.25" style="5" customWidth="1"/>
    <col min="8227" max="8227" width="6.625" style="5" customWidth="1"/>
    <col min="8228" max="8228" width="6.25" style="5" customWidth="1"/>
    <col min="8229" max="8229" width="6.5" style="5" customWidth="1"/>
    <col min="8230" max="8230" width="6.625" style="5" customWidth="1"/>
    <col min="8231" max="8231" width="6.875" style="5" customWidth="1"/>
    <col min="8232" max="8232" width="7" style="5" customWidth="1"/>
    <col min="8233" max="8233" width="8.125" style="5" customWidth="1"/>
    <col min="8234" max="8234" width="7.875" style="5" customWidth="1"/>
    <col min="8235" max="8236" width="6.75" style="5" customWidth="1"/>
    <col min="8237" max="8237" width="6.625" style="5" customWidth="1"/>
    <col min="8238" max="8239" width="6.75" style="5" customWidth="1"/>
    <col min="8240" max="8240" width="6.625" style="5" customWidth="1"/>
    <col min="8241" max="8243" width="0" style="5" hidden="1" customWidth="1"/>
    <col min="8244" max="8425" width="9" style="5"/>
    <col min="8426" max="8426" width="4.25" style="5" customWidth="1"/>
    <col min="8427" max="8427" width="16.25" style="5" customWidth="1"/>
    <col min="8428" max="8435" width="6.75" style="5" customWidth="1"/>
    <col min="8436" max="8437" width="5.875" style="5" customWidth="1"/>
    <col min="8438" max="8438" width="8.5" style="5" customWidth="1"/>
    <col min="8439" max="8439" width="8" style="5" customWidth="1"/>
    <col min="8440" max="8440" width="9.125" style="5" customWidth="1"/>
    <col min="8441" max="8446" width="8" style="5" customWidth="1"/>
    <col min="8447" max="8447" width="11.75" style="5" customWidth="1"/>
    <col min="8448" max="8448" width="6.875" style="5" customWidth="1"/>
    <col min="8449" max="8449" width="8.375" style="5" customWidth="1"/>
    <col min="8450" max="8456" width="6.75" style="5" customWidth="1"/>
    <col min="8457" max="8458" width="5.875" style="5" customWidth="1"/>
    <col min="8459" max="8459" width="8.5" style="5" customWidth="1"/>
    <col min="8460" max="8460" width="8" style="5" customWidth="1"/>
    <col min="8461" max="8461" width="9.125" style="5" customWidth="1"/>
    <col min="8462" max="8467" width="8" style="5" customWidth="1"/>
    <col min="8468" max="8468" width="11.75" style="5" customWidth="1"/>
    <col min="8469" max="8469" width="6.875" style="5" customWidth="1"/>
    <col min="8470" max="8470" width="7.625" style="5" customWidth="1"/>
    <col min="8471" max="8474" width="6.75" style="5" customWidth="1"/>
    <col min="8475" max="8475" width="7.625" style="5" customWidth="1"/>
    <col min="8476" max="8480" width="6.75" style="5" customWidth="1"/>
    <col min="8481" max="8481" width="6.625" style="5" customWidth="1"/>
    <col min="8482" max="8482" width="6.25" style="5" customWidth="1"/>
    <col min="8483" max="8483" width="6.625" style="5" customWidth="1"/>
    <col min="8484" max="8484" width="6.25" style="5" customWidth="1"/>
    <col min="8485" max="8485" width="6.5" style="5" customWidth="1"/>
    <col min="8486" max="8486" width="6.625" style="5" customWidth="1"/>
    <col min="8487" max="8487" width="6.875" style="5" customWidth="1"/>
    <col min="8488" max="8488" width="7" style="5" customWidth="1"/>
    <col min="8489" max="8489" width="8.125" style="5" customWidth="1"/>
    <col min="8490" max="8490" width="7.875" style="5" customWidth="1"/>
    <col min="8491" max="8492" width="6.75" style="5" customWidth="1"/>
    <col min="8493" max="8493" width="6.625" style="5" customWidth="1"/>
    <col min="8494" max="8495" width="6.75" style="5" customWidth="1"/>
    <col min="8496" max="8496" width="6.625" style="5" customWidth="1"/>
    <col min="8497" max="8499" width="0" style="5" hidden="1" customWidth="1"/>
    <col min="8500" max="8681" width="9" style="5"/>
    <col min="8682" max="8682" width="4.25" style="5" customWidth="1"/>
    <col min="8683" max="8683" width="16.25" style="5" customWidth="1"/>
    <col min="8684" max="8691" width="6.75" style="5" customWidth="1"/>
    <col min="8692" max="8693" width="5.875" style="5" customWidth="1"/>
    <col min="8694" max="8694" width="8.5" style="5" customWidth="1"/>
    <col min="8695" max="8695" width="8" style="5" customWidth="1"/>
    <col min="8696" max="8696" width="9.125" style="5" customWidth="1"/>
    <col min="8697" max="8702" width="8" style="5" customWidth="1"/>
    <col min="8703" max="8703" width="11.75" style="5" customWidth="1"/>
    <col min="8704" max="8704" width="6.875" style="5" customWidth="1"/>
    <col min="8705" max="8705" width="8.375" style="5" customWidth="1"/>
    <col min="8706" max="8712" width="6.75" style="5" customWidth="1"/>
    <col min="8713" max="8714" width="5.875" style="5" customWidth="1"/>
    <col min="8715" max="8715" width="8.5" style="5" customWidth="1"/>
    <col min="8716" max="8716" width="8" style="5" customWidth="1"/>
    <col min="8717" max="8717" width="9.125" style="5" customWidth="1"/>
    <col min="8718" max="8723" width="8" style="5" customWidth="1"/>
    <col min="8724" max="8724" width="11.75" style="5" customWidth="1"/>
    <col min="8725" max="8725" width="6.875" style="5" customWidth="1"/>
    <col min="8726" max="8726" width="7.625" style="5" customWidth="1"/>
    <col min="8727" max="8730" width="6.75" style="5" customWidth="1"/>
    <col min="8731" max="8731" width="7.625" style="5" customWidth="1"/>
    <col min="8732" max="8736" width="6.75" style="5" customWidth="1"/>
    <col min="8737" max="8737" width="6.625" style="5" customWidth="1"/>
    <col min="8738" max="8738" width="6.25" style="5" customWidth="1"/>
    <col min="8739" max="8739" width="6.625" style="5" customWidth="1"/>
    <col min="8740" max="8740" width="6.25" style="5" customWidth="1"/>
    <col min="8741" max="8741" width="6.5" style="5" customWidth="1"/>
    <col min="8742" max="8742" width="6.625" style="5" customWidth="1"/>
    <col min="8743" max="8743" width="6.875" style="5" customWidth="1"/>
    <col min="8744" max="8744" width="7" style="5" customWidth="1"/>
    <col min="8745" max="8745" width="8.125" style="5" customWidth="1"/>
    <col min="8746" max="8746" width="7.875" style="5" customWidth="1"/>
    <col min="8747" max="8748" width="6.75" style="5" customWidth="1"/>
    <col min="8749" max="8749" width="6.625" style="5" customWidth="1"/>
    <col min="8750" max="8751" width="6.75" style="5" customWidth="1"/>
    <col min="8752" max="8752" width="6.625" style="5" customWidth="1"/>
    <col min="8753" max="8755" width="0" style="5" hidden="1" customWidth="1"/>
    <col min="8756" max="8937" width="9" style="5"/>
    <col min="8938" max="8938" width="4.25" style="5" customWidth="1"/>
    <col min="8939" max="8939" width="16.25" style="5" customWidth="1"/>
    <col min="8940" max="8947" width="6.75" style="5" customWidth="1"/>
    <col min="8948" max="8949" width="5.875" style="5" customWidth="1"/>
    <col min="8950" max="8950" width="8.5" style="5" customWidth="1"/>
    <col min="8951" max="8951" width="8" style="5" customWidth="1"/>
    <col min="8952" max="8952" width="9.125" style="5" customWidth="1"/>
    <col min="8953" max="8958" width="8" style="5" customWidth="1"/>
    <col min="8959" max="8959" width="11.75" style="5" customWidth="1"/>
    <col min="8960" max="8960" width="6.875" style="5" customWidth="1"/>
    <col min="8961" max="8961" width="8.375" style="5" customWidth="1"/>
    <col min="8962" max="8968" width="6.75" style="5" customWidth="1"/>
    <col min="8969" max="8970" width="5.875" style="5" customWidth="1"/>
    <col min="8971" max="8971" width="8.5" style="5" customWidth="1"/>
    <col min="8972" max="8972" width="8" style="5" customWidth="1"/>
    <col min="8973" max="8973" width="9.125" style="5" customWidth="1"/>
    <col min="8974" max="8979" width="8" style="5" customWidth="1"/>
    <col min="8980" max="8980" width="11.75" style="5" customWidth="1"/>
    <col min="8981" max="8981" width="6.875" style="5" customWidth="1"/>
    <col min="8982" max="8982" width="7.625" style="5" customWidth="1"/>
    <col min="8983" max="8986" width="6.75" style="5" customWidth="1"/>
    <col min="8987" max="8987" width="7.625" style="5" customWidth="1"/>
    <col min="8988" max="8992" width="6.75" style="5" customWidth="1"/>
    <col min="8993" max="8993" width="6.625" style="5" customWidth="1"/>
    <col min="8994" max="8994" width="6.25" style="5" customWidth="1"/>
    <col min="8995" max="8995" width="6.625" style="5" customWidth="1"/>
    <col min="8996" max="8996" width="6.25" style="5" customWidth="1"/>
    <col min="8997" max="8997" width="6.5" style="5" customWidth="1"/>
    <col min="8998" max="8998" width="6.625" style="5" customWidth="1"/>
    <col min="8999" max="8999" width="6.875" style="5" customWidth="1"/>
    <col min="9000" max="9000" width="7" style="5" customWidth="1"/>
    <col min="9001" max="9001" width="8.125" style="5" customWidth="1"/>
    <col min="9002" max="9002" width="7.875" style="5" customWidth="1"/>
    <col min="9003" max="9004" width="6.75" style="5" customWidth="1"/>
    <col min="9005" max="9005" width="6.625" style="5" customWidth="1"/>
    <col min="9006" max="9007" width="6.75" style="5" customWidth="1"/>
    <col min="9008" max="9008" width="6.625" style="5" customWidth="1"/>
    <col min="9009" max="9011" width="0" style="5" hidden="1" customWidth="1"/>
    <col min="9012" max="9193" width="9" style="5"/>
    <col min="9194" max="9194" width="4.25" style="5" customWidth="1"/>
    <col min="9195" max="9195" width="16.25" style="5" customWidth="1"/>
    <col min="9196" max="9203" width="6.75" style="5" customWidth="1"/>
    <col min="9204" max="9205" width="5.875" style="5" customWidth="1"/>
    <col min="9206" max="9206" width="8.5" style="5" customWidth="1"/>
    <col min="9207" max="9207" width="8" style="5" customWidth="1"/>
    <col min="9208" max="9208" width="9.125" style="5" customWidth="1"/>
    <col min="9209" max="9214" width="8" style="5" customWidth="1"/>
    <col min="9215" max="9215" width="11.75" style="5" customWidth="1"/>
    <col min="9216" max="9216" width="6.875" style="5" customWidth="1"/>
    <col min="9217" max="9217" width="8.375" style="5" customWidth="1"/>
    <col min="9218" max="9224" width="6.75" style="5" customWidth="1"/>
    <col min="9225" max="9226" width="5.875" style="5" customWidth="1"/>
    <col min="9227" max="9227" width="8.5" style="5" customWidth="1"/>
    <col min="9228" max="9228" width="8" style="5" customWidth="1"/>
    <col min="9229" max="9229" width="9.125" style="5" customWidth="1"/>
    <col min="9230" max="9235" width="8" style="5" customWidth="1"/>
    <col min="9236" max="9236" width="11.75" style="5" customWidth="1"/>
    <col min="9237" max="9237" width="6.875" style="5" customWidth="1"/>
    <col min="9238" max="9238" width="7.625" style="5" customWidth="1"/>
    <col min="9239" max="9242" width="6.75" style="5" customWidth="1"/>
    <col min="9243" max="9243" width="7.625" style="5" customWidth="1"/>
    <col min="9244" max="9248" width="6.75" style="5" customWidth="1"/>
    <col min="9249" max="9249" width="6.625" style="5" customWidth="1"/>
    <col min="9250" max="9250" width="6.25" style="5" customWidth="1"/>
    <col min="9251" max="9251" width="6.625" style="5" customWidth="1"/>
    <col min="9252" max="9252" width="6.25" style="5" customWidth="1"/>
    <col min="9253" max="9253" width="6.5" style="5" customWidth="1"/>
    <col min="9254" max="9254" width="6.625" style="5" customWidth="1"/>
    <col min="9255" max="9255" width="6.875" style="5" customWidth="1"/>
    <col min="9256" max="9256" width="7" style="5" customWidth="1"/>
    <col min="9257" max="9257" width="8.125" style="5" customWidth="1"/>
    <col min="9258" max="9258" width="7.875" style="5" customWidth="1"/>
    <col min="9259" max="9260" width="6.75" style="5" customWidth="1"/>
    <col min="9261" max="9261" width="6.625" style="5" customWidth="1"/>
    <col min="9262" max="9263" width="6.75" style="5" customWidth="1"/>
    <col min="9264" max="9264" width="6.625" style="5" customWidth="1"/>
    <col min="9265" max="9267" width="0" style="5" hidden="1" customWidth="1"/>
    <col min="9268" max="9449" width="9" style="5"/>
    <col min="9450" max="9450" width="4.25" style="5" customWidth="1"/>
    <col min="9451" max="9451" width="16.25" style="5" customWidth="1"/>
    <col min="9452" max="9459" width="6.75" style="5" customWidth="1"/>
    <col min="9460" max="9461" width="5.875" style="5" customWidth="1"/>
    <col min="9462" max="9462" width="8.5" style="5" customWidth="1"/>
    <col min="9463" max="9463" width="8" style="5" customWidth="1"/>
    <col min="9464" max="9464" width="9.125" style="5" customWidth="1"/>
    <col min="9465" max="9470" width="8" style="5" customWidth="1"/>
    <col min="9471" max="9471" width="11.75" style="5" customWidth="1"/>
    <col min="9472" max="9472" width="6.875" style="5" customWidth="1"/>
    <col min="9473" max="9473" width="8.375" style="5" customWidth="1"/>
    <col min="9474" max="9480" width="6.75" style="5" customWidth="1"/>
    <col min="9481" max="9482" width="5.875" style="5" customWidth="1"/>
    <col min="9483" max="9483" width="8.5" style="5" customWidth="1"/>
    <col min="9484" max="9484" width="8" style="5" customWidth="1"/>
    <col min="9485" max="9485" width="9.125" style="5" customWidth="1"/>
    <col min="9486" max="9491" width="8" style="5" customWidth="1"/>
    <col min="9492" max="9492" width="11.75" style="5" customWidth="1"/>
    <col min="9493" max="9493" width="6.875" style="5" customWidth="1"/>
    <col min="9494" max="9494" width="7.625" style="5" customWidth="1"/>
    <col min="9495" max="9498" width="6.75" style="5" customWidth="1"/>
    <col min="9499" max="9499" width="7.625" style="5" customWidth="1"/>
    <col min="9500" max="9504" width="6.75" style="5" customWidth="1"/>
    <col min="9505" max="9505" width="6.625" style="5" customWidth="1"/>
    <col min="9506" max="9506" width="6.25" style="5" customWidth="1"/>
    <col min="9507" max="9507" width="6.625" style="5" customWidth="1"/>
    <col min="9508" max="9508" width="6.25" style="5" customWidth="1"/>
    <col min="9509" max="9509" width="6.5" style="5" customWidth="1"/>
    <col min="9510" max="9510" width="6.625" style="5" customWidth="1"/>
    <col min="9511" max="9511" width="6.875" style="5" customWidth="1"/>
    <col min="9512" max="9512" width="7" style="5" customWidth="1"/>
    <col min="9513" max="9513" width="8.125" style="5" customWidth="1"/>
    <col min="9514" max="9514" width="7.875" style="5" customWidth="1"/>
    <col min="9515" max="9516" width="6.75" style="5" customWidth="1"/>
    <col min="9517" max="9517" width="6.625" style="5" customWidth="1"/>
    <col min="9518" max="9519" width="6.75" style="5" customWidth="1"/>
    <col min="9520" max="9520" width="6.625" style="5" customWidth="1"/>
    <col min="9521" max="9523" width="0" style="5" hidden="1" customWidth="1"/>
    <col min="9524" max="9705" width="9" style="5"/>
    <col min="9706" max="9706" width="4.25" style="5" customWidth="1"/>
    <col min="9707" max="9707" width="16.25" style="5" customWidth="1"/>
    <col min="9708" max="9715" width="6.75" style="5" customWidth="1"/>
    <col min="9716" max="9717" width="5.875" style="5" customWidth="1"/>
    <col min="9718" max="9718" width="8.5" style="5" customWidth="1"/>
    <col min="9719" max="9719" width="8" style="5" customWidth="1"/>
    <col min="9720" max="9720" width="9.125" style="5" customWidth="1"/>
    <col min="9721" max="9726" width="8" style="5" customWidth="1"/>
    <col min="9727" max="9727" width="11.75" style="5" customWidth="1"/>
    <col min="9728" max="9728" width="6.875" style="5" customWidth="1"/>
    <col min="9729" max="9729" width="8.375" style="5" customWidth="1"/>
    <col min="9730" max="9736" width="6.75" style="5" customWidth="1"/>
    <col min="9737" max="9738" width="5.875" style="5" customWidth="1"/>
    <col min="9739" max="9739" width="8.5" style="5" customWidth="1"/>
    <col min="9740" max="9740" width="8" style="5" customWidth="1"/>
    <col min="9741" max="9741" width="9.125" style="5" customWidth="1"/>
    <col min="9742" max="9747" width="8" style="5" customWidth="1"/>
    <col min="9748" max="9748" width="11.75" style="5" customWidth="1"/>
    <col min="9749" max="9749" width="6.875" style="5" customWidth="1"/>
    <col min="9750" max="9750" width="7.625" style="5" customWidth="1"/>
    <col min="9751" max="9754" width="6.75" style="5" customWidth="1"/>
    <col min="9755" max="9755" width="7.625" style="5" customWidth="1"/>
    <col min="9756" max="9760" width="6.75" style="5" customWidth="1"/>
    <col min="9761" max="9761" width="6.625" style="5" customWidth="1"/>
    <col min="9762" max="9762" width="6.25" style="5" customWidth="1"/>
    <col min="9763" max="9763" width="6.625" style="5" customWidth="1"/>
    <col min="9764" max="9764" width="6.25" style="5" customWidth="1"/>
    <col min="9765" max="9765" width="6.5" style="5" customWidth="1"/>
    <col min="9766" max="9766" width="6.625" style="5" customWidth="1"/>
    <col min="9767" max="9767" width="6.875" style="5" customWidth="1"/>
    <col min="9768" max="9768" width="7" style="5" customWidth="1"/>
    <col min="9769" max="9769" width="8.125" style="5" customWidth="1"/>
    <col min="9770" max="9770" width="7.875" style="5" customWidth="1"/>
    <col min="9771" max="9772" width="6.75" style="5" customWidth="1"/>
    <col min="9773" max="9773" width="6.625" style="5" customWidth="1"/>
    <col min="9774" max="9775" width="6.75" style="5" customWidth="1"/>
    <col min="9776" max="9776" width="6.625" style="5" customWidth="1"/>
    <col min="9777" max="9779" width="0" style="5" hidden="1" customWidth="1"/>
    <col min="9780" max="9961" width="9" style="5"/>
    <col min="9962" max="9962" width="4.25" style="5" customWidth="1"/>
    <col min="9963" max="9963" width="16.25" style="5" customWidth="1"/>
    <col min="9964" max="9971" width="6.75" style="5" customWidth="1"/>
    <col min="9972" max="9973" width="5.875" style="5" customWidth="1"/>
    <col min="9974" max="9974" width="8.5" style="5" customWidth="1"/>
    <col min="9975" max="9975" width="8" style="5" customWidth="1"/>
    <col min="9976" max="9976" width="9.125" style="5" customWidth="1"/>
    <col min="9977" max="9982" width="8" style="5" customWidth="1"/>
    <col min="9983" max="9983" width="11.75" style="5" customWidth="1"/>
    <col min="9984" max="9984" width="6.875" style="5" customWidth="1"/>
    <col min="9985" max="9985" width="8.375" style="5" customWidth="1"/>
    <col min="9986" max="9992" width="6.75" style="5" customWidth="1"/>
    <col min="9993" max="9994" width="5.875" style="5" customWidth="1"/>
    <col min="9995" max="9995" width="8.5" style="5" customWidth="1"/>
    <col min="9996" max="9996" width="8" style="5" customWidth="1"/>
    <col min="9997" max="9997" width="9.125" style="5" customWidth="1"/>
    <col min="9998" max="10003" width="8" style="5" customWidth="1"/>
    <col min="10004" max="10004" width="11.75" style="5" customWidth="1"/>
    <col min="10005" max="10005" width="6.875" style="5" customWidth="1"/>
    <col min="10006" max="10006" width="7.625" style="5" customWidth="1"/>
    <col min="10007" max="10010" width="6.75" style="5" customWidth="1"/>
    <col min="10011" max="10011" width="7.625" style="5" customWidth="1"/>
    <col min="10012" max="10016" width="6.75" style="5" customWidth="1"/>
    <col min="10017" max="10017" width="6.625" style="5" customWidth="1"/>
    <col min="10018" max="10018" width="6.25" style="5" customWidth="1"/>
    <col min="10019" max="10019" width="6.625" style="5" customWidth="1"/>
    <col min="10020" max="10020" width="6.25" style="5" customWidth="1"/>
    <col min="10021" max="10021" width="6.5" style="5" customWidth="1"/>
    <col min="10022" max="10022" width="6.625" style="5" customWidth="1"/>
    <col min="10023" max="10023" width="6.875" style="5" customWidth="1"/>
    <col min="10024" max="10024" width="7" style="5" customWidth="1"/>
    <col min="10025" max="10025" width="8.125" style="5" customWidth="1"/>
    <col min="10026" max="10026" width="7.875" style="5" customWidth="1"/>
    <col min="10027" max="10028" width="6.75" style="5" customWidth="1"/>
    <col min="10029" max="10029" width="6.625" style="5" customWidth="1"/>
    <col min="10030" max="10031" width="6.75" style="5" customWidth="1"/>
    <col min="10032" max="10032" width="6.625" style="5" customWidth="1"/>
    <col min="10033" max="10035" width="0" style="5" hidden="1" customWidth="1"/>
    <col min="10036" max="10217" width="9" style="5"/>
    <col min="10218" max="10218" width="4.25" style="5" customWidth="1"/>
    <col min="10219" max="10219" width="16.25" style="5" customWidth="1"/>
    <col min="10220" max="10227" width="6.75" style="5" customWidth="1"/>
    <col min="10228" max="10229" width="5.875" style="5" customWidth="1"/>
    <col min="10230" max="10230" width="8.5" style="5" customWidth="1"/>
    <col min="10231" max="10231" width="8" style="5" customWidth="1"/>
    <col min="10232" max="10232" width="9.125" style="5" customWidth="1"/>
    <col min="10233" max="10238" width="8" style="5" customWidth="1"/>
    <col min="10239" max="10239" width="11.75" style="5" customWidth="1"/>
    <col min="10240" max="10240" width="6.875" style="5" customWidth="1"/>
    <col min="10241" max="10241" width="8.375" style="5" customWidth="1"/>
    <col min="10242" max="10248" width="6.75" style="5" customWidth="1"/>
    <col min="10249" max="10250" width="5.875" style="5" customWidth="1"/>
    <col min="10251" max="10251" width="8.5" style="5" customWidth="1"/>
    <col min="10252" max="10252" width="8" style="5" customWidth="1"/>
    <col min="10253" max="10253" width="9.125" style="5" customWidth="1"/>
    <col min="10254" max="10259" width="8" style="5" customWidth="1"/>
    <col min="10260" max="10260" width="11.75" style="5" customWidth="1"/>
    <col min="10261" max="10261" width="6.875" style="5" customWidth="1"/>
    <col min="10262" max="10262" width="7.625" style="5" customWidth="1"/>
    <col min="10263" max="10266" width="6.75" style="5" customWidth="1"/>
    <col min="10267" max="10267" width="7.625" style="5" customWidth="1"/>
    <col min="10268" max="10272" width="6.75" style="5" customWidth="1"/>
    <col min="10273" max="10273" width="6.625" style="5" customWidth="1"/>
    <col min="10274" max="10274" width="6.25" style="5" customWidth="1"/>
    <col min="10275" max="10275" width="6.625" style="5" customWidth="1"/>
    <col min="10276" max="10276" width="6.25" style="5" customWidth="1"/>
    <col min="10277" max="10277" width="6.5" style="5" customWidth="1"/>
    <col min="10278" max="10278" width="6.625" style="5" customWidth="1"/>
    <col min="10279" max="10279" width="6.875" style="5" customWidth="1"/>
    <col min="10280" max="10280" width="7" style="5" customWidth="1"/>
    <col min="10281" max="10281" width="8.125" style="5" customWidth="1"/>
    <col min="10282" max="10282" width="7.875" style="5" customWidth="1"/>
    <col min="10283" max="10284" width="6.75" style="5" customWidth="1"/>
    <col min="10285" max="10285" width="6.625" style="5" customWidth="1"/>
    <col min="10286" max="10287" width="6.75" style="5" customWidth="1"/>
    <col min="10288" max="10288" width="6.625" style="5" customWidth="1"/>
    <col min="10289" max="10291" width="0" style="5" hidden="1" customWidth="1"/>
    <col min="10292" max="10473" width="9" style="5"/>
    <col min="10474" max="10474" width="4.25" style="5" customWidth="1"/>
    <col min="10475" max="10475" width="16.25" style="5" customWidth="1"/>
    <col min="10476" max="10483" width="6.75" style="5" customWidth="1"/>
    <col min="10484" max="10485" width="5.875" style="5" customWidth="1"/>
    <col min="10486" max="10486" width="8.5" style="5" customWidth="1"/>
    <col min="10487" max="10487" width="8" style="5" customWidth="1"/>
    <col min="10488" max="10488" width="9.125" style="5" customWidth="1"/>
    <col min="10489" max="10494" width="8" style="5" customWidth="1"/>
    <col min="10495" max="10495" width="11.75" style="5" customWidth="1"/>
    <col min="10496" max="10496" width="6.875" style="5" customWidth="1"/>
    <col min="10497" max="10497" width="8.375" style="5" customWidth="1"/>
    <col min="10498" max="10504" width="6.75" style="5" customWidth="1"/>
    <col min="10505" max="10506" width="5.875" style="5" customWidth="1"/>
    <col min="10507" max="10507" width="8.5" style="5" customWidth="1"/>
    <col min="10508" max="10508" width="8" style="5" customWidth="1"/>
    <col min="10509" max="10509" width="9.125" style="5" customWidth="1"/>
    <col min="10510" max="10515" width="8" style="5" customWidth="1"/>
    <col min="10516" max="10516" width="11.75" style="5" customWidth="1"/>
    <col min="10517" max="10517" width="6.875" style="5" customWidth="1"/>
    <col min="10518" max="10518" width="7.625" style="5" customWidth="1"/>
    <col min="10519" max="10522" width="6.75" style="5" customWidth="1"/>
    <col min="10523" max="10523" width="7.625" style="5" customWidth="1"/>
    <col min="10524" max="10528" width="6.75" style="5" customWidth="1"/>
    <col min="10529" max="10529" width="6.625" style="5" customWidth="1"/>
    <col min="10530" max="10530" width="6.25" style="5" customWidth="1"/>
    <col min="10531" max="10531" width="6.625" style="5" customWidth="1"/>
    <col min="10532" max="10532" width="6.25" style="5" customWidth="1"/>
    <col min="10533" max="10533" width="6.5" style="5" customWidth="1"/>
    <col min="10534" max="10534" width="6.625" style="5" customWidth="1"/>
    <col min="10535" max="10535" width="6.875" style="5" customWidth="1"/>
    <col min="10536" max="10536" width="7" style="5" customWidth="1"/>
    <col min="10537" max="10537" width="8.125" style="5" customWidth="1"/>
    <col min="10538" max="10538" width="7.875" style="5" customWidth="1"/>
    <col min="10539" max="10540" width="6.75" style="5" customWidth="1"/>
    <col min="10541" max="10541" width="6.625" style="5" customWidth="1"/>
    <col min="10542" max="10543" width="6.75" style="5" customWidth="1"/>
    <col min="10544" max="10544" width="6.625" style="5" customWidth="1"/>
    <col min="10545" max="10547" width="0" style="5" hidden="1" customWidth="1"/>
    <col min="10548" max="10729" width="9" style="5"/>
    <col min="10730" max="10730" width="4.25" style="5" customWidth="1"/>
    <col min="10731" max="10731" width="16.25" style="5" customWidth="1"/>
    <col min="10732" max="10739" width="6.75" style="5" customWidth="1"/>
    <col min="10740" max="10741" width="5.875" style="5" customWidth="1"/>
    <col min="10742" max="10742" width="8.5" style="5" customWidth="1"/>
    <col min="10743" max="10743" width="8" style="5" customWidth="1"/>
    <col min="10744" max="10744" width="9.125" style="5" customWidth="1"/>
    <col min="10745" max="10750" width="8" style="5" customWidth="1"/>
    <col min="10751" max="10751" width="11.75" style="5" customWidth="1"/>
    <col min="10752" max="10752" width="6.875" style="5" customWidth="1"/>
    <col min="10753" max="10753" width="8.375" style="5" customWidth="1"/>
    <col min="10754" max="10760" width="6.75" style="5" customWidth="1"/>
    <col min="10761" max="10762" width="5.875" style="5" customWidth="1"/>
    <col min="10763" max="10763" width="8.5" style="5" customWidth="1"/>
    <col min="10764" max="10764" width="8" style="5" customWidth="1"/>
    <col min="10765" max="10765" width="9.125" style="5" customWidth="1"/>
    <col min="10766" max="10771" width="8" style="5" customWidth="1"/>
    <col min="10772" max="10772" width="11.75" style="5" customWidth="1"/>
    <col min="10773" max="10773" width="6.875" style="5" customWidth="1"/>
    <col min="10774" max="10774" width="7.625" style="5" customWidth="1"/>
    <col min="10775" max="10778" width="6.75" style="5" customWidth="1"/>
    <col min="10779" max="10779" width="7.625" style="5" customWidth="1"/>
    <col min="10780" max="10784" width="6.75" style="5" customWidth="1"/>
    <col min="10785" max="10785" width="6.625" style="5" customWidth="1"/>
    <col min="10786" max="10786" width="6.25" style="5" customWidth="1"/>
    <col min="10787" max="10787" width="6.625" style="5" customWidth="1"/>
    <col min="10788" max="10788" width="6.25" style="5" customWidth="1"/>
    <col min="10789" max="10789" width="6.5" style="5" customWidth="1"/>
    <col min="10790" max="10790" width="6.625" style="5" customWidth="1"/>
    <col min="10791" max="10791" width="6.875" style="5" customWidth="1"/>
    <col min="10792" max="10792" width="7" style="5" customWidth="1"/>
    <col min="10793" max="10793" width="8.125" style="5" customWidth="1"/>
    <col min="10794" max="10794" width="7.875" style="5" customWidth="1"/>
    <col min="10795" max="10796" width="6.75" style="5" customWidth="1"/>
    <col min="10797" max="10797" width="6.625" style="5" customWidth="1"/>
    <col min="10798" max="10799" width="6.75" style="5" customWidth="1"/>
    <col min="10800" max="10800" width="6.625" style="5" customWidth="1"/>
    <col min="10801" max="10803" width="0" style="5" hidden="1" customWidth="1"/>
    <col min="10804" max="10985" width="9" style="5"/>
    <col min="10986" max="10986" width="4.25" style="5" customWidth="1"/>
    <col min="10987" max="10987" width="16.25" style="5" customWidth="1"/>
    <col min="10988" max="10995" width="6.75" style="5" customWidth="1"/>
    <col min="10996" max="10997" width="5.875" style="5" customWidth="1"/>
    <col min="10998" max="10998" width="8.5" style="5" customWidth="1"/>
    <col min="10999" max="10999" width="8" style="5" customWidth="1"/>
    <col min="11000" max="11000" width="9.125" style="5" customWidth="1"/>
    <col min="11001" max="11006" width="8" style="5" customWidth="1"/>
    <col min="11007" max="11007" width="11.75" style="5" customWidth="1"/>
    <col min="11008" max="11008" width="6.875" style="5" customWidth="1"/>
    <col min="11009" max="11009" width="8.375" style="5" customWidth="1"/>
    <col min="11010" max="11016" width="6.75" style="5" customWidth="1"/>
    <col min="11017" max="11018" width="5.875" style="5" customWidth="1"/>
    <col min="11019" max="11019" width="8.5" style="5" customWidth="1"/>
    <col min="11020" max="11020" width="8" style="5" customWidth="1"/>
    <col min="11021" max="11021" width="9.125" style="5" customWidth="1"/>
    <col min="11022" max="11027" width="8" style="5" customWidth="1"/>
    <col min="11028" max="11028" width="11.75" style="5" customWidth="1"/>
    <col min="11029" max="11029" width="6.875" style="5" customWidth="1"/>
    <col min="11030" max="11030" width="7.625" style="5" customWidth="1"/>
    <col min="11031" max="11034" width="6.75" style="5" customWidth="1"/>
    <col min="11035" max="11035" width="7.625" style="5" customWidth="1"/>
    <col min="11036" max="11040" width="6.75" style="5" customWidth="1"/>
    <col min="11041" max="11041" width="6.625" style="5" customWidth="1"/>
    <col min="11042" max="11042" width="6.25" style="5" customWidth="1"/>
    <col min="11043" max="11043" width="6.625" style="5" customWidth="1"/>
    <col min="11044" max="11044" width="6.25" style="5" customWidth="1"/>
    <col min="11045" max="11045" width="6.5" style="5" customWidth="1"/>
    <col min="11046" max="11046" width="6.625" style="5" customWidth="1"/>
    <col min="11047" max="11047" width="6.875" style="5" customWidth="1"/>
    <col min="11048" max="11048" width="7" style="5" customWidth="1"/>
    <col min="11049" max="11049" width="8.125" style="5" customWidth="1"/>
    <col min="11050" max="11050" width="7.875" style="5" customWidth="1"/>
    <col min="11051" max="11052" width="6.75" style="5" customWidth="1"/>
    <col min="11053" max="11053" width="6.625" style="5" customWidth="1"/>
    <col min="11054" max="11055" width="6.75" style="5" customWidth="1"/>
    <col min="11056" max="11056" width="6.625" style="5" customWidth="1"/>
    <col min="11057" max="11059" width="0" style="5" hidden="1" customWidth="1"/>
    <col min="11060" max="11241" width="9" style="5"/>
    <col min="11242" max="11242" width="4.25" style="5" customWidth="1"/>
    <col min="11243" max="11243" width="16.25" style="5" customWidth="1"/>
    <col min="11244" max="11251" width="6.75" style="5" customWidth="1"/>
    <col min="11252" max="11253" width="5.875" style="5" customWidth="1"/>
    <col min="11254" max="11254" width="8.5" style="5" customWidth="1"/>
    <col min="11255" max="11255" width="8" style="5" customWidth="1"/>
    <col min="11256" max="11256" width="9.125" style="5" customWidth="1"/>
    <col min="11257" max="11262" width="8" style="5" customWidth="1"/>
    <col min="11263" max="11263" width="11.75" style="5" customWidth="1"/>
    <col min="11264" max="11264" width="6.875" style="5" customWidth="1"/>
    <col min="11265" max="11265" width="8.375" style="5" customWidth="1"/>
    <col min="11266" max="11272" width="6.75" style="5" customWidth="1"/>
    <col min="11273" max="11274" width="5.875" style="5" customWidth="1"/>
    <col min="11275" max="11275" width="8.5" style="5" customWidth="1"/>
    <col min="11276" max="11276" width="8" style="5" customWidth="1"/>
    <col min="11277" max="11277" width="9.125" style="5" customWidth="1"/>
    <col min="11278" max="11283" width="8" style="5" customWidth="1"/>
    <col min="11284" max="11284" width="11.75" style="5" customWidth="1"/>
    <col min="11285" max="11285" width="6.875" style="5" customWidth="1"/>
    <col min="11286" max="11286" width="7.625" style="5" customWidth="1"/>
    <col min="11287" max="11290" width="6.75" style="5" customWidth="1"/>
    <col min="11291" max="11291" width="7.625" style="5" customWidth="1"/>
    <col min="11292" max="11296" width="6.75" style="5" customWidth="1"/>
    <col min="11297" max="11297" width="6.625" style="5" customWidth="1"/>
    <col min="11298" max="11298" width="6.25" style="5" customWidth="1"/>
    <col min="11299" max="11299" width="6.625" style="5" customWidth="1"/>
    <col min="11300" max="11300" width="6.25" style="5" customWidth="1"/>
    <col min="11301" max="11301" width="6.5" style="5" customWidth="1"/>
    <col min="11302" max="11302" width="6.625" style="5" customWidth="1"/>
    <col min="11303" max="11303" width="6.875" style="5" customWidth="1"/>
    <col min="11304" max="11304" width="7" style="5" customWidth="1"/>
    <col min="11305" max="11305" width="8.125" style="5" customWidth="1"/>
    <col min="11306" max="11306" width="7.875" style="5" customWidth="1"/>
    <col min="11307" max="11308" width="6.75" style="5" customWidth="1"/>
    <col min="11309" max="11309" width="6.625" style="5" customWidth="1"/>
    <col min="11310" max="11311" width="6.75" style="5" customWidth="1"/>
    <col min="11312" max="11312" width="6.625" style="5" customWidth="1"/>
    <col min="11313" max="11315" width="0" style="5" hidden="1" customWidth="1"/>
    <col min="11316" max="11497" width="9" style="5"/>
    <col min="11498" max="11498" width="4.25" style="5" customWidth="1"/>
    <col min="11499" max="11499" width="16.25" style="5" customWidth="1"/>
    <col min="11500" max="11507" width="6.75" style="5" customWidth="1"/>
    <col min="11508" max="11509" width="5.875" style="5" customWidth="1"/>
    <col min="11510" max="11510" width="8.5" style="5" customWidth="1"/>
    <col min="11511" max="11511" width="8" style="5" customWidth="1"/>
    <col min="11512" max="11512" width="9.125" style="5" customWidth="1"/>
    <col min="11513" max="11518" width="8" style="5" customWidth="1"/>
    <col min="11519" max="11519" width="11.75" style="5" customWidth="1"/>
    <col min="11520" max="11520" width="6.875" style="5" customWidth="1"/>
    <col min="11521" max="11521" width="8.375" style="5" customWidth="1"/>
    <col min="11522" max="11528" width="6.75" style="5" customWidth="1"/>
    <col min="11529" max="11530" width="5.875" style="5" customWidth="1"/>
    <col min="11531" max="11531" width="8.5" style="5" customWidth="1"/>
    <col min="11532" max="11532" width="8" style="5" customWidth="1"/>
    <col min="11533" max="11533" width="9.125" style="5" customWidth="1"/>
    <col min="11534" max="11539" width="8" style="5" customWidth="1"/>
    <col min="11540" max="11540" width="11.75" style="5" customWidth="1"/>
    <col min="11541" max="11541" width="6.875" style="5" customWidth="1"/>
    <col min="11542" max="11542" width="7.625" style="5" customWidth="1"/>
    <col min="11543" max="11546" width="6.75" style="5" customWidth="1"/>
    <col min="11547" max="11547" width="7.625" style="5" customWidth="1"/>
    <col min="11548" max="11552" width="6.75" style="5" customWidth="1"/>
    <col min="11553" max="11553" width="6.625" style="5" customWidth="1"/>
    <col min="11554" max="11554" width="6.25" style="5" customWidth="1"/>
    <col min="11555" max="11555" width="6.625" style="5" customWidth="1"/>
    <col min="11556" max="11556" width="6.25" style="5" customWidth="1"/>
    <col min="11557" max="11557" width="6.5" style="5" customWidth="1"/>
    <col min="11558" max="11558" width="6.625" style="5" customWidth="1"/>
    <col min="11559" max="11559" width="6.875" style="5" customWidth="1"/>
    <col min="11560" max="11560" width="7" style="5" customWidth="1"/>
    <col min="11561" max="11561" width="8.125" style="5" customWidth="1"/>
    <col min="11562" max="11562" width="7.875" style="5" customWidth="1"/>
    <col min="11563" max="11564" width="6.75" style="5" customWidth="1"/>
    <col min="11565" max="11565" width="6.625" style="5" customWidth="1"/>
    <col min="11566" max="11567" width="6.75" style="5" customWidth="1"/>
    <col min="11568" max="11568" width="6.625" style="5" customWidth="1"/>
    <col min="11569" max="11571" width="0" style="5" hidden="1" customWidth="1"/>
    <col min="11572" max="11753" width="9" style="5"/>
    <col min="11754" max="11754" width="4.25" style="5" customWidth="1"/>
    <col min="11755" max="11755" width="16.25" style="5" customWidth="1"/>
    <col min="11756" max="11763" width="6.75" style="5" customWidth="1"/>
    <col min="11764" max="11765" width="5.875" style="5" customWidth="1"/>
    <col min="11766" max="11766" width="8.5" style="5" customWidth="1"/>
    <col min="11767" max="11767" width="8" style="5" customWidth="1"/>
    <col min="11768" max="11768" width="9.125" style="5" customWidth="1"/>
    <col min="11769" max="11774" width="8" style="5" customWidth="1"/>
    <col min="11775" max="11775" width="11.75" style="5" customWidth="1"/>
    <col min="11776" max="11776" width="6.875" style="5" customWidth="1"/>
    <col min="11777" max="11777" width="8.375" style="5" customWidth="1"/>
    <col min="11778" max="11784" width="6.75" style="5" customWidth="1"/>
    <col min="11785" max="11786" width="5.875" style="5" customWidth="1"/>
    <col min="11787" max="11787" width="8.5" style="5" customWidth="1"/>
    <col min="11788" max="11788" width="8" style="5" customWidth="1"/>
    <col min="11789" max="11789" width="9.125" style="5" customWidth="1"/>
    <col min="11790" max="11795" width="8" style="5" customWidth="1"/>
    <col min="11796" max="11796" width="11.75" style="5" customWidth="1"/>
    <col min="11797" max="11797" width="6.875" style="5" customWidth="1"/>
    <col min="11798" max="11798" width="7.625" style="5" customWidth="1"/>
    <col min="11799" max="11802" width="6.75" style="5" customWidth="1"/>
    <col min="11803" max="11803" width="7.625" style="5" customWidth="1"/>
    <col min="11804" max="11808" width="6.75" style="5" customWidth="1"/>
    <col min="11809" max="11809" width="6.625" style="5" customWidth="1"/>
    <col min="11810" max="11810" width="6.25" style="5" customWidth="1"/>
    <col min="11811" max="11811" width="6.625" style="5" customWidth="1"/>
    <col min="11812" max="11812" width="6.25" style="5" customWidth="1"/>
    <col min="11813" max="11813" width="6.5" style="5" customWidth="1"/>
    <col min="11814" max="11814" width="6.625" style="5" customWidth="1"/>
    <col min="11815" max="11815" width="6.875" style="5" customWidth="1"/>
    <col min="11816" max="11816" width="7" style="5" customWidth="1"/>
    <col min="11817" max="11817" width="8.125" style="5" customWidth="1"/>
    <col min="11818" max="11818" width="7.875" style="5" customWidth="1"/>
    <col min="11819" max="11820" width="6.75" style="5" customWidth="1"/>
    <col min="11821" max="11821" width="6.625" style="5" customWidth="1"/>
    <col min="11822" max="11823" width="6.75" style="5" customWidth="1"/>
    <col min="11824" max="11824" width="6.625" style="5" customWidth="1"/>
    <col min="11825" max="11827" width="0" style="5" hidden="1" customWidth="1"/>
    <col min="11828" max="12009" width="9" style="5"/>
    <col min="12010" max="12010" width="4.25" style="5" customWidth="1"/>
    <col min="12011" max="12011" width="16.25" style="5" customWidth="1"/>
    <col min="12012" max="12019" width="6.75" style="5" customWidth="1"/>
    <col min="12020" max="12021" width="5.875" style="5" customWidth="1"/>
    <col min="12022" max="12022" width="8.5" style="5" customWidth="1"/>
    <col min="12023" max="12023" width="8" style="5" customWidth="1"/>
    <col min="12024" max="12024" width="9.125" style="5" customWidth="1"/>
    <col min="12025" max="12030" width="8" style="5" customWidth="1"/>
    <col min="12031" max="12031" width="11.75" style="5" customWidth="1"/>
    <col min="12032" max="12032" width="6.875" style="5" customWidth="1"/>
    <col min="12033" max="12033" width="8.375" style="5" customWidth="1"/>
    <col min="12034" max="12040" width="6.75" style="5" customWidth="1"/>
    <col min="12041" max="12042" width="5.875" style="5" customWidth="1"/>
    <col min="12043" max="12043" width="8.5" style="5" customWidth="1"/>
    <col min="12044" max="12044" width="8" style="5" customWidth="1"/>
    <col min="12045" max="12045" width="9.125" style="5" customWidth="1"/>
    <col min="12046" max="12051" width="8" style="5" customWidth="1"/>
    <col min="12052" max="12052" width="11.75" style="5" customWidth="1"/>
    <col min="12053" max="12053" width="6.875" style="5" customWidth="1"/>
    <col min="12054" max="12054" width="7.625" style="5" customWidth="1"/>
    <col min="12055" max="12058" width="6.75" style="5" customWidth="1"/>
    <col min="12059" max="12059" width="7.625" style="5" customWidth="1"/>
    <col min="12060" max="12064" width="6.75" style="5" customWidth="1"/>
    <col min="12065" max="12065" width="6.625" style="5" customWidth="1"/>
    <col min="12066" max="12066" width="6.25" style="5" customWidth="1"/>
    <col min="12067" max="12067" width="6.625" style="5" customWidth="1"/>
    <col min="12068" max="12068" width="6.25" style="5" customWidth="1"/>
    <col min="12069" max="12069" width="6.5" style="5" customWidth="1"/>
    <col min="12070" max="12070" width="6.625" style="5" customWidth="1"/>
    <col min="12071" max="12071" width="6.875" style="5" customWidth="1"/>
    <col min="12072" max="12072" width="7" style="5" customWidth="1"/>
    <col min="12073" max="12073" width="8.125" style="5" customWidth="1"/>
    <col min="12074" max="12074" width="7.875" style="5" customWidth="1"/>
    <col min="12075" max="12076" width="6.75" style="5" customWidth="1"/>
    <col min="12077" max="12077" width="6.625" style="5" customWidth="1"/>
    <col min="12078" max="12079" width="6.75" style="5" customWidth="1"/>
    <col min="12080" max="12080" width="6.625" style="5" customWidth="1"/>
    <col min="12081" max="12083" width="0" style="5" hidden="1" customWidth="1"/>
    <col min="12084" max="12265" width="9" style="5"/>
    <col min="12266" max="12266" width="4.25" style="5" customWidth="1"/>
    <col min="12267" max="12267" width="16.25" style="5" customWidth="1"/>
    <col min="12268" max="12275" width="6.75" style="5" customWidth="1"/>
    <col min="12276" max="12277" width="5.875" style="5" customWidth="1"/>
    <col min="12278" max="12278" width="8.5" style="5" customWidth="1"/>
    <col min="12279" max="12279" width="8" style="5" customWidth="1"/>
    <col min="12280" max="12280" width="9.125" style="5" customWidth="1"/>
    <col min="12281" max="12286" width="8" style="5" customWidth="1"/>
    <col min="12287" max="12287" width="11.75" style="5" customWidth="1"/>
    <col min="12288" max="12288" width="6.875" style="5" customWidth="1"/>
    <col min="12289" max="12289" width="8.375" style="5" customWidth="1"/>
    <col min="12290" max="12296" width="6.75" style="5" customWidth="1"/>
    <col min="12297" max="12298" width="5.875" style="5" customWidth="1"/>
    <col min="12299" max="12299" width="8.5" style="5" customWidth="1"/>
    <col min="12300" max="12300" width="8" style="5" customWidth="1"/>
    <col min="12301" max="12301" width="9.125" style="5" customWidth="1"/>
    <col min="12302" max="12307" width="8" style="5" customWidth="1"/>
    <col min="12308" max="12308" width="11.75" style="5" customWidth="1"/>
    <col min="12309" max="12309" width="6.875" style="5" customWidth="1"/>
    <col min="12310" max="12310" width="7.625" style="5" customWidth="1"/>
    <col min="12311" max="12314" width="6.75" style="5" customWidth="1"/>
    <col min="12315" max="12315" width="7.625" style="5" customWidth="1"/>
    <col min="12316" max="12320" width="6.75" style="5" customWidth="1"/>
    <col min="12321" max="12321" width="6.625" style="5" customWidth="1"/>
    <col min="12322" max="12322" width="6.25" style="5" customWidth="1"/>
    <col min="12323" max="12323" width="6.625" style="5" customWidth="1"/>
    <col min="12324" max="12324" width="6.25" style="5" customWidth="1"/>
    <col min="12325" max="12325" width="6.5" style="5" customWidth="1"/>
    <col min="12326" max="12326" width="6.625" style="5" customWidth="1"/>
    <col min="12327" max="12327" width="6.875" style="5" customWidth="1"/>
    <col min="12328" max="12328" width="7" style="5" customWidth="1"/>
    <col min="12329" max="12329" width="8.125" style="5" customWidth="1"/>
    <col min="12330" max="12330" width="7.875" style="5" customWidth="1"/>
    <col min="12331" max="12332" width="6.75" style="5" customWidth="1"/>
    <col min="12333" max="12333" width="6.625" style="5" customWidth="1"/>
    <col min="12334" max="12335" width="6.75" style="5" customWidth="1"/>
    <col min="12336" max="12336" width="6.625" style="5" customWidth="1"/>
    <col min="12337" max="12339" width="0" style="5" hidden="1" customWidth="1"/>
    <col min="12340" max="12521" width="9" style="5"/>
    <col min="12522" max="12522" width="4.25" style="5" customWidth="1"/>
    <col min="12523" max="12523" width="16.25" style="5" customWidth="1"/>
    <col min="12524" max="12531" width="6.75" style="5" customWidth="1"/>
    <col min="12532" max="12533" width="5.875" style="5" customWidth="1"/>
    <col min="12534" max="12534" width="8.5" style="5" customWidth="1"/>
    <col min="12535" max="12535" width="8" style="5" customWidth="1"/>
    <col min="12536" max="12536" width="9.125" style="5" customWidth="1"/>
    <col min="12537" max="12542" width="8" style="5" customWidth="1"/>
    <col min="12543" max="12543" width="11.75" style="5" customWidth="1"/>
    <col min="12544" max="12544" width="6.875" style="5" customWidth="1"/>
    <col min="12545" max="12545" width="8.375" style="5" customWidth="1"/>
    <col min="12546" max="12552" width="6.75" style="5" customWidth="1"/>
    <col min="12553" max="12554" width="5.875" style="5" customWidth="1"/>
    <col min="12555" max="12555" width="8.5" style="5" customWidth="1"/>
    <col min="12556" max="12556" width="8" style="5" customWidth="1"/>
    <col min="12557" max="12557" width="9.125" style="5" customWidth="1"/>
    <col min="12558" max="12563" width="8" style="5" customWidth="1"/>
    <col min="12564" max="12564" width="11.75" style="5" customWidth="1"/>
    <col min="12565" max="12565" width="6.875" style="5" customWidth="1"/>
    <col min="12566" max="12566" width="7.625" style="5" customWidth="1"/>
    <col min="12567" max="12570" width="6.75" style="5" customWidth="1"/>
    <col min="12571" max="12571" width="7.625" style="5" customWidth="1"/>
    <col min="12572" max="12576" width="6.75" style="5" customWidth="1"/>
    <col min="12577" max="12577" width="6.625" style="5" customWidth="1"/>
    <col min="12578" max="12578" width="6.25" style="5" customWidth="1"/>
    <col min="12579" max="12579" width="6.625" style="5" customWidth="1"/>
    <col min="12580" max="12580" width="6.25" style="5" customWidth="1"/>
    <col min="12581" max="12581" width="6.5" style="5" customWidth="1"/>
    <col min="12582" max="12582" width="6.625" style="5" customWidth="1"/>
    <col min="12583" max="12583" width="6.875" style="5" customWidth="1"/>
    <col min="12584" max="12584" width="7" style="5" customWidth="1"/>
    <col min="12585" max="12585" width="8.125" style="5" customWidth="1"/>
    <col min="12586" max="12586" width="7.875" style="5" customWidth="1"/>
    <col min="12587" max="12588" width="6.75" style="5" customWidth="1"/>
    <col min="12589" max="12589" width="6.625" style="5" customWidth="1"/>
    <col min="12590" max="12591" width="6.75" style="5" customWidth="1"/>
    <col min="12592" max="12592" width="6.625" style="5" customWidth="1"/>
    <col min="12593" max="12595" width="0" style="5" hidden="1" customWidth="1"/>
    <col min="12596" max="12777" width="9" style="5"/>
    <col min="12778" max="12778" width="4.25" style="5" customWidth="1"/>
    <col min="12779" max="12779" width="16.25" style="5" customWidth="1"/>
    <col min="12780" max="12787" width="6.75" style="5" customWidth="1"/>
    <col min="12788" max="12789" width="5.875" style="5" customWidth="1"/>
    <col min="12790" max="12790" width="8.5" style="5" customWidth="1"/>
    <col min="12791" max="12791" width="8" style="5" customWidth="1"/>
    <col min="12792" max="12792" width="9.125" style="5" customWidth="1"/>
    <col min="12793" max="12798" width="8" style="5" customWidth="1"/>
    <col min="12799" max="12799" width="11.75" style="5" customWidth="1"/>
    <col min="12800" max="12800" width="6.875" style="5" customWidth="1"/>
    <col min="12801" max="12801" width="8.375" style="5" customWidth="1"/>
    <col min="12802" max="12808" width="6.75" style="5" customWidth="1"/>
    <col min="12809" max="12810" width="5.875" style="5" customWidth="1"/>
    <col min="12811" max="12811" width="8.5" style="5" customWidth="1"/>
    <col min="12812" max="12812" width="8" style="5" customWidth="1"/>
    <col min="12813" max="12813" width="9.125" style="5" customWidth="1"/>
    <col min="12814" max="12819" width="8" style="5" customWidth="1"/>
    <col min="12820" max="12820" width="11.75" style="5" customWidth="1"/>
    <col min="12821" max="12821" width="6.875" style="5" customWidth="1"/>
    <col min="12822" max="12822" width="7.625" style="5" customWidth="1"/>
    <col min="12823" max="12826" width="6.75" style="5" customWidth="1"/>
    <col min="12827" max="12827" width="7.625" style="5" customWidth="1"/>
    <col min="12828" max="12832" width="6.75" style="5" customWidth="1"/>
    <col min="12833" max="12833" width="6.625" style="5" customWidth="1"/>
    <col min="12834" max="12834" width="6.25" style="5" customWidth="1"/>
    <col min="12835" max="12835" width="6.625" style="5" customWidth="1"/>
    <col min="12836" max="12836" width="6.25" style="5" customWidth="1"/>
    <col min="12837" max="12837" width="6.5" style="5" customWidth="1"/>
    <col min="12838" max="12838" width="6.625" style="5" customWidth="1"/>
    <col min="12839" max="12839" width="6.875" style="5" customWidth="1"/>
    <col min="12840" max="12840" width="7" style="5" customWidth="1"/>
    <col min="12841" max="12841" width="8.125" style="5" customWidth="1"/>
    <col min="12842" max="12842" width="7.875" style="5" customWidth="1"/>
    <col min="12843" max="12844" width="6.75" style="5" customWidth="1"/>
    <col min="12845" max="12845" width="6.625" style="5" customWidth="1"/>
    <col min="12846" max="12847" width="6.75" style="5" customWidth="1"/>
    <col min="12848" max="12848" width="6.625" style="5" customWidth="1"/>
    <col min="12849" max="12851" width="0" style="5" hidden="1" customWidth="1"/>
    <col min="12852" max="13033" width="9" style="5"/>
    <col min="13034" max="13034" width="4.25" style="5" customWidth="1"/>
    <col min="13035" max="13035" width="16.25" style="5" customWidth="1"/>
    <col min="13036" max="13043" width="6.75" style="5" customWidth="1"/>
    <col min="13044" max="13045" width="5.875" style="5" customWidth="1"/>
    <col min="13046" max="13046" width="8.5" style="5" customWidth="1"/>
    <col min="13047" max="13047" width="8" style="5" customWidth="1"/>
    <col min="13048" max="13048" width="9.125" style="5" customWidth="1"/>
    <col min="13049" max="13054" width="8" style="5" customWidth="1"/>
    <col min="13055" max="13055" width="11.75" style="5" customWidth="1"/>
    <col min="13056" max="13056" width="6.875" style="5" customWidth="1"/>
    <col min="13057" max="13057" width="8.375" style="5" customWidth="1"/>
    <col min="13058" max="13064" width="6.75" style="5" customWidth="1"/>
    <col min="13065" max="13066" width="5.875" style="5" customWidth="1"/>
    <col min="13067" max="13067" width="8.5" style="5" customWidth="1"/>
    <col min="13068" max="13068" width="8" style="5" customWidth="1"/>
    <col min="13069" max="13069" width="9.125" style="5" customWidth="1"/>
    <col min="13070" max="13075" width="8" style="5" customWidth="1"/>
    <col min="13076" max="13076" width="11.75" style="5" customWidth="1"/>
    <col min="13077" max="13077" width="6.875" style="5" customWidth="1"/>
    <col min="13078" max="13078" width="7.625" style="5" customWidth="1"/>
    <col min="13079" max="13082" width="6.75" style="5" customWidth="1"/>
    <col min="13083" max="13083" width="7.625" style="5" customWidth="1"/>
    <col min="13084" max="13088" width="6.75" style="5" customWidth="1"/>
    <col min="13089" max="13089" width="6.625" style="5" customWidth="1"/>
    <col min="13090" max="13090" width="6.25" style="5" customWidth="1"/>
    <col min="13091" max="13091" width="6.625" style="5" customWidth="1"/>
    <col min="13092" max="13092" width="6.25" style="5" customWidth="1"/>
    <col min="13093" max="13093" width="6.5" style="5" customWidth="1"/>
    <col min="13094" max="13094" width="6.625" style="5" customWidth="1"/>
    <col min="13095" max="13095" width="6.875" style="5" customWidth="1"/>
    <col min="13096" max="13096" width="7" style="5" customWidth="1"/>
    <col min="13097" max="13097" width="8.125" style="5" customWidth="1"/>
    <col min="13098" max="13098" width="7.875" style="5" customWidth="1"/>
    <col min="13099" max="13100" width="6.75" style="5" customWidth="1"/>
    <col min="13101" max="13101" width="6.625" style="5" customWidth="1"/>
    <col min="13102" max="13103" width="6.75" style="5" customWidth="1"/>
    <col min="13104" max="13104" width="6.625" style="5" customWidth="1"/>
    <col min="13105" max="13107" width="0" style="5" hidden="1" customWidth="1"/>
    <col min="13108" max="13289" width="9" style="5"/>
    <col min="13290" max="13290" width="4.25" style="5" customWidth="1"/>
    <col min="13291" max="13291" width="16.25" style="5" customWidth="1"/>
    <col min="13292" max="13299" width="6.75" style="5" customWidth="1"/>
    <col min="13300" max="13301" width="5.875" style="5" customWidth="1"/>
    <col min="13302" max="13302" width="8.5" style="5" customWidth="1"/>
    <col min="13303" max="13303" width="8" style="5" customWidth="1"/>
    <col min="13304" max="13304" width="9.125" style="5" customWidth="1"/>
    <col min="13305" max="13310" width="8" style="5" customWidth="1"/>
    <col min="13311" max="13311" width="11.75" style="5" customWidth="1"/>
    <col min="13312" max="13312" width="6.875" style="5" customWidth="1"/>
    <col min="13313" max="13313" width="8.375" style="5" customWidth="1"/>
    <col min="13314" max="13320" width="6.75" style="5" customWidth="1"/>
    <col min="13321" max="13322" width="5.875" style="5" customWidth="1"/>
    <col min="13323" max="13323" width="8.5" style="5" customWidth="1"/>
    <col min="13324" max="13324" width="8" style="5" customWidth="1"/>
    <col min="13325" max="13325" width="9.125" style="5" customWidth="1"/>
    <col min="13326" max="13331" width="8" style="5" customWidth="1"/>
    <col min="13332" max="13332" width="11.75" style="5" customWidth="1"/>
    <col min="13333" max="13333" width="6.875" style="5" customWidth="1"/>
    <col min="13334" max="13334" width="7.625" style="5" customWidth="1"/>
    <col min="13335" max="13338" width="6.75" style="5" customWidth="1"/>
    <col min="13339" max="13339" width="7.625" style="5" customWidth="1"/>
    <col min="13340" max="13344" width="6.75" style="5" customWidth="1"/>
    <col min="13345" max="13345" width="6.625" style="5" customWidth="1"/>
    <col min="13346" max="13346" width="6.25" style="5" customWidth="1"/>
    <col min="13347" max="13347" width="6.625" style="5" customWidth="1"/>
    <col min="13348" max="13348" width="6.25" style="5" customWidth="1"/>
    <col min="13349" max="13349" width="6.5" style="5" customWidth="1"/>
    <col min="13350" max="13350" width="6.625" style="5" customWidth="1"/>
    <col min="13351" max="13351" width="6.875" style="5" customWidth="1"/>
    <col min="13352" max="13352" width="7" style="5" customWidth="1"/>
    <col min="13353" max="13353" width="8.125" style="5" customWidth="1"/>
    <col min="13354" max="13354" width="7.875" style="5" customWidth="1"/>
    <col min="13355" max="13356" width="6.75" style="5" customWidth="1"/>
    <col min="13357" max="13357" width="6.625" style="5" customWidth="1"/>
    <col min="13358" max="13359" width="6.75" style="5" customWidth="1"/>
    <col min="13360" max="13360" width="6.625" style="5" customWidth="1"/>
    <col min="13361" max="13363" width="0" style="5" hidden="1" customWidth="1"/>
    <col min="13364" max="13545" width="9" style="5"/>
    <col min="13546" max="13546" width="4.25" style="5" customWidth="1"/>
    <col min="13547" max="13547" width="16.25" style="5" customWidth="1"/>
    <col min="13548" max="13555" width="6.75" style="5" customWidth="1"/>
    <col min="13556" max="13557" width="5.875" style="5" customWidth="1"/>
    <col min="13558" max="13558" width="8.5" style="5" customWidth="1"/>
    <col min="13559" max="13559" width="8" style="5" customWidth="1"/>
    <col min="13560" max="13560" width="9.125" style="5" customWidth="1"/>
    <col min="13561" max="13566" width="8" style="5" customWidth="1"/>
    <col min="13567" max="13567" width="11.75" style="5" customWidth="1"/>
    <col min="13568" max="13568" width="6.875" style="5" customWidth="1"/>
    <col min="13569" max="13569" width="8.375" style="5" customWidth="1"/>
    <col min="13570" max="13576" width="6.75" style="5" customWidth="1"/>
    <col min="13577" max="13578" width="5.875" style="5" customWidth="1"/>
    <col min="13579" max="13579" width="8.5" style="5" customWidth="1"/>
    <col min="13580" max="13580" width="8" style="5" customWidth="1"/>
    <col min="13581" max="13581" width="9.125" style="5" customWidth="1"/>
    <col min="13582" max="13587" width="8" style="5" customWidth="1"/>
    <col min="13588" max="13588" width="11.75" style="5" customWidth="1"/>
    <col min="13589" max="13589" width="6.875" style="5" customWidth="1"/>
    <col min="13590" max="13590" width="7.625" style="5" customWidth="1"/>
    <col min="13591" max="13594" width="6.75" style="5" customWidth="1"/>
    <col min="13595" max="13595" width="7.625" style="5" customWidth="1"/>
    <col min="13596" max="13600" width="6.75" style="5" customWidth="1"/>
    <col min="13601" max="13601" width="6.625" style="5" customWidth="1"/>
    <col min="13602" max="13602" width="6.25" style="5" customWidth="1"/>
    <col min="13603" max="13603" width="6.625" style="5" customWidth="1"/>
    <col min="13604" max="13604" width="6.25" style="5" customWidth="1"/>
    <col min="13605" max="13605" width="6.5" style="5" customWidth="1"/>
    <col min="13606" max="13606" width="6.625" style="5" customWidth="1"/>
    <col min="13607" max="13607" width="6.875" style="5" customWidth="1"/>
    <col min="13608" max="13608" width="7" style="5" customWidth="1"/>
    <col min="13609" max="13609" width="8.125" style="5" customWidth="1"/>
    <col min="13610" max="13610" width="7.875" style="5" customWidth="1"/>
    <col min="13611" max="13612" width="6.75" style="5" customWidth="1"/>
    <col min="13613" max="13613" width="6.625" style="5" customWidth="1"/>
    <col min="13614" max="13615" width="6.75" style="5" customWidth="1"/>
    <col min="13616" max="13616" width="6.625" style="5" customWidth="1"/>
    <col min="13617" max="13619" width="0" style="5" hidden="1" customWidth="1"/>
    <col min="13620" max="13801" width="9" style="5"/>
    <col min="13802" max="13802" width="4.25" style="5" customWidth="1"/>
    <col min="13803" max="13803" width="16.25" style="5" customWidth="1"/>
    <col min="13804" max="13811" width="6.75" style="5" customWidth="1"/>
    <col min="13812" max="13813" width="5.875" style="5" customWidth="1"/>
    <col min="13814" max="13814" width="8.5" style="5" customWidth="1"/>
    <col min="13815" max="13815" width="8" style="5" customWidth="1"/>
    <col min="13816" max="13816" width="9.125" style="5" customWidth="1"/>
    <col min="13817" max="13822" width="8" style="5" customWidth="1"/>
    <col min="13823" max="13823" width="11.75" style="5" customWidth="1"/>
    <col min="13824" max="13824" width="6.875" style="5" customWidth="1"/>
    <col min="13825" max="13825" width="8.375" style="5" customWidth="1"/>
    <col min="13826" max="13832" width="6.75" style="5" customWidth="1"/>
    <col min="13833" max="13834" width="5.875" style="5" customWidth="1"/>
    <col min="13835" max="13835" width="8.5" style="5" customWidth="1"/>
    <col min="13836" max="13836" width="8" style="5" customWidth="1"/>
    <col min="13837" max="13837" width="9.125" style="5" customWidth="1"/>
    <col min="13838" max="13843" width="8" style="5" customWidth="1"/>
    <col min="13844" max="13844" width="11.75" style="5" customWidth="1"/>
    <col min="13845" max="13845" width="6.875" style="5" customWidth="1"/>
    <col min="13846" max="13846" width="7.625" style="5" customWidth="1"/>
    <col min="13847" max="13850" width="6.75" style="5" customWidth="1"/>
    <col min="13851" max="13851" width="7.625" style="5" customWidth="1"/>
    <col min="13852" max="13856" width="6.75" style="5" customWidth="1"/>
    <col min="13857" max="13857" width="6.625" style="5" customWidth="1"/>
    <col min="13858" max="13858" width="6.25" style="5" customWidth="1"/>
    <col min="13859" max="13859" width="6.625" style="5" customWidth="1"/>
    <col min="13860" max="13860" width="6.25" style="5" customWidth="1"/>
    <col min="13861" max="13861" width="6.5" style="5" customWidth="1"/>
    <col min="13862" max="13862" width="6.625" style="5" customWidth="1"/>
    <col min="13863" max="13863" width="6.875" style="5" customWidth="1"/>
    <col min="13864" max="13864" width="7" style="5" customWidth="1"/>
    <col min="13865" max="13865" width="8.125" style="5" customWidth="1"/>
    <col min="13866" max="13866" width="7.875" style="5" customWidth="1"/>
    <col min="13867" max="13868" width="6.75" style="5" customWidth="1"/>
    <col min="13869" max="13869" width="6.625" style="5" customWidth="1"/>
    <col min="13870" max="13871" width="6.75" style="5" customWidth="1"/>
    <col min="13872" max="13872" width="6.625" style="5" customWidth="1"/>
    <col min="13873" max="13875" width="0" style="5" hidden="1" customWidth="1"/>
    <col min="13876" max="14057" width="9" style="5"/>
    <col min="14058" max="14058" width="4.25" style="5" customWidth="1"/>
    <col min="14059" max="14059" width="16.25" style="5" customWidth="1"/>
    <col min="14060" max="14067" width="6.75" style="5" customWidth="1"/>
    <col min="14068" max="14069" width="5.875" style="5" customWidth="1"/>
    <col min="14070" max="14070" width="8.5" style="5" customWidth="1"/>
    <col min="14071" max="14071" width="8" style="5" customWidth="1"/>
    <col min="14072" max="14072" width="9.125" style="5" customWidth="1"/>
    <col min="14073" max="14078" width="8" style="5" customWidth="1"/>
    <col min="14079" max="14079" width="11.75" style="5" customWidth="1"/>
    <col min="14080" max="14080" width="6.875" style="5" customWidth="1"/>
    <col min="14081" max="14081" width="8.375" style="5" customWidth="1"/>
    <col min="14082" max="14088" width="6.75" style="5" customWidth="1"/>
    <col min="14089" max="14090" width="5.875" style="5" customWidth="1"/>
    <col min="14091" max="14091" width="8.5" style="5" customWidth="1"/>
    <col min="14092" max="14092" width="8" style="5" customWidth="1"/>
    <col min="14093" max="14093" width="9.125" style="5" customWidth="1"/>
    <col min="14094" max="14099" width="8" style="5" customWidth="1"/>
    <col min="14100" max="14100" width="11.75" style="5" customWidth="1"/>
    <col min="14101" max="14101" width="6.875" style="5" customWidth="1"/>
    <col min="14102" max="14102" width="7.625" style="5" customWidth="1"/>
    <col min="14103" max="14106" width="6.75" style="5" customWidth="1"/>
    <col min="14107" max="14107" width="7.625" style="5" customWidth="1"/>
    <col min="14108" max="14112" width="6.75" style="5" customWidth="1"/>
    <col min="14113" max="14113" width="6.625" style="5" customWidth="1"/>
    <col min="14114" max="14114" width="6.25" style="5" customWidth="1"/>
    <col min="14115" max="14115" width="6.625" style="5" customWidth="1"/>
    <col min="14116" max="14116" width="6.25" style="5" customWidth="1"/>
    <col min="14117" max="14117" width="6.5" style="5" customWidth="1"/>
    <col min="14118" max="14118" width="6.625" style="5" customWidth="1"/>
    <col min="14119" max="14119" width="6.875" style="5" customWidth="1"/>
    <col min="14120" max="14120" width="7" style="5" customWidth="1"/>
    <col min="14121" max="14121" width="8.125" style="5" customWidth="1"/>
    <col min="14122" max="14122" width="7.875" style="5" customWidth="1"/>
    <col min="14123" max="14124" width="6.75" style="5" customWidth="1"/>
    <col min="14125" max="14125" width="6.625" style="5" customWidth="1"/>
    <col min="14126" max="14127" width="6.75" style="5" customWidth="1"/>
    <col min="14128" max="14128" width="6.625" style="5" customWidth="1"/>
    <col min="14129" max="14131" width="0" style="5" hidden="1" customWidth="1"/>
    <col min="14132" max="14313" width="9" style="5"/>
    <col min="14314" max="14314" width="4.25" style="5" customWidth="1"/>
    <col min="14315" max="14315" width="16.25" style="5" customWidth="1"/>
    <col min="14316" max="14323" width="6.75" style="5" customWidth="1"/>
    <col min="14324" max="14325" width="5.875" style="5" customWidth="1"/>
    <col min="14326" max="14326" width="8.5" style="5" customWidth="1"/>
    <col min="14327" max="14327" width="8" style="5" customWidth="1"/>
    <col min="14328" max="14328" width="9.125" style="5" customWidth="1"/>
    <col min="14329" max="14334" width="8" style="5" customWidth="1"/>
    <col min="14335" max="14335" width="11.75" style="5" customWidth="1"/>
    <col min="14336" max="14336" width="6.875" style="5" customWidth="1"/>
    <col min="14337" max="14337" width="8.375" style="5" customWidth="1"/>
    <col min="14338" max="14344" width="6.75" style="5" customWidth="1"/>
    <col min="14345" max="14346" width="5.875" style="5" customWidth="1"/>
    <col min="14347" max="14347" width="8.5" style="5" customWidth="1"/>
    <col min="14348" max="14348" width="8" style="5" customWidth="1"/>
    <col min="14349" max="14349" width="9.125" style="5" customWidth="1"/>
    <col min="14350" max="14355" width="8" style="5" customWidth="1"/>
    <col min="14356" max="14356" width="11.75" style="5" customWidth="1"/>
    <col min="14357" max="14357" width="6.875" style="5" customWidth="1"/>
    <col min="14358" max="14358" width="7.625" style="5" customWidth="1"/>
    <col min="14359" max="14362" width="6.75" style="5" customWidth="1"/>
    <col min="14363" max="14363" width="7.625" style="5" customWidth="1"/>
    <col min="14364" max="14368" width="6.75" style="5" customWidth="1"/>
    <col min="14369" max="14369" width="6.625" style="5" customWidth="1"/>
    <col min="14370" max="14370" width="6.25" style="5" customWidth="1"/>
    <col min="14371" max="14371" width="6.625" style="5" customWidth="1"/>
    <col min="14372" max="14372" width="6.25" style="5" customWidth="1"/>
    <col min="14373" max="14373" width="6.5" style="5" customWidth="1"/>
    <col min="14374" max="14374" width="6.625" style="5" customWidth="1"/>
    <col min="14375" max="14375" width="6.875" style="5" customWidth="1"/>
    <col min="14376" max="14376" width="7" style="5" customWidth="1"/>
    <col min="14377" max="14377" width="8.125" style="5" customWidth="1"/>
    <col min="14378" max="14378" width="7.875" style="5" customWidth="1"/>
    <col min="14379" max="14380" width="6.75" style="5" customWidth="1"/>
    <col min="14381" max="14381" width="6.625" style="5" customWidth="1"/>
    <col min="14382" max="14383" width="6.75" style="5" customWidth="1"/>
    <col min="14384" max="14384" width="6.625" style="5" customWidth="1"/>
    <col min="14385" max="14387" width="0" style="5" hidden="1" customWidth="1"/>
    <col min="14388" max="14569" width="9" style="5"/>
    <col min="14570" max="14570" width="4.25" style="5" customWidth="1"/>
    <col min="14571" max="14571" width="16.25" style="5" customWidth="1"/>
    <col min="14572" max="14579" width="6.75" style="5" customWidth="1"/>
    <col min="14580" max="14581" width="5.875" style="5" customWidth="1"/>
    <col min="14582" max="14582" width="8.5" style="5" customWidth="1"/>
    <col min="14583" max="14583" width="8" style="5" customWidth="1"/>
    <col min="14584" max="14584" width="9.125" style="5" customWidth="1"/>
    <col min="14585" max="14590" width="8" style="5" customWidth="1"/>
    <col min="14591" max="14591" width="11.75" style="5" customWidth="1"/>
    <col min="14592" max="14592" width="6.875" style="5" customWidth="1"/>
    <col min="14593" max="14593" width="8.375" style="5" customWidth="1"/>
    <col min="14594" max="14600" width="6.75" style="5" customWidth="1"/>
    <col min="14601" max="14602" width="5.875" style="5" customWidth="1"/>
    <col min="14603" max="14603" width="8.5" style="5" customWidth="1"/>
    <col min="14604" max="14604" width="8" style="5" customWidth="1"/>
    <col min="14605" max="14605" width="9.125" style="5" customWidth="1"/>
    <col min="14606" max="14611" width="8" style="5" customWidth="1"/>
    <col min="14612" max="14612" width="11.75" style="5" customWidth="1"/>
    <col min="14613" max="14613" width="6.875" style="5" customWidth="1"/>
    <col min="14614" max="14614" width="7.625" style="5" customWidth="1"/>
    <col min="14615" max="14618" width="6.75" style="5" customWidth="1"/>
    <col min="14619" max="14619" width="7.625" style="5" customWidth="1"/>
    <col min="14620" max="14624" width="6.75" style="5" customWidth="1"/>
    <col min="14625" max="14625" width="6.625" style="5" customWidth="1"/>
    <col min="14626" max="14626" width="6.25" style="5" customWidth="1"/>
    <col min="14627" max="14627" width="6.625" style="5" customWidth="1"/>
    <col min="14628" max="14628" width="6.25" style="5" customWidth="1"/>
    <col min="14629" max="14629" width="6.5" style="5" customWidth="1"/>
    <col min="14630" max="14630" width="6.625" style="5" customWidth="1"/>
    <col min="14631" max="14631" width="6.875" style="5" customWidth="1"/>
    <col min="14632" max="14632" width="7" style="5" customWidth="1"/>
    <col min="14633" max="14633" width="8.125" style="5" customWidth="1"/>
    <col min="14634" max="14634" width="7.875" style="5" customWidth="1"/>
    <col min="14635" max="14636" width="6.75" style="5" customWidth="1"/>
    <col min="14637" max="14637" width="6.625" style="5" customWidth="1"/>
    <col min="14638" max="14639" width="6.75" style="5" customWidth="1"/>
    <col min="14640" max="14640" width="6.625" style="5" customWidth="1"/>
    <col min="14641" max="14643" width="0" style="5" hidden="1" customWidth="1"/>
    <col min="14644" max="14825" width="9" style="5"/>
    <col min="14826" max="14826" width="4.25" style="5" customWidth="1"/>
    <col min="14827" max="14827" width="16.25" style="5" customWidth="1"/>
    <col min="14828" max="14835" width="6.75" style="5" customWidth="1"/>
    <col min="14836" max="14837" width="5.875" style="5" customWidth="1"/>
    <col min="14838" max="14838" width="8.5" style="5" customWidth="1"/>
    <col min="14839" max="14839" width="8" style="5" customWidth="1"/>
    <col min="14840" max="14840" width="9.125" style="5" customWidth="1"/>
    <col min="14841" max="14846" width="8" style="5" customWidth="1"/>
    <col min="14847" max="14847" width="11.75" style="5" customWidth="1"/>
    <col min="14848" max="14848" width="6.875" style="5" customWidth="1"/>
    <col min="14849" max="14849" width="8.375" style="5" customWidth="1"/>
    <col min="14850" max="14856" width="6.75" style="5" customWidth="1"/>
    <col min="14857" max="14858" width="5.875" style="5" customWidth="1"/>
    <col min="14859" max="14859" width="8.5" style="5" customWidth="1"/>
    <col min="14860" max="14860" width="8" style="5" customWidth="1"/>
    <col min="14861" max="14861" width="9.125" style="5" customWidth="1"/>
    <col min="14862" max="14867" width="8" style="5" customWidth="1"/>
    <col min="14868" max="14868" width="11.75" style="5" customWidth="1"/>
    <col min="14869" max="14869" width="6.875" style="5" customWidth="1"/>
    <col min="14870" max="14870" width="7.625" style="5" customWidth="1"/>
    <col min="14871" max="14874" width="6.75" style="5" customWidth="1"/>
    <col min="14875" max="14875" width="7.625" style="5" customWidth="1"/>
    <col min="14876" max="14880" width="6.75" style="5" customWidth="1"/>
    <col min="14881" max="14881" width="6.625" style="5" customWidth="1"/>
    <col min="14882" max="14882" width="6.25" style="5" customWidth="1"/>
    <col min="14883" max="14883" width="6.625" style="5" customWidth="1"/>
    <col min="14884" max="14884" width="6.25" style="5" customWidth="1"/>
    <col min="14885" max="14885" width="6.5" style="5" customWidth="1"/>
    <col min="14886" max="14886" width="6.625" style="5" customWidth="1"/>
    <col min="14887" max="14887" width="6.875" style="5" customWidth="1"/>
    <col min="14888" max="14888" width="7" style="5" customWidth="1"/>
    <col min="14889" max="14889" width="8.125" style="5" customWidth="1"/>
    <col min="14890" max="14890" width="7.875" style="5" customWidth="1"/>
    <col min="14891" max="14892" width="6.75" style="5" customWidth="1"/>
    <col min="14893" max="14893" width="6.625" style="5" customWidth="1"/>
    <col min="14894" max="14895" width="6.75" style="5" customWidth="1"/>
    <col min="14896" max="14896" width="6.625" style="5" customWidth="1"/>
    <col min="14897" max="14899" width="0" style="5" hidden="1" customWidth="1"/>
    <col min="14900" max="15081" width="9" style="5"/>
    <col min="15082" max="15082" width="4.25" style="5" customWidth="1"/>
    <col min="15083" max="15083" width="16.25" style="5" customWidth="1"/>
    <col min="15084" max="15091" width="6.75" style="5" customWidth="1"/>
    <col min="15092" max="15093" width="5.875" style="5" customWidth="1"/>
    <col min="15094" max="15094" width="8.5" style="5" customWidth="1"/>
    <col min="15095" max="15095" width="8" style="5" customWidth="1"/>
    <col min="15096" max="15096" width="9.125" style="5" customWidth="1"/>
    <col min="15097" max="15102" width="8" style="5" customWidth="1"/>
    <col min="15103" max="15103" width="11.75" style="5" customWidth="1"/>
    <col min="15104" max="15104" width="6.875" style="5" customWidth="1"/>
    <col min="15105" max="15105" width="8.375" style="5" customWidth="1"/>
    <col min="15106" max="15112" width="6.75" style="5" customWidth="1"/>
    <col min="15113" max="15114" width="5.875" style="5" customWidth="1"/>
    <col min="15115" max="15115" width="8.5" style="5" customWidth="1"/>
    <col min="15116" max="15116" width="8" style="5" customWidth="1"/>
    <col min="15117" max="15117" width="9.125" style="5" customWidth="1"/>
    <col min="15118" max="15123" width="8" style="5" customWidth="1"/>
    <col min="15124" max="15124" width="11.75" style="5" customWidth="1"/>
    <col min="15125" max="15125" width="6.875" style="5" customWidth="1"/>
    <col min="15126" max="15126" width="7.625" style="5" customWidth="1"/>
    <col min="15127" max="15130" width="6.75" style="5" customWidth="1"/>
    <col min="15131" max="15131" width="7.625" style="5" customWidth="1"/>
    <col min="15132" max="15136" width="6.75" style="5" customWidth="1"/>
    <col min="15137" max="15137" width="6.625" style="5" customWidth="1"/>
    <col min="15138" max="15138" width="6.25" style="5" customWidth="1"/>
    <col min="15139" max="15139" width="6.625" style="5" customWidth="1"/>
    <col min="15140" max="15140" width="6.25" style="5" customWidth="1"/>
    <col min="15141" max="15141" width="6.5" style="5" customWidth="1"/>
    <col min="15142" max="15142" width="6.625" style="5" customWidth="1"/>
    <col min="15143" max="15143" width="6.875" style="5" customWidth="1"/>
    <col min="15144" max="15144" width="7" style="5" customWidth="1"/>
    <col min="15145" max="15145" width="8.125" style="5" customWidth="1"/>
    <col min="15146" max="15146" width="7.875" style="5" customWidth="1"/>
    <col min="15147" max="15148" width="6.75" style="5" customWidth="1"/>
    <col min="15149" max="15149" width="6.625" style="5" customWidth="1"/>
    <col min="15150" max="15151" width="6.75" style="5" customWidth="1"/>
    <col min="15152" max="15152" width="6.625" style="5" customWidth="1"/>
    <col min="15153" max="15155" width="0" style="5" hidden="1" customWidth="1"/>
    <col min="15156" max="15337" width="9" style="5"/>
    <col min="15338" max="15338" width="4.25" style="5" customWidth="1"/>
    <col min="15339" max="15339" width="16.25" style="5" customWidth="1"/>
    <col min="15340" max="15347" width="6.75" style="5" customWidth="1"/>
    <col min="15348" max="15349" width="5.875" style="5" customWidth="1"/>
    <col min="15350" max="15350" width="8.5" style="5" customWidth="1"/>
    <col min="15351" max="15351" width="8" style="5" customWidth="1"/>
    <col min="15352" max="15352" width="9.125" style="5" customWidth="1"/>
    <col min="15353" max="15358" width="8" style="5" customWidth="1"/>
    <col min="15359" max="15359" width="11.75" style="5" customWidth="1"/>
    <col min="15360" max="15360" width="6.875" style="5" customWidth="1"/>
    <col min="15361" max="15361" width="8.375" style="5" customWidth="1"/>
    <col min="15362" max="15368" width="6.75" style="5" customWidth="1"/>
    <col min="15369" max="15370" width="5.875" style="5" customWidth="1"/>
    <col min="15371" max="15371" width="8.5" style="5" customWidth="1"/>
    <col min="15372" max="15372" width="8" style="5" customWidth="1"/>
    <col min="15373" max="15373" width="9.125" style="5" customWidth="1"/>
    <col min="15374" max="15379" width="8" style="5" customWidth="1"/>
    <col min="15380" max="15380" width="11.75" style="5" customWidth="1"/>
    <col min="15381" max="15381" width="6.875" style="5" customWidth="1"/>
    <col min="15382" max="15382" width="7.625" style="5" customWidth="1"/>
    <col min="15383" max="15386" width="6.75" style="5" customWidth="1"/>
    <col min="15387" max="15387" width="7.625" style="5" customWidth="1"/>
    <col min="15388" max="15392" width="6.75" style="5" customWidth="1"/>
    <col min="15393" max="15393" width="6.625" style="5" customWidth="1"/>
    <col min="15394" max="15394" width="6.25" style="5" customWidth="1"/>
    <col min="15395" max="15395" width="6.625" style="5" customWidth="1"/>
    <col min="15396" max="15396" width="6.25" style="5" customWidth="1"/>
    <col min="15397" max="15397" width="6.5" style="5" customWidth="1"/>
    <col min="15398" max="15398" width="6.625" style="5" customWidth="1"/>
    <col min="15399" max="15399" width="6.875" style="5" customWidth="1"/>
    <col min="15400" max="15400" width="7" style="5" customWidth="1"/>
    <col min="15401" max="15401" width="8.125" style="5" customWidth="1"/>
    <col min="15402" max="15402" width="7.875" style="5" customWidth="1"/>
    <col min="15403" max="15404" width="6.75" style="5" customWidth="1"/>
    <col min="15405" max="15405" width="6.625" style="5" customWidth="1"/>
    <col min="15406" max="15407" width="6.75" style="5" customWidth="1"/>
    <col min="15408" max="15408" width="6.625" style="5" customWidth="1"/>
    <col min="15409" max="15411" width="0" style="5" hidden="1" customWidth="1"/>
    <col min="15412" max="15593" width="9" style="5"/>
    <col min="15594" max="15594" width="4.25" style="5" customWidth="1"/>
    <col min="15595" max="15595" width="16.25" style="5" customWidth="1"/>
    <col min="15596" max="15603" width="6.75" style="5" customWidth="1"/>
    <col min="15604" max="15605" width="5.875" style="5" customWidth="1"/>
    <col min="15606" max="15606" width="8.5" style="5" customWidth="1"/>
    <col min="15607" max="15607" width="8" style="5" customWidth="1"/>
    <col min="15608" max="15608" width="9.125" style="5" customWidth="1"/>
    <col min="15609" max="15614" width="8" style="5" customWidth="1"/>
    <col min="15615" max="15615" width="11.75" style="5" customWidth="1"/>
    <col min="15616" max="15616" width="6.875" style="5" customWidth="1"/>
    <col min="15617" max="15617" width="8.375" style="5" customWidth="1"/>
    <col min="15618" max="15624" width="6.75" style="5" customWidth="1"/>
    <col min="15625" max="15626" width="5.875" style="5" customWidth="1"/>
    <col min="15627" max="15627" width="8.5" style="5" customWidth="1"/>
    <col min="15628" max="15628" width="8" style="5" customWidth="1"/>
    <col min="15629" max="15629" width="9.125" style="5" customWidth="1"/>
    <col min="15630" max="15635" width="8" style="5" customWidth="1"/>
    <col min="15636" max="15636" width="11.75" style="5" customWidth="1"/>
    <col min="15637" max="15637" width="6.875" style="5" customWidth="1"/>
    <col min="15638" max="15638" width="7.625" style="5" customWidth="1"/>
    <col min="15639" max="15642" width="6.75" style="5" customWidth="1"/>
    <col min="15643" max="15643" width="7.625" style="5" customWidth="1"/>
    <col min="15644" max="15648" width="6.75" style="5" customWidth="1"/>
    <col min="15649" max="15649" width="6.625" style="5" customWidth="1"/>
    <col min="15650" max="15650" width="6.25" style="5" customWidth="1"/>
    <col min="15651" max="15651" width="6.625" style="5" customWidth="1"/>
    <col min="15652" max="15652" width="6.25" style="5" customWidth="1"/>
    <col min="15653" max="15653" width="6.5" style="5" customWidth="1"/>
    <col min="15654" max="15654" width="6.625" style="5" customWidth="1"/>
    <col min="15655" max="15655" width="6.875" style="5" customWidth="1"/>
    <col min="15656" max="15656" width="7" style="5" customWidth="1"/>
    <col min="15657" max="15657" width="8.125" style="5" customWidth="1"/>
    <col min="15658" max="15658" width="7.875" style="5" customWidth="1"/>
    <col min="15659" max="15660" width="6.75" style="5" customWidth="1"/>
    <col min="15661" max="15661" width="6.625" style="5" customWidth="1"/>
    <col min="15662" max="15663" width="6.75" style="5" customWidth="1"/>
    <col min="15664" max="15664" width="6.625" style="5" customWidth="1"/>
    <col min="15665" max="15667" width="0" style="5" hidden="1" customWidth="1"/>
    <col min="15668" max="15849" width="9" style="5"/>
    <col min="15850" max="15850" width="4.25" style="5" customWidth="1"/>
    <col min="15851" max="15851" width="16.25" style="5" customWidth="1"/>
    <col min="15852" max="15859" width="6.75" style="5" customWidth="1"/>
    <col min="15860" max="15861" width="5.875" style="5" customWidth="1"/>
    <col min="15862" max="15862" width="8.5" style="5" customWidth="1"/>
    <col min="15863" max="15863" width="8" style="5" customWidth="1"/>
    <col min="15864" max="15864" width="9.125" style="5" customWidth="1"/>
    <col min="15865" max="15870" width="8" style="5" customWidth="1"/>
    <col min="15871" max="15871" width="11.75" style="5" customWidth="1"/>
    <col min="15872" max="15872" width="6.875" style="5" customWidth="1"/>
    <col min="15873" max="15873" width="8.375" style="5" customWidth="1"/>
    <col min="15874" max="15880" width="6.75" style="5" customWidth="1"/>
    <col min="15881" max="15882" width="5.875" style="5" customWidth="1"/>
    <col min="15883" max="15883" width="8.5" style="5" customWidth="1"/>
    <col min="15884" max="15884" width="8" style="5" customWidth="1"/>
    <col min="15885" max="15885" width="9.125" style="5" customWidth="1"/>
    <col min="15886" max="15891" width="8" style="5" customWidth="1"/>
    <col min="15892" max="15892" width="11.75" style="5" customWidth="1"/>
    <col min="15893" max="15893" width="6.875" style="5" customWidth="1"/>
    <col min="15894" max="15894" width="7.625" style="5" customWidth="1"/>
    <col min="15895" max="15898" width="6.75" style="5" customWidth="1"/>
    <col min="15899" max="15899" width="7.625" style="5" customWidth="1"/>
    <col min="15900" max="15904" width="6.75" style="5" customWidth="1"/>
    <col min="15905" max="15905" width="6.625" style="5" customWidth="1"/>
    <col min="15906" max="15906" width="6.25" style="5" customWidth="1"/>
    <col min="15907" max="15907" width="6.625" style="5" customWidth="1"/>
    <col min="15908" max="15908" width="6.25" style="5" customWidth="1"/>
    <col min="15909" max="15909" width="6.5" style="5" customWidth="1"/>
    <col min="15910" max="15910" width="6.625" style="5" customWidth="1"/>
    <col min="15911" max="15911" width="6.875" style="5" customWidth="1"/>
    <col min="15912" max="15912" width="7" style="5" customWidth="1"/>
    <col min="15913" max="15913" width="8.125" style="5" customWidth="1"/>
    <col min="15914" max="15914" width="7.875" style="5" customWidth="1"/>
    <col min="15915" max="15916" width="6.75" style="5" customWidth="1"/>
    <col min="15917" max="15917" width="6.625" style="5" customWidth="1"/>
    <col min="15918" max="15919" width="6.75" style="5" customWidth="1"/>
    <col min="15920" max="15920" width="6.625" style="5" customWidth="1"/>
    <col min="15921" max="15923" width="0" style="5" hidden="1" customWidth="1"/>
    <col min="15924" max="16105" width="9" style="5"/>
    <col min="16106" max="16106" width="4.25" style="5" customWidth="1"/>
    <col min="16107" max="16107" width="16.25" style="5" customWidth="1"/>
    <col min="16108" max="16115" width="6.75" style="5" customWidth="1"/>
    <col min="16116" max="16117" width="5.875" style="5" customWidth="1"/>
    <col min="16118" max="16118" width="8.5" style="5" customWidth="1"/>
    <col min="16119" max="16119" width="8" style="5" customWidth="1"/>
    <col min="16120" max="16120" width="9.125" style="5" customWidth="1"/>
    <col min="16121" max="16126" width="8" style="5" customWidth="1"/>
    <col min="16127" max="16127" width="11.75" style="5" customWidth="1"/>
    <col min="16128" max="16128" width="6.875" style="5" customWidth="1"/>
    <col min="16129" max="16129" width="8.375" style="5" customWidth="1"/>
    <col min="16130" max="16136" width="6.75" style="5" customWidth="1"/>
    <col min="16137" max="16138" width="5.875" style="5" customWidth="1"/>
    <col min="16139" max="16139" width="8.5" style="5" customWidth="1"/>
    <col min="16140" max="16140" width="8" style="5" customWidth="1"/>
    <col min="16141" max="16141" width="9.125" style="5" customWidth="1"/>
    <col min="16142" max="16147" width="8" style="5" customWidth="1"/>
    <col min="16148" max="16148" width="11.75" style="5" customWidth="1"/>
    <col min="16149" max="16149" width="6.875" style="5" customWidth="1"/>
    <col min="16150" max="16150" width="7.625" style="5" customWidth="1"/>
    <col min="16151" max="16154" width="6.75" style="5" customWidth="1"/>
    <col min="16155" max="16155" width="7.625" style="5" customWidth="1"/>
    <col min="16156" max="16160" width="6.75" style="5" customWidth="1"/>
    <col min="16161" max="16161" width="6.625" style="5" customWidth="1"/>
    <col min="16162" max="16162" width="6.25" style="5" customWidth="1"/>
    <col min="16163" max="16163" width="6.625" style="5" customWidth="1"/>
    <col min="16164" max="16164" width="6.25" style="5" customWidth="1"/>
    <col min="16165" max="16165" width="6.5" style="5" customWidth="1"/>
    <col min="16166" max="16166" width="6.625" style="5" customWidth="1"/>
    <col min="16167" max="16167" width="6.875" style="5" customWidth="1"/>
    <col min="16168" max="16168" width="7" style="5" customWidth="1"/>
    <col min="16169" max="16169" width="8.125" style="5" customWidth="1"/>
    <col min="16170" max="16170" width="7.875" style="5" customWidth="1"/>
    <col min="16171" max="16172" width="6.75" style="5" customWidth="1"/>
    <col min="16173" max="16173" width="6.625" style="5" customWidth="1"/>
    <col min="16174" max="16175" width="6.75" style="5" customWidth="1"/>
    <col min="16176" max="16176" width="6.625" style="5" customWidth="1"/>
    <col min="16177" max="16179" width="0" style="5" hidden="1" customWidth="1"/>
    <col min="16180" max="16384" width="9" style="5"/>
  </cols>
  <sheetData>
    <row r="1" spans="1:95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538"/>
      <c r="X1" s="538"/>
      <c r="Y1" s="538"/>
      <c r="Z1" s="538"/>
      <c r="AA1" s="538"/>
      <c r="AB1" s="538"/>
      <c r="AC1" s="538"/>
      <c r="AD1" s="538"/>
      <c r="AE1" s="538"/>
      <c r="AF1" s="538"/>
      <c r="AG1" s="538"/>
      <c r="AH1" s="538"/>
      <c r="AI1" s="538"/>
      <c r="AJ1" s="538"/>
      <c r="AK1" s="538"/>
      <c r="AL1" s="538"/>
      <c r="AM1" s="538"/>
      <c r="AN1" s="538"/>
      <c r="AO1" s="538"/>
      <c r="AP1" s="538"/>
      <c r="AQ1" s="2"/>
      <c r="AR1" s="2"/>
      <c r="AS1" s="2"/>
      <c r="AT1" s="2"/>
      <c r="AU1" s="2"/>
      <c r="AV1" s="72"/>
      <c r="AW1" s="72"/>
      <c r="AX1" s="72"/>
      <c r="AY1" s="72"/>
      <c r="AZ1" s="72"/>
      <c r="BA1" s="2"/>
      <c r="BB1" s="2"/>
      <c r="BC1" s="2"/>
      <c r="BD1" s="2"/>
      <c r="BE1" s="2"/>
      <c r="BF1" s="2"/>
      <c r="BG1" s="2"/>
      <c r="BH1" s="2"/>
      <c r="BI1" s="2"/>
      <c r="BJ1" s="278"/>
      <c r="BK1" s="3"/>
      <c r="BL1" s="3"/>
      <c r="BN1" s="3"/>
      <c r="BO1" s="3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23"/>
      <c r="CJ1" s="223"/>
      <c r="CK1" s="223"/>
      <c r="CL1" s="223"/>
    </row>
    <row r="2" spans="1:95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539"/>
      <c r="X2" s="539"/>
      <c r="Y2" s="539"/>
      <c r="Z2" s="539"/>
      <c r="AA2" s="539"/>
      <c r="AB2" s="539"/>
      <c r="AC2" s="539"/>
      <c r="AD2" s="539"/>
      <c r="AE2" s="539"/>
      <c r="AF2" s="539"/>
      <c r="AG2" s="539"/>
      <c r="AH2" s="539"/>
      <c r="AI2" s="539"/>
      <c r="AJ2" s="539"/>
      <c r="AK2" s="539"/>
      <c r="AL2" s="539"/>
      <c r="AM2" s="539"/>
      <c r="AN2" s="539"/>
      <c r="AO2" s="539"/>
      <c r="AP2" s="539"/>
      <c r="AQ2" s="2"/>
      <c r="AR2" s="2"/>
      <c r="AS2" s="2"/>
      <c r="AT2" s="2"/>
      <c r="AU2" s="2"/>
      <c r="AV2" s="72"/>
      <c r="AW2" s="72"/>
      <c r="AX2" s="72"/>
      <c r="AY2" s="72"/>
      <c r="AZ2" s="72"/>
      <c r="BA2" s="2"/>
      <c r="BB2" s="2"/>
      <c r="BC2" s="2"/>
      <c r="BD2" s="2"/>
      <c r="BE2" s="2"/>
      <c r="BF2" s="2"/>
      <c r="BG2" s="2"/>
      <c r="BH2" s="2"/>
      <c r="BI2" s="2"/>
      <c r="BJ2" s="278"/>
      <c r="BK2" s="3"/>
      <c r="BL2" s="3"/>
      <c r="BN2" s="3"/>
      <c r="BO2" s="3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23"/>
      <c r="CJ2" s="223"/>
      <c r="CK2" s="223"/>
      <c r="CL2" s="223"/>
    </row>
    <row r="3" spans="1:95" s="1" customFormat="1" ht="30.75" customHeight="1" x14ac:dyDescent="0.45">
      <c r="A3" s="745" t="s">
        <v>142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745"/>
      <c r="AX3" s="745"/>
      <c r="AY3" s="745"/>
      <c r="AZ3" s="745"/>
      <c r="BA3" s="745"/>
      <c r="BB3" s="745"/>
      <c r="BC3" s="745"/>
      <c r="BD3" s="745"/>
      <c r="BE3" s="745"/>
      <c r="BF3" s="745"/>
      <c r="BG3" s="745"/>
      <c r="BH3" s="745"/>
      <c r="BI3" s="745"/>
      <c r="BJ3" s="745"/>
      <c r="BK3" s="745"/>
      <c r="BL3" s="745"/>
      <c r="BM3" s="745"/>
      <c r="BN3" s="745"/>
      <c r="BO3" s="745"/>
      <c r="BP3" s="745"/>
      <c r="BQ3" s="745"/>
      <c r="BR3" s="745"/>
      <c r="BS3" s="745"/>
      <c r="BT3" s="601"/>
      <c r="BU3" s="236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23"/>
      <c r="CJ3" s="223"/>
      <c r="CK3" s="223"/>
      <c r="CL3" s="223"/>
    </row>
    <row r="4" spans="1:95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746"/>
      <c r="AU4" s="746"/>
      <c r="AV4" s="746"/>
      <c r="AW4" s="746"/>
      <c r="AX4" s="746"/>
      <c r="AY4" s="746"/>
      <c r="AZ4" s="746"/>
      <c r="BA4" s="746"/>
      <c r="BB4" s="746"/>
      <c r="BC4" s="746"/>
      <c r="BD4" s="746"/>
      <c r="BE4" s="746"/>
      <c r="BF4" s="746"/>
      <c r="BG4" s="746"/>
      <c r="BH4" s="746"/>
      <c r="BI4" s="746"/>
      <c r="BJ4" s="746"/>
      <c r="BK4" s="746"/>
      <c r="BL4" s="746"/>
      <c r="BM4" s="746"/>
      <c r="BN4" s="602"/>
      <c r="BO4" s="602"/>
      <c r="BP4" s="602"/>
      <c r="BQ4" s="602"/>
      <c r="BR4" s="602"/>
      <c r="BS4" s="602"/>
      <c r="BT4" s="602"/>
      <c r="BU4" s="224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23"/>
      <c r="CJ4" s="223"/>
      <c r="CK4" s="223"/>
      <c r="CL4" s="223"/>
    </row>
    <row r="5" spans="1:95" ht="30" customHeight="1" x14ac:dyDescent="0.4">
      <c r="A5" s="747" t="s">
        <v>2</v>
      </c>
      <c r="B5" s="748" t="s">
        <v>3</v>
      </c>
      <c r="C5" s="749" t="s">
        <v>137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75" t="s">
        <v>136</v>
      </c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776"/>
      <c r="AO5" s="776"/>
      <c r="AP5" s="776"/>
      <c r="AQ5" s="751" t="s">
        <v>5</v>
      </c>
      <c r="AR5" s="752"/>
      <c r="AS5" s="752"/>
      <c r="AT5" s="752"/>
      <c r="AU5" s="752"/>
      <c r="AV5" s="752"/>
      <c r="AW5" s="752"/>
      <c r="AX5" s="752"/>
      <c r="AY5" s="752"/>
      <c r="AZ5" s="752"/>
      <c r="BA5" s="752"/>
      <c r="BB5" s="752"/>
      <c r="BC5" s="752"/>
      <c r="BD5" s="752"/>
      <c r="BE5" s="752"/>
      <c r="BF5" s="752"/>
      <c r="BG5" s="752"/>
      <c r="BH5" s="752"/>
      <c r="BI5" s="752"/>
      <c r="BJ5" s="752"/>
      <c r="BK5" s="748" t="s">
        <v>135</v>
      </c>
      <c r="BL5" s="748"/>
      <c r="BM5" s="748"/>
      <c r="BN5" s="748" t="s">
        <v>138</v>
      </c>
      <c r="BO5" s="748"/>
      <c r="BP5" s="748"/>
      <c r="BQ5" s="748" t="s">
        <v>7</v>
      </c>
      <c r="BR5" s="748"/>
      <c r="BS5" s="748"/>
      <c r="BT5" s="51"/>
      <c r="BU5" s="608"/>
    </row>
    <row r="6" spans="1:95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0" t="s">
        <v>11</v>
      </c>
      <c r="J6" s="740"/>
      <c r="K6" s="740"/>
      <c r="L6" s="740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10</v>
      </c>
      <c r="X6" s="777" t="s">
        <v>11</v>
      </c>
      <c r="Y6" s="777"/>
      <c r="Z6" s="777"/>
      <c r="AA6" s="777"/>
      <c r="AB6" s="733" t="s">
        <v>12</v>
      </c>
      <c r="AC6" s="777" t="s">
        <v>11</v>
      </c>
      <c r="AD6" s="777"/>
      <c r="AE6" s="777"/>
      <c r="AF6" s="777"/>
      <c r="AG6" s="733" t="s">
        <v>13</v>
      </c>
      <c r="AH6" s="778" t="s">
        <v>14</v>
      </c>
      <c r="AI6" s="778"/>
      <c r="AJ6" s="778"/>
      <c r="AK6" s="778"/>
      <c r="AL6" s="778" t="s">
        <v>15</v>
      </c>
      <c r="AM6" s="778"/>
      <c r="AN6" s="778"/>
      <c r="AO6" s="778"/>
      <c r="AP6" s="733" t="s">
        <v>16</v>
      </c>
      <c r="AQ6" s="748" t="s">
        <v>17</v>
      </c>
      <c r="AR6" s="728" t="s">
        <v>11</v>
      </c>
      <c r="AS6" s="728"/>
      <c r="AT6" s="728"/>
      <c r="AU6" s="728"/>
      <c r="AV6" s="755" t="s">
        <v>12</v>
      </c>
      <c r="AW6" s="761" t="s">
        <v>11</v>
      </c>
      <c r="AX6" s="762"/>
      <c r="AY6" s="762"/>
      <c r="AZ6" s="763"/>
      <c r="BA6" s="748" t="s">
        <v>13</v>
      </c>
      <c r="BB6" s="728" t="s">
        <v>14</v>
      </c>
      <c r="BC6" s="728"/>
      <c r="BD6" s="728"/>
      <c r="BE6" s="728"/>
      <c r="BF6" s="728" t="s">
        <v>15</v>
      </c>
      <c r="BG6" s="728"/>
      <c r="BH6" s="728"/>
      <c r="BI6" s="728"/>
      <c r="BJ6" s="748" t="s">
        <v>18</v>
      </c>
      <c r="BK6" s="758" t="s">
        <v>19</v>
      </c>
      <c r="BL6" s="759" t="s">
        <v>20</v>
      </c>
      <c r="BM6" s="758" t="s">
        <v>21</v>
      </c>
      <c r="BN6" s="758" t="s">
        <v>19</v>
      </c>
      <c r="BO6" s="759" t="s">
        <v>20</v>
      </c>
      <c r="BP6" s="758" t="s">
        <v>21</v>
      </c>
      <c r="BQ6" s="758" t="s">
        <v>17</v>
      </c>
      <c r="BR6" s="759" t="s">
        <v>12</v>
      </c>
      <c r="BS6" s="758" t="s">
        <v>13</v>
      </c>
      <c r="BT6" s="425"/>
      <c r="BU6" s="226"/>
    </row>
    <row r="7" spans="1:95" ht="70.5" customHeight="1" x14ac:dyDescent="0.4">
      <c r="A7" s="747"/>
      <c r="B7" s="748"/>
      <c r="C7" s="739"/>
      <c r="D7" s="605" t="s">
        <v>27</v>
      </c>
      <c r="E7" s="605" t="s">
        <v>28</v>
      </c>
      <c r="F7" s="605" t="s">
        <v>29</v>
      </c>
      <c r="G7" s="605" t="s">
        <v>30</v>
      </c>
      <c r="H7" s="739"/>
      <c r="I7" s="605" t="s">
        <v>27</v>
      </c>
      <c r="J7" s="605" t="s">
        <v>28</v>
      </c>
      <c r="K7" s="605" t="s">
        <v>29</v>
      </c>
      <c r="L7" s="605" t="s">
        <v>30</v>
      </c>
      <c r="M7" s="739"/>
      <c r="N7" s="605" t="s">
        <v>31</v>
      </c>
      <c r="O7" s="605" t="s">
        <v>32</v>
      </c>
      <c r="P7" s="605" t="s">
        <v>33</v>
      </c>
      <c r="Q7" s="605" t="s">
        <v>34</v>
      </c>
      <c r="R7" s="605" t="s">
        <v>31</v>
      </c>
      <c r="S7" s="605" t="s">
        <v>32</v>
      </c>
      <c r="T7" s="605" t="s">
        <v>33</v>
      </c>
      <c r="U7" s="605" t="s">
        <v>34</v>
      </c>
      <c r="V7" s="739"/>
      <c r="W7" s="733"/>
      <c r="X7" s="607" t="s">
        <v>27</v>
      </c>
      <c r="Y7" s="607" t="s">
        <v>28</v>
      </c>
      <c r="Z7" s="607" t="s">
        <v>29</v>
      </c>
      <c r="AA7" s="607" t="s">
        <v>30</v>
      </c>
      <c r="AB7" s="733"/>
      <c r="AC7" s="607" t="s">
        <v>27</v>
      </c>
      <c r="AD7" s="607" t="s">
        <v>28</v>
      </c>
      <c r="AE7" s="607" t="s">
        <v>29</v>
      </c>
      <c r="AF7" s="607" t="s">
        <v>30</v>
      </c>
      <c r="AG7" s="733"/>
      <c r="AH7" s="607" t="s">
        <v>31</v>
      </c>
      <c r="AI7" s="607" t="s">
        <v>32</v>
      </c>
      <c r="AJ7" s="607" t="s">
        <v>33</v>
      </c>
      <c r="AK7" s="607" t="s">
        <v>34</v>
      </c>
      <c r="AL7" s="607" t="s">
        <v>31</v>
      </c>
      <c r="AM7" s="607" t="s">
        <v>32</v>
      </c>
      <c r="AN7" s="607" t="s">
        <v>33</v>
      </c>
      <c r="AO7" s="607" t="s">
        <v>34</v>
      </c>
      <c r="AP7" s="733"/>
      <c r="AQ7" s="748"/>
      <c r="AR7" s="604" t="s">
        <v>27</v>
      </c>
      <c r="AS7" s="604" t="s">
        <v>28</v>
      </c>
      <c r="AT7" s="604" t="s">
        <v>29</v>
      </c>
      <c r="AU7" s="604" t="s">
        <v>30</v>
      </c>
      <c r="AV7" s="755"/>
      <c r="AW7" s="609" t="s">
        <v>27</v>
      </c>
      <c r="AX7" s="609" t="s">
        <v>71</v>
      </c>
      <c r="AY7" s="609" t="s">
        <v>29</v>
      </c>
      <c r="AZ7" s="609" t="s">
        <v>68</v>
      </c>
      <c r="BA7" s="748"/>
      <c r="BB7" s="604" t="s">
        <v>31</v>
      </c>
      <c r="BC7" s="604" t="s">
        <v>32</v>
      </c>
      <c r="BD7" s="604" t="s">
        <v>33</v>
      </c>
      <c r="BE7" s="604" t="s">
        <v>34</v>
      </c>
      <c r="BF7" s="604" t="s">
        <v>31</v>
      </c>
      <c r="BG7" s="604" t="s">
        <v>32</v>
      </c>
      <c r="BH7" s="604" t="s">
        <v>33</v>
      </c>
      <c r="BI7" s="604" t="s">
        <v>34</v>
      </c>
      <c r="BJ7" s="748"/>
      <c r="BK7" s="758"/>
      <c r="BL7" s="760"/>
      <c r="BM7" s="758"/>
      <c r="BN7" s="758"/>
      <c r="BO7" s="760"/>
      <c r="BP7" s="758"/>
      <c r="BQ7" s="758"/>
      <c r="BR7" s="760"/>
      <c r="BS7" s="758"/>
      <c r="BT7" s="426"/>
      <c r="BU7" s="753" t="s">
        <v>104</v>
      </c>
      <c r="BV7" s="754"/>
      <c r="BW7" s="754"/>
      <c r="BX7" s="754"/>
      <c r="BY7" s="754"/>
      <c r="BZ7" s="754"/>
      <c r="CA7" s="754"/>
      <c r="CB7" s="754"/>
      <c r="CC7" s="754"/>
      <c r="CD7" s="754"/>
      <c r="CE7" s="754"/>
      <c r="CF7" s="754"/>
      <c r="CG7" s="754"/>
      <c r="CH7" s="754"/>
      <c r="CI7" s="754"/>
    </row>
    <row r="8" spans="1:95" s="300" customFormat="1" ht="13.15" x14ac:dyDescent="0.4">
      <c r="A8" s="296">
        <v>1</v>
      </c>
      <c r="B8" s="296">
        <v>2</v>
      </c>
      <c r="C8" s="537">
        <v>3</v>
      </c>
      <c r="D8" s="537">
        <v>4</v>
      </c>
      <c r="E8" s="537">
        <v>5</v>
      </c>
      <c r="F8" s="537">
        <v>6</v>
      </c>
      <c r="G8" s="537">
        <v>7</v>
      </c>
      <c r="H8" s="537">
        <v>8</v>
      </c>
      <c r="I8" s="537">
        <v>9</v>
      </c>
      <c r="J8" s="537">
        <v>10</v>
      </c>
      <c r="K8" s="537">
        <v>11</v>
      </c>
      <c r="L8" s="537">
        <v>12</v>
      </c>
      <c r="M8" s="537">
        <v>13</v>
      </c>
      <c r="N8" s="537">
        <v>14</v>
      </c>
      <c r="O8" s="537">
        <v>15</v>
      </c>
      <c r="P8" s="537">
        <v>16</v>
      </c>
      <c r="Q8" s="537">
        <v>17</v>
      </c>
      <c r="R8" s="537">
        <v>18</v>
      </c>
      <c r="S8" s="537">
        <v>19</v>
      </c>
      <c r="T8" s="537">
        <v>20</v>
      </c>
      <c r="U8" s="537">
        <v>21</v>
      </c>
      <c r="V8" s="537">
        <v>22</v>
      </c>
      <c r="W8" s="540">
        <v>3</v>
      </c>
      <c r="X8" s="540">
        <v>4</v>
      </c>
      <c r="Y8" s="540">
        <v>5</v>
      </c>
      <c r="Z8" s="540">
        <v>6</v>
      </c>
      <c r="AA8" s="540">
        <v>7</v>
      </c>
      <c r="AB8" s="540">
        <v>8</v>
      </c>
      <c r="AC8" s="540">
        <v>9</v>
      </c>
      <c r="AD8" s="540">
        <v>10</v>
      </c>
      <c r="AE8" s="540">
        <v>11</v>
      </c>
      <c r="AF8" s="540">
        <v>12</v>
      </c>
      <c r="AG8" s="540">
        <v>13</v>
      </c>
      <c r="AH8" s="540">
        <v>14</v>
      </c>
      <c r="AI8" s="540">
        <v>15</v>
      </c>
      <c r="AJ8" s="540">
        <v>16</v>
      </c>
      <c r="AK8" s="540">
        <v>17</v>
      </c>
      <c r="AL8" s="540">
        <v>18</v>
      </c>
      <c r="AM8" s="540">
        <v>19</v>
      </c>
      <c r="AN8" s="540">
        <v>20</v>
      </c>
      <c r="AO8" s="540">
        <v>21</v>
      </c>
      <c r="AP8" s="540">
        <v>22</v>
      </c>
      <c r="AQ8" s="296">
        <v>23</v>
      </c>
      <c r="AR8" s="296">
        <v>24</v>
      </c>
      <c r="AS8" s="296">
        <v>25</v>
      </c>
      <c r="AT8" s="296">
        <v>26</v>
      </c>
      <c r="AU8" s="296">
        <v>27</v>
      </c>
      <c r="AV8" s="296">
        <v>28</v>
      </c>
      <c r="AW8" s="296">
        <v>29</v>
      </c>
      <c r="AX8" s="296">
        <v>30</v>
      </c>
      <c r="AY8" s="296">
        <v>31</v>
      </c>
      <c r="AZ8" s="296">
        <v>32</v>
      </c>
      <c r="BA8" s="296">
        <v>33</v>
      </c>
      <c r="BB8" s="296">
        <v>34</v>
      </c>
      <c r="BC8" s="296">
        <v>35</v>
      </c>
      <c r="BD8" s="296">
        <v>36</v>
      </c>
      <c r="BE8" s="296">
        <v>37</v>
      </c>
      <c r="BF8" s="296">
        <v>38</v>
      </c>
      <c r="BG8" s="296">
        <v>39</v>
      </c>
      <c r="BH8" s="296">
        <v>40</v>
      </c>
      <c r="BI8" s="296">
        <v>41</v>
      </c>
      <c r="BJ8" s="296">
        <v>42</v>
      </c>
      <c r="BK8" s="296">
        <v>43</v>
      </c>
      <c r="BL8" s="296">
        <v>44</v>
      </c>
      <c r="BM8" s="296">
        <v>45</v>
      </c>
      <c r="BN8" s="296">
        <v>43</v>
      </c>
      <c r="BO8" s="296">
        <v>44</v>
      </c>
      <c r="BP8" s="296">
        <v>45</v>
      </c>
      <c r="BQ8" s="296">
        <v>69</v>
      </c>
      <c r="BR8" s="296">
        <v>70</v>
      </c>
      <c r="BS8" s="296">
        <v>71</v>
      </c>
      <c r="BT8" s="427"/>
      <c r="BU8" s="297"/>
      <c r="BV8" s="298" t="s">
        <v>94</v>
      </c>
      <c r="BW8" s="298" t="s">
        <v>85</v>
      </c>
      <c r="BX8" s="298" t="s">
        <v>86</v>
      </c>
      <c r="BY8" s="298" t="s">
        <v>87</v>
      </c>
      <c r="BZ8" s="298" t="s">
        <v>88</v>
      </c>
      <c r="CA8" s="298" t="s">
        <v>89</v>
      </c>
      <c r="CB8" s="298" t="s">
        <v>90</v>
      </c>
      <c r="CC8" s="298" t="s">
        <v>91</v>
      </c>
      <c r="CD8" s="298" t="s">
        <v>92</v>
      </c>
      <c r="CE8" s="298" t="s">
        <v>93</v>
      </c>
      <c r="CF8" s="298" t="s">
        <v>96</v>
      </c>
      <c r="CG8" s="298" t="s">
        <v>102</v>
      </c>
      <c r="CH8" s="298" t="s">
        <v>103</v>
      </c>
      <c r="CI8" s="299" t="s">
        <v>106</v>
      </c>
      <c r="CJ8" s="299" t="s">
        <v>108</v>
      </c>
      <c r="CK8" s="299" t="s">
        <v>110</v>
      </c>
      <c r="CL8" s="299" t="s">
        <v>112</v>
      </c>
      <c r="CM8" s="299" t="s">
        <v>114</v>
      </c>
      <c r="CN8" s="299" t="s">
        <v>116</v>
      </c>
      <c r="CO8" s="299" t="s">
        <v>117</v>
      </c>
      <c r="CP8" s="299" t="s">
        <v>122</v>
      </c>
      <c r="CQ8" s="299" t="s">
        <v>123</v>
      </c>
    </row>
    <row r="9" spans="1:95" ht="13.15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11"/>
      <c r="AR9" s="11"/>
      <c r="AS9" s="11"/>
      <c r="AT9" s="11"/>
      <c r="AU9" s="11"/>
      <c r="AV9" s="74"/>
      <c r="AW9" s="74"/>
      <c r="AX9" s="74"/>
      <c r="AY9" s="74"/>
      <c r="AZ9" s="138">
        <f t="shared" ref="AZ9" si="0">(AW9*5+AX9*3.5)*1000</f>
        <v>0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53"/>
      <c r="BU9" s="227"/>
      <c r="BV9" s="238"/>
      <c r="BW9" s="238"/>
      <c r="BX9" s="238"/>
      <c r="BY9" s="238"/>
      <c r="BZ9" s="238"/>
      <c r="CA9" s="238"/>
      <c r="CB9" s="238"/>
      <c r="CC9" s="238"/>
      <c r="CD9" s="238"/>
      <c r="CE9" s="238"/>
      <c r="CF9" s="238"/>
      <c r="CM9" s="228"/>
      <c r="CN9" s="228"/>
      <c r="CO9" s="228"/>
      <c r="CP9" s="228"/>
      <c r="CQ9" s="228"/>
    </row>
    <row r="10" spans="1:95" ht="13.15" x14ac:dyDescent="0.4">
      <c r="A10" s="14">
        <v>1</v>
      </c>
      <c r="B10" s="15" t="s">
        <v>39</v>
      </c>
      <c r="C10" s="61">
        <f>SUM(D10:G10)</f>
        <v>58.410000000000004</v>
      </c>
      <c r="D10" s="62">
        <v>1.83</v>
      </c>
      <c r="E10" s="62">
        <v>10.19</v>
      </c>
      <c r="F10" s="62">
        <v>38.71</v>
      </c>
      <c r="G10" s="62">
        <v>7.68</v>
      </c>
      <c r="H10" s="61">
        <f>SUM(I10:L10)</f>
        <v>6.2</v>
      </c>
      <c r="I10" s="62" t="s">
        <v>64</v>
      </c>
      <c r="J10" s="62">
        <v>5.3</v>
      </c>
      <c r="K10" s="62">
        <v>0.9</v>
      </c>
      <c r="L10" s="62"/>
      <c r="M10" s="61">
        <f>SUM(N10:U10)</f>
        <v>57.37</v>
      </c>
      <c r="N10" s="62">
        <v>1</v>
      </c>
      <c r="O10" s="62">
        <v>5.38</v>
      </c>
      <c r="P10" s="62">
        <v>2.48</v>
      </c>
      <c r="Q10" s="62">
        <v>3.28</v>
      </c>
      <c r="R10" s="62">
        <v>0.54</v>
      </c>
      <c r="S10" s="62">
        <v>23.22</v>
      </c>
      <c r="T10" s="62">
        <v>2.36</v>
      </c>
      <c r="U10" s="62">
        <v>19.11</v>
      </c>
      <c r="V10" s="109">
        <v>10271</v>
      </c>
      <c r="W10" s="541">
        <f>SUM(X10:AA10)</f>
        <v>67.275000000000006</v>
      </c>
      <c r="X10" s="542">
        <v>0.18100000000000005</v>
      </c>
      <c r="Y10" s="542">
        <v>10.836</v>
      </c>
      <c r="Z10" s="542">
        <v>47.073</v>
      </c>
      <c r="AA10" s="542">
        <v>9.1850000000000005</v>
      </c>
      <c r="AB10" s="541">
        <f>SUM(AC10:AF10)</f>
        <v>6.2</v>
      </c>
      <c r="AC10" s="542"/>
      <c r="AD10" s="542">
        <v>5.3</v>
      </c>
      <c r="AE10" s="542">
        <v>0.9</v>
      </c>
      <c r="AF10" s="542"/>
      <c r="AG10" s="541">
        <f>SUM(AH10:AO10)</f>
        <v>57.37</v>
      </c>
      <c r="AH10" s="542">
        <v>1</v>
      </c>
      <c r="AI10" s="542">
        <v>5.38</v>
      </c>
      <c r="AJ10" s="542">
        <v>2.48</v>
      </c>
      <c r="AK10" s="542">
        <v>3.28</v>
      </c>
      <c r="AL10" s="542">
        <v>0.54</v>
      </c>
      <c r="AM10" s="542">
        <v>23.22</v>
      </c>
      <c r="AN10" s="542">
        <v>2.36</v>
      </c>
      <c r="AO10" s="542">
        <v>19.11</v>
      </c>
      <c r="AP10" s="90">
        <v>10981</v>
      </c>
      <c r="AQ10" s="279">
        <f t="shared" ref="AQ10:AQ23" si="1">SUM(AR10:AU10)</f>
        <v>55.518999999999998</v>
      </c>
      <c r="AR10" s="22">
        <v>0.18099999999999999</v>
      </c>
      <c r="AS10" s="22">
        <v>8.1159999999999997</v>
      </c>
      <c r="AT10" s="22">
        <v>39.770000000000003</v>
      </c>
      <c r="AU10" s="22">
        <v>7.4519999999999991</v>
      </c>
      <c r="AV10" s="256">
        <f>SUM(AW10:AY10)</f>
        <v>4.6159999999999997</v>
      </c>
      <c r="AW10" s="518">
        <v>0.254</v>
      </c>
      <c r="AX10" s="518">
        <v>3.762</v>
      </c>
      <c r="AY10" s="518">
        <v>0.6</v>
      </c>
      <c r="AZ10" s="138">
        <v>0</v>
      </c>
      <c r="BA10" s="280">
        <f>+SUM(BB10:BI10)</f>
        <v>43.956000000000003</v>
      </c>
      <c r="BB10" s="22">
        <v>0.623</v>
      </c>
      <c r="BC10" s="22">
        <v>0.375</v>
      </c>
      <c r="BD10" s="22">
        <v>1.1850000000000001</v>
      </c>
      <c r="BE10" s="22">
        <v>2.2170000000000001</v>
      </c>
      <c r="BF10" s="22">
        <v>0.2</v>
      </c>
      <c r="BG10" s="22">
        <v>22.479000000000003</v>
      </c>
      <c r="BH10" s="22">
        <v>2.35</v>
      </c>
      <c r="BI10" s="22">
        <v>14.527000000000001</v>
      </c>
      <c r="BJ10" s="281">
        <v>8475</v>
      </c>
      <c r="BK10" s="18">
        <f>$AQ10/C10</f>
        <v>0.95050505050505041</v>
      </c>
      <c r="BL10" s="18">
        <f>IF(H10=0,"-",AV10/H10)</f>
        <v>0.74451612903225795</v>
      </c>
      <c r="BM10" s="18">
        <f>BA10/M10</f>
        <v>0.76618441694265305</v>
      </c>
      <c r="BN10" s="18">
        <f>AQ10/W10</f>
        <v>0.82525455221107391</v>
      </c>
      <c r="BO10" s="18">
        <f>AV10/AB10</f>
        <v>0.74451612903225795</v>
      </c>
      <c r="BP10" s="18">
        <f>BA10/AG10</f>
        <v>0.76618441694265305</v>
      </c>
      <c r="BQ10" s="17">
        <f>AQ10-'18.11'!W10</f>
        <v>0</v>
      </c>
      <c r="BR10" s="17">
        <f>AV10-'18.11'!AB10</f>
        <v>0</v>
      </c>
      <c r="BS10" s="17">
        <f>BA10-'18.11'!AG10</f>
        <v>0</v>
      </c>
      <c r="BT10" s="612">
        <f>+AQ10+AV10+BA10</f>
        <v>104.09100000000001</v>
      </c>
      <c r="BU10" s="226"/>
      <c r="BV10" s="246">
        <f>+SUM(BW10:DI10)</f>
        <v>11</v>
      </c>
      <c r="BW10" s="247">
        <v>1</v>
      </c>
      <c r="BX10" s="247">
        <v>1</v>
      </c>
      <c r="BY10" s="247"/>
      <c r="BZ10" s="247"/>
      <c r="CA10" s="247"/>
      <c r="CB10" s="247"/>
      <c r="CC10" s="247">
        <v>1</v>
      </c>
      <c r="CD10" s="247">
        <v>1</v>
      </c>
      <c r="CE10" s="247"/>
      <c r="CF10" s="247"/>
      <c r="CG10" s="247">
        <v>1</v>
      </c>
      <c r="CH10" s="247">
        <v>1</v>
      </c>
      <c r="CI10" s="247"/>
      <c r="CJ10" s="270"/>
      <c r="CK10" s="270">
        <v>1</v>
      </c>
      <c r="CL10" s="270">
        <v>1</v>
      </c>
      <c r="CM10" s="270"/>
      <c r="CN10" s="270">
        <v>1</v>
      </c>
      <c r="CO10" s="270">
        <v>1</v>
      </c>
      <c r="CP10" s="270">
        <v>1</v>
      </c>
      <c r="CQ10" s="270"/>
    </row>
    <row r="11" spans="1:95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553">
        <v>4122</v>
      </c>
      <c r="W11" s="541">
        <f>SUM(X11:AA11)</f>
        <v>36.826000000000001</v>
      </c>
      <c r="X11" s="543">
        <v>0</v>
      </c>
      <c r="Y11" s="543">
        <v>6.11</v>
      </c>
      <c r="Z11" s="543">
        <v>27.416</v>
      </c>
      <c r="AA11" s="543">
        <v>3.3</v>
      </c>
      <c r="AB11" s="541">
        <f t="shared" ref="AB11:AB13" si="3">SUM(AC11:AF11)</f>
        <v>6</v>
      </c>
      <c r="AC11" s="543">
        <v>0.2</v>
      </c>
      <c r="AD11" s="543">
        <v>5.8</v>
      </c>
      <c r="AE11" s="543"/>
      <c r="AF11" s="543"/>
      <c r="AG11" s="541">
        <f>SUM(AH11:AO11)</f>
        <v>20.190999999999999</v>
      </c>
      <c r="AH11" s="543">
        <v>0.6</v>
      </c>
      <c r="AI11" s="543">
        <v>1.04</v>
      </c>
      <c r="AJ11" s="543">
        <v>0.12</v>
      </c>
      <c r="AK11" s="543">
        <v>0.1</v>
      </c>
      <c r="AL11" s="543">
        <v>2.98</v>
      </c>
      <c r="AM11" s="543">
        <v>6.93</v>
      </c>
      <c r="AN11" s="543">
        <v>2.56</v>
      </c>
      <c r="AO11" s="543">
        <v>5.8609999999999998</v>
      </c>
      <c r="AP11" s="550">
        <v>5411</v>
      </c>
      <c r="AQ11" s="279">
        <f t="shared" si="1"/>
        <v>28.7</v>
      </c>
      <c r="AR11" s="166">
        <v>0.7</v>
      </c>
      <c r="AS11" s="166">
        <v>3.75</v>
      </c>
      <c r="AT11" s="166">
        <v>22.45</v>
      </c>
      <c r="AU11" s="166">
        <v>1.8</v>
      </c>
      <c r="AV11" s="279">
        <f>SUM(AW11:AY11)</f>
        <v>5.5</v>
      </c>
      <c r="AW11" s="71">
        <v>5.5</v>
      </c>
      <c r="AX11" s="71"/>
      <c r="AY11" s="71"/>
      <c r="AZ11" s="138">
        <f>(AW11*5+AX11*3.5+AY11*3)*1000</f>
        <v>27500</v>
      </c>
      <c r="BA11" s="280">
        <f t="shared" ref="BA11:BA23" si="4">+SUM(BB11:BI11)</f>
        <v>14.54</v>
      </c>
      <c r="BB11" s="22">
        <v>14.54</v>
      </c>
      <c r="BC11" s="22"/>
      <c r="BD11" s="22"/>
      <c r="BE11" s="22"/>
      <c r="BF11" s="22"/>
      <c r="BG11" s="22"/>
      <c r="BH11" s="22"/>
      <c r="BI11" s="22"/>
      <c r="BJ11" s="281">
        <v>4628</v>
      </c>
      <c r="BK11" s="18">
        <f>$AQ11/C11</f>
        <v>1</v>
      </c>
      <c r="BL11" s="18">
        <f>IF(H11=0,"-",AV11/H11)</f>
        <v>1</v>
      </c>
      <c r="BM11" s="18">
        <f>BA11/M11</f>
        <v>1.043041606886657</v>
      </c>
      <c r="BN11" s="18">
        <f t="shared" ref="BN11:BN23" si="5">AQ11/W11</f>
        <v>0.77934068321294736</v>
      </c>
      <c r="BO11" s="18">
        <f t="shared" ref="BO11:BO24" si="6">AV11/AB11</f>
        <v>0.91666666666666663</v>
      </c>
      <c r="BP11" s="18">
        <f t="shared" ref="BP11:BP24" si="7">BA11/AG11</f>
        <v>0.72012282700212971</v>
      </c>
      <c r="BQ11" s="17">
        <f>AQ11-'18.11'!W11</f>
        <v>0</v>
      </c>
      <c r="BR11" s="17">
        <f>AV11-'18.11'!AB11</f>
        <v>0</v>
      </c>
      <c r="BS11" s="17">
        <f>BA11-'18.11'!AG11</f>
        <v>0</v>
      </c>
      <c r="BT11" s="611">
        <f t="shared" ref="BT11:BT24" si="8">+AQ11+AV11+BA11</f>
        <v>48.74</v>
      </c>
      <c r="BU11" s="226"/>
      <c r="BV11" s="246">
        <f>+SUM(BW11:DI11)</f>
        <v>11</v>
      </c>
      <c r="BW11" s="247"/>
      <c r="BX11" s="247">
        <v>1</v>
      </c>
      <c r="BY11" s="247"/>
      <c r="BZ11" s="247"/>
      <c r="CA11" s="247"/>
      <c r="CB11" s="247">
        <v>1</v>
      </c>
      <c r="CC11" s="247"/>
      <c r="CD11" s="247">
        <v>1</v>
      </c>
      <c r="CE11" s="247"/>
      <c r="CF11" s="247"/>
      <c r="CG11" s="247">
        <v>1</v>
      </c>
      <c r="CH11" s="247">
        <v>1</v>
      </c>
      <c r="CI11" s="247"/>
      <c r="CJ11" s="270"/>
      <c r="CK11" s="270">
        <v>1</v>
      </c>
      <c r="CL11" s="270"/>
      <c r="CM11" s="270">
        <v>1</v>
      </c>
      <c r="CN11" s="270">
        <v>1</v>
      </c>
      <c r="CO11" s="270">
        <v>1</v>
      </c>
      <c r="CP11" s="270">
        <v>1</v>
      </c>
      <c r="CQ11" s="270">
        <v>1</v>
      </c>
    </row>
    <row r="12" spans="1:95" s="134" customFormat="1" ht="13.15" x14ac:dyDescent="0.4">
      <c r="A12" s="119">
        <v>3</v>
      </c>
      <c r="B12" s="120" t="s">
        <v>53</v>
      </c>
      <c r="C12" s="121">
        <f t="shared" ref="C12:C23" si="9">SUM(D12:G12)</f>
        <v>83.710000000000008</v>
      </c>
      <c r="D12" s="142">
        <v>0.36</v>
      </c>
      <c r="E12" s="142">
        <v>13.42</v>
      </c>
      <c r="F12" s="142">
        <v>53.2</v>
      </c>
      <c r="G12" s="142">
        <v>16.73</v>
      </c>
      <c r="H12" s="121">
        <f t="shared" si="2"/>
        <v>1.5</v>
      </c>
      <c r="I12" s="143">
        <v>1.5</v>
      </c>
      <c r="J12" s="143" t="s">
        <v>64</v>
      </c>
      <c r="K12" s="143" t="s">
        <v>64</v>
      </c>
      <c r="L12" s="143"/>
      <c r="M12" s="121">
        <f t="shared" ref="M12:M23" si="10">SUM(N12:U12)</f>
        <v>17.11</v>
      </c>
      <c r="N12" s="144">
        <v>0.79</v>
      </c>
      <c r="O12" s="144">
        <v>1.83</v>
      </c>
      <c r="P12" s="144">
        <v>2.15</v>
      </c>
      <c r="Q12" s="144">
        <v>0.35</v>
      </c>
      <c r="R12" s="144">
        <v>0.52</v>
      </c>
      <c r="S12" s="144">
        <v>11.22</v>
      </c>
      <c r="T12" s="144">
        <v>0</v>
      </c>
      <c r="U12" s="144">
        <v>0.25</v>
      </c>
      <c r="V12" s="588">
        <v>10689</v>
      </c>
      <c r="W12" s="585">
        <f t="shared" ref="W12:W13" si="11">SUM(X12:AA12)</f>
        <v>83.710000000000008</v>
      </c>
      <c r="X12" s="589">
        <v>0.36</v>
      </c>
      <c r="Y12" s="589">
        <v>13.42</v>
      </c>
      <c r="Z12" s="589">
        <v>53.2</v>
      </c>
      <c r="AA12" s="589">
        <v>16.73</v>
      </c>
      <c r="AB12" s="585">
        <f t="shared" si="3"/>
        <v>1.5</v>
      </c>
      <c r="AC12" s="590">
        <v>1.5</v>
      </c>
      <c r="AD12" s="590"/>
      <c r="AE12" s="590"/>
      <c r="AF12" s="590"/>
      <c r="AG12" s="585">
        <f t="shared" ref="AG12:AG13" si="12">SUM(AH12:AO12)</f>
        <v>17.11</v>
      </c>
      <c r="AH12" s="591">
        <v>0.79</v>
      </c>
      <c r="AI12" s="591">
        <v>1.83</v>
      </c>
      <c r="AJ12" s="591">
        <v>2.15</v>
      </c>
      <c r="AK12" s="591">
        <v>0.35</v>
      </c>
      <c r="AL12" s="591">
        <v>0.52</v>
      </c>
      <c r="AM12" s="591">
        <v>11.22</v>
      </c>
      <c r="AN12" s="591">
        <v>0</v>
      </c>
      <c r="AO12" s="591">
        <v>0.25</v>
      </c>
      <c r="AP12" s="592">
        <v>10689</v>
      </c>
      <c r="AQ12" s="292">
        <v>74.7</v>
      </c>
      <c r="AR12" s="167">
        <v>2.1659999999999999</v>
      </c>
      <c r="AS12" s="167">
        <v>7.35</v>
      </c>
      <c r="AT12" s="167">
        <v>55.784999999999997</v>
      </c>
      <c r="AU12" s="167">
        <v>7.1690000000000005</v>
      </c>
      <c r="AV12" s="292">
        <f>SUM(AW12:AY12)</f>
        <v>0</v>
      </c>
      <c r="AW12" s="146"/>
      <c r="AX12" s="146"/>
      <c r="AY12" s="146"/>
      <c r="AZ12" s="139">
        <f t="shared" ref="AZ12:AZ22" si="13">(AW12*5+AX12*3.5+AY12*3)*1000</f>
        <v>0</v>
      </c>
      <c r="BA12" s="293">
        <f t="shared" si="4"/>
        <v>14.318000000000001</v>
      </c>
      <c r="BB12" s="127">
        <v>0</v>
      </c>
      <c r="BC12" s="127">
        <v>1.2269999999999999</v>
      </c>
      <c r="BD12" s="127">
        <v>8.5000000000000006E-2</v>
      </c>
      <c r="BE12" s="127">
        <v>0</v>
      </c>
      <c r="BF12" s="127">
        <v>0.1</v>
      </c>
      <c r="BG12" s="127">
        <v>10.522</v>
      </c>
      <c r="BH12" s="127">
        <v>0</v>
      </c>
      <c r="BI12" s="127">
        <v>2.3839999999999999</v>
      </c>
      <c r="BJ12" s="294">
        <v>9360</v>
      </c>
      <c r="BK12" s="128">
        <f>$AQ12/C12</f>
        <v>0.8923665034046111</v>
      </c>
      <c r="BL12" s="128">
        <f>IF(H12=0,"-",AV12/H12)</f>
        <v>0</v>
      </c>
      <c r="BM12" s="128">
        <f>BA12/M12</f>
        <v>0.83682057276446531</v>
      </c>
      <c r="BN12" s="128">
        <f t="shared" si="5"/>
        <v>0.8923665034046111</v>
      </c>
      <c r="BO12" s="128">
        <f t="shared" si="6"/>
        <v>0</v>
      </c>
      <c r="BP12" s="128">
        <f t="shared" si="7"/>
        <v>0.83682057276446531</v>
      </c>
      <c r="BQ12" s="153">
        <f>AQ12-'18.11'!W12</f>
        <v>3.8260000000000076</v>
      </c>
      <c r="BR12" s="153">
        <f>AV12-'18.11'!AB12</f>
        <v>0</v>
      </c>
      <c r="BS12" s="153">
        <f>BA12-'18.11'!AG12</f>
        <v>0.52000000000000313</v>
      </c>
      <c r="BT12" s="613">
        <f t="shared" si="8"/>
        <v>89.018000000000001</v>
      </c>
      <c r="BU12" s="239"/>
      <c r="BV12" s="249">
        <f>+SUM(BW12:DI12)</f>
        <v>18</v>
      </c>
      <c r="BW12" s="248"/>
      <c r="BX12" s="248"/>
      <c r="BY12" s="248">
        <v>1</v>
      </c>
      <c r="BZ12" s="248">
        <v>1</v>
      </c>
      <c r="CA12" s="248"/>
      <c r="CB12" s="248">
        <v>1</v>
      </c>
      <c r="CC12" s="248">
        <v>1</v>
      </c>
      <c r="CD12" s="248">
        <v>1</v>
      </c>
      <c r="CE12" s="248">
        <v>1</v>
      </c>
      <c r="CF12" s="248">
        <v>1</v>
      </c>
      <c r="CG12" s="248">
        <v>1</v>
      </c>
      <c r="CH12" s="248">
        <v>1</v>
      </c>
      <c r="CI12" s="248">
        <v>1</v>
      </c>
      <c r="CJ12" s="271">
        <v>1</v>
      </c>
      <c r="CK12" s="271">
        <v>1</v>
      </c>
      <c r="CL12" s="271">
        <v>1</v>
      </c>
      <c r="CM12" s="271">
        <v>1</v>
      </c>
      <c r="CN12" s="271">
        <v>1</v>
      </c>
      <c r="CO12" s="271">
        <v>1</v>
      </c>
      <c r="CP12" s="271">
        <v>1</v>
      </c>
      <c r="CQ12" s="271">
        <v>1</v>
      </c>
    </row>
    <row r="13" spans="1:95" ht="13.15" x14ac:dyDescent="0.4">
      <c r="A13" s="14">
        <v>4</v>
      </c>
      <c r="B13" s="15" t="s">
        <v>54</v>
      </c>
      <c r="C13" s="61">
        <f t="shared" si="9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10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553">
        <v>1727</v>
      </c>
      <c r="W13" s="541">
        <f t="shared" si="11"/>
        <v>13.145</v>
      </c>
      <c r="X13" s="543">
        <v>0.72</v>
      </c>
      <c r="Y13" s="543">
        <v>1.0649999999999999</v>
      </c>
      <c r="Z13" s="543">
        <v>8.34</v>
      </c>
      <c r="AA13" s="543">
        <v>3.02</v>
      </c>
      <c r="AB13" s="541">
        <f t="shared" si="3"/>
        <v>1.74</v>
      </c>
      <c r="AC13" s="543"/>
      <c r="AD13" s="543">
        <v>1.74</v>
      </c>
      <c r="AE13" s="543"/>
      <c r="AF13" s="543"/>
      <c r="AG13" s="541">
        <f t="shared" si="12"/>
        <v>1.18</v>
      </c>
      <c r="AH13" s="543">
        <v>0</v>
      </c>
      <c r="AI13" s="543">
        <v>0</v>
      </c>
      <c r="AJ13" s="543">
        <v>0</v>
      </c>
      <c r="AK13" s="543">
        <v>0</v>
      </c>
      <c r="AL13" s="543">
        <v>0.32</v>
      </c>
      <c r="AM13" s="543">
        <v>0.86</v>
      </c>
      <c r="AN13" s="543">
        <v>0</v>
      </c>
      <c r="AO13" s="543">
        <v>0</v>
      </c>
      <c r="AP13" s="550">
        <v>1626</v>
      </c>
      <c r="AQ13" s="279">
        <f t="shared" si="1"/>
        <v>10.491</v>
      </c>
      <c r="AR13" s="174">
        <v>0.72</v>
      </c>
      <c r="AS13" s="174">
        <v>0.82000000000000006</v>
      </c>
      <c r="AT13" s="174">
        <v>7.3259999999999996</v>
      </c>
      <c r="AU13" s="174">
        <v>1.625</v>
      </c>
      <c r="AV13" s="279">
        <f>SUM(AW13:AY13)</f>
        <v>0.33</v>
      </c>
      <c r="AW13" s="71"/>
      <c r="AX13" s="71">
        <v>0.33</v>
      </c>
      <c r="AY13" s="71"/>
      <c r="AZ13" s="138"/>
      <c r="BA13" s="280">
        <f t="shared" si="4"/>
        <v>1.18</v>
      </c>
      <c r="BB13" s="22">
        <v>1.18</v>
      </c>
      <c r="BC13" s="22"/>
      <c r="BD13" s="22"/>
      <c r="BE13" s="22"/>
      <c r="BF13" s="22"/>
      <c r="BG13" s="22"/>
      <c r="BH13" s="22"/>
      <c r="BI13" s="22"/>
      <c r="BJ13" s="281">
        <v>1375</v>
      </c>
      <c r="BK13" s="18">
        <f>$AQ13/C13</f>
        <v>0.76187363834422661</v>
      </c>
      <c r="BL13" s="18">
        <f>IF(H13=0,"-",AV13/H13)</f>
        <v>0.3666666666666667</v>
      </c>
      <c r="BM13" s="18">
        <f>BA13/M13</f>
        <v>1</v>
      </c>
      <c r="BN13" s="18">
        <f t="shared" si="5"/>
        <v>0.79809813617344993</v>
      </c>
      <c r="BO13" s="18">
        <f t="shared" si="6"/>
        <v>0.18965517241379312</v>
      </c>
      <c r="BP13" s="18">
        <f t="shared" si="7"/>
        <v>1</v>
      </c>
      <c r="BQ13" s="17">
        <f>AQ13-'18.11'!W13</f>
        <v>0</v>
      </c>
      <c r="BR13" s="17">
        <f>AV13-'18.11'!AB13</f>
        <v>0</v>
      </c>
      <c r="BS13" s="17">
        <f>BA13-'18.11'!AG13</f>
        <v>0</v>
      </c>
      <c r="BT13" s="611">
        <f t="shared" si="8"/>
        <v>12.000999999999999</v>
      </c>
      <c r="BU13" s="226"/>
      <c r="BV13" s="246">
        <f>+SUM(BW13:DI13)</f>
        <v>11</v>
      </c>
      <c r="BW13" s="247">
        <v>1</v>
      </c>
      <c r="BX13" s="247">
        <v>1</v>
      </c>
      <c r="BY13" s="247"/>
      <c r="BZ13" s="247">
        <v>1</v>
      </c>
      <c r="CA13" s="247"/>
      <c r="CB13" s="247"/>
      <c r="CC13" s="247"/>
      <c r="CD13" s="247">
        <v>1</v>
      </c>
      <c r="CE13" s="247"/>
      <c r="CF13" s="247"/>
      <c r="CG13" s="247">
        <v>1</v>
      </c>
      <c r="CH13" s="247">
        <v>1</v>
      </c>
      <c r="CI13" s="247">
        <v>1</v>
      </c>
      <c r="CJ13" s="270"/>
      <c r="CK13" s="270">
        <v>1</v>
      </c>
      <c r="CL13" s="270"/>
      <c r="CM13" s="270">
        <v>1</v>
      </c>
      <c r="CN13" s="270"/>
      <c r="CO13" s="270">
        <v>1</v>
      </c>
      <c r="CP13" s="270">
        <v>1</v>
      </c>
      <c r="CQ13" s="270"/>
    </row>
    <row r="14" spans="1:95" s="43" customFormat="1" ht="13.15" x14ac:dyDescent="0.35">
      <c r="A14" s="603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555"/>
      <c r="W14" s="541"/>
      <c r="X14" s="547"/>
      <c r="Y14" s="547"/>
      <c r="Z14" s="547"/>
      <c r="AA14" s="547"/>
      <c r="AB14" s="541"/>
      <c r="AC14" s="547"/>
      <c r="AD14" s="547"/>
      <c r="AE14" s="547"/>
      <c r="AF14" s="547"/>
      <c r="AG14" s="541"/>
      <c r="AH14" s="547"/>
      <c r="AI14" s="547"/>
      <c r="AJ14" s="547"/>
      <c r="AK14" s="547"/>
      <c r="AL14" s="547"/>
      <c r="AM14" s="547"/>
      <c r="AN14" s="547"/>
      <c r="AO14" s="547"/>
      <c r="AP14" s="552"/>
      <c r="AQ14" s="279"/>
      <c r="AR14" s="169"/>
      <c r="AS14" s="169"/>
      <c r="AT14" s="169"/>
      <c r="AU14" s="169"/>
      <c r="AV14" s="279"/>
      <c r="AW14" s="76"/>
      <c r="AX14" s="76"/>
      <c r="AY14" s="76"/>
      <c r="AZ14" s="138">
        <f t="shared" si="13"/>
        <v>0</v>
      </c>
      <c r="BA14" s="280"/>
      <c r="BB14" s="28"/>
      <c r="BC14" s="28"/>
      <c r="BD14" s="28"/>
      <c r="BE14" s="28"/>
      <c r="BF14" s="28"/>
      <c r="BG14" s="28"/>
      <c r="BH14" s="28"/>
      <c r="BI14" s="28"/>
      <c r="BJ14" s="281"/>
      <c r="BK14" s="41"/>
      <c r="BL14" s="41"/>
      <c r="BM14" s="41"/>
      <c r="BN14" s="18"/>
      <c r="BO14" s="18"/>
      <c r="BP14" s="18"/>
      <c r="BQ14" s="17">
        <f>AQ14-'18.11'!W14</f>
        <v>0</v>
      </c>
      <c r="BR14" s="17">
        <f>AV14-'18.11'!AB14</f>
        <v>0</v>
      </c>
      <c r="BS14" s="17">
        <f>BA14-'18.11'!AG14</f>
        <v>0</v>
      </c>
      <c r="BT14" s="611">
        <f t="shared" si="8"/>
        <v>0</v>
      </c>
      <c r="BU14" s="22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6"/>
      <c r="CI14" s="246"/>
      <c r="CJ14" s="272"/>
      <c r="CK14" s="272"/>
      <c r="CL14" s="272"/>
      <c r="CM14" s="272"/>
      <c r="CN14" s="272"/>
      <c r="CO14" s="272"/>
      <c r="CP14" s="272"/>
      <c r="CQ14" s="272"/>
    </row>
    <row r="15" spans="1:95" s="134" customFormat="1" ht="13.15" x14ac:dyDescent="0.4">
      <c r="A15" s="119">
        <v>1</v>
      </c>
      <c r="B15" s="120" t="s">
        <v>52</v>
      </c>
      <c r="C15" s="121">
        <f t="shared" si="9"/>
        <v>16.11</v>
      </c>
      <c r="D15" s="122" t="s">
        <v>63</v>
      </c>
      <c r="E15" s="122">
        <v>5.31</v>
      </c>
      <c r="F15" s="122">
        <v>10.8</v>
      </c>
      <c r="G15" s="122" t="s">
        <v>63</v>
      </c>
      <c r="H15" s="121">
        <f t="shared" si="2"/>
        <v>0.42</v>
      </c>
      <c r="I15" s="122" t="s">
        <v>64</v>
      </c>
      <c r="J15" s="122">
        <v>0.12</v>
      </c>
      <c r="K15" s="122">
        <v>0.3</v>
      </c>
      <c r="L15" s="122"/>
      <c r="M15" s="121">
        <f t="shared" si="10"/>
        <v>8.8699999999999992</v>
      </c>
      <c r="N15" s="122">
        <v>0</v>
      </c>
      <c r="O15" s="122">
        <v>0</v>
      </c>
      <c r="P15" s="122">
        <v>0</v>
      </c>
      <c r="Q15" s="122">
        <v>0</v>
      </c>
      <c r="R15" s="122">
        <v>1.56</v>
      </c>
      <c r="S15" s="122">
        <v>5.86</v>
      </c>
      <c r="T15" s="122">
        <v>1.45</v>
      </c>
      <c r="U15" s="122" t="s">
        <v>63</v>
      </c>
      <c r="V15" s="584">
        <v>2541</v>
      </c>
      <c r="W15" s="585">
        <f t="shared" ref="W15:W23" si="14">SUM(X15:AA15)</f>
        <v>17.664410501778921</v>
      </c>
      <c r="X15" s="586">
        <v>0</v>
      </c>
      <c r="Y15" s="586">
        <v>6.8644105017789201</v>
      </c>
      <c r="Z15" s="586">
        <v>10.8</v>
      </c>
      <c r="AA15" s="586">
        <v>0</v>
      </c>
      <c r="AB15" s="585">
        <f t="shared" ref="AB15:AB23" si="15">SUM(AC15:AF15)</f>
        <v>0.42</v>
      </c>
      <c r="AC15" s="586"/>
      <c r="AD15" s="586">
        <v>0.12</v>
      </c>
      <c r="AE15" s="586">
        <v>0.3</v>
      </c>
      <c r="AF15" s="586"/>
      <c r="AG15" s="585">
        <f t="shared" ref="AG15:AG23" si="16">SUM(AH15:AO15)</f>
        <v>8.8699999999999992</v>
      </c>
      <c r="AH15" s="586">
        <v>0</v>
      </c>
      <c r="AI15" s="586">
        <v>0</v>
      </c>
      <c r="AJ15" s="586">
        <v>0</v>
      </c>
      <c r="AK15" s="586">
        <v>0</v>
      </c>
      <c r="AL15" s="586">
        <v>1.56</v>
      </c>
      <c r="AM15" s="586">
        <v>5.86</v>
      </c>
      <c r="AN15" s="586">
        <v>1.45</v>
      </c>
      <c r="AO15" s="586"/>
      <c r="AP15" s="587">
        <v>2794</v>
      </c>
      <c r="AQ15" s="292">
        <f t="shared" si="1"/>
        <v>16.408000000000001</v>
      </c>
      <c r="AR15" s="127">
        <v>0.26</v>
      </c>
      <c r="AS15" s="127">
        <v>7.077</v>
      </c>
      <c r="AT15" s="127">
        <v>9.0709999999999997</v>
      </c>
      <c r="AU15" s="127">
        <v>0</v>
      </c>
      <c r="AV15" s="292">
        <f t="shared" ref="AV15:AV20" si="17">SUM(AW15:AY15)</f>
        <v>0</v>
      </c>
      <c r="AW15" s="125"/>
      <c r="AX15" s="125"/>
      <c r="AY15" s="125"/>
      <c r="AZ15" s="139">
        <f t="shared" si="13"/>
        <v>0</v>
      </c>
      <c r="BA15" s="293">
        <f t="shared" si="4"/>
        <v>10.289</v>
      </c>
      <c r="BB15" s="127"/>
      <c r="BC15" s="127"/>
      <c r="BD15" s="127"/>
      <c r="BE15" s="127"/>
      <c r="BF15" s="127">
        <v>1</v>
      </c>
      <c r="BG15" s="127">
        <v>7.8109999999999999</v>
      </c>
      <c r="BH15" s="127">
        <v>1.478</v>
      </c>
      <c r="BI15" s="127">
        <v>0</v>
      </c>
      <c r="BJ15" s="294">
        <v>2529</v>
      </c>
      <c r="BK15" s="128">
        <f t="shared" ref="BK15:BK24" si="18">$AQ15/C15</f>
        <v>1.018497827436375</v>
      </c>
      <c r="BL15" s="128">
        <f>IF(H15=0,"-",AV15/H15)</f>
        <v>0</v>
      </c>
      <c r="BM15" s="128">
        <f t="shared" ref="BM15:BM24" si="19">BA15/M15</f>
        <v>1.159977452085682</v>
      </c>
      <c r="BN15" s="128">
        <f t="shared" si="5"/>
        <v>0.92887334102361407</v>
      </c>
      <c r="BO15" s="128">
        <f t="shared" si="6"/>
        <v>0</v>
      </c>
      <c r="BP15" s="128">
        <f t="shared" si="7"/>
        <v>1.159977452085682</v>
      </c>
      <c r="BQ15" s="153">
        <f>AQ15-'18.11'!W15</f>
        <v>1.5840000000000014</v>
      </c>
      <c r="BR15" s="153">
        <f>AV15-'18.11'!AB15</f>
        <v>0</v>
      </c>
      <c r="BS15" s="153">
        <f>BA15-'18.11'!AG15</f>
        <v>1.6820000000000004</v>
      </c>
      <c r="BT15" s="611">
        <f t="shared" si="8"/>
        <v>26.697000000000003</v>
      </c>
      <c r="BU15" s="239"/>
      <c r="BV15" s="249">
        <f t="shared" ref="BV15:BV23" si="20">+SUM(BW15:DI15)</f>
        <v>8</v>
      </c>
      <c r="BW15" s="248"/>
      <c r="BX15" s="248"/>
      <c r="BY15" s="248"/>
      <c r="BZ15" s="248"/>
      <c r="CA15" s="248">
        <v>1</v>
      </c>
      <c r="CB15" s="248">
        <v>1</v>
      </c>
      <c r="CC15" s="248"/>
      <c r="CD15" s="248"/>
      <c r="CE15" s="248"/>
      <c r="CF15" s="248">
        <v>1</v>
      </c>
      <c r="CG15" s="248">
        <v>1</v>
      </c>
      <c r="CH15" s="248"/>
      <c r="CI15" s="248"/>
      <c r="CJ15" s="271"/>
      <c r="CK15" s="271">
        <v>1</v>
      </c>
      <c r="CL15" s="271">
        <v>1</v>
      </c>
      <c r="CM15" s="271"/>
      <c r="CN15" s="271"/>
      <c r="CO15" s="271"/>
      <c r="CP15" s="271">
        <v>1</v>
      </c>
      <c r="CQ15" s="271">
        <v>1</v>
      </c>
    </row>
    <row r="16" spans="1:95" ht="13.15" x14ac:dyDescent="0.4">
      <c r="A16" s="14">
        <v>2</v>
      </c>
      <c r="B16" s="15" t="s">
        <v>42</v>
      </c>
      <c r="C16" s="61">
        <f t="shared" si="9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10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553">
        <v>10671</v>
      </c>
      <c r="W16" s="541">
        <f t="shared" si="14"/>
        <v>81.819999999999993</v>
      </c>
      <c r="X16" s="543">
        <v>1.6800000000000002</v>
      </c>
      <c r="Y16" s="543">
        <v>14.876999999999994</v>
      </c>
      <c r="Z16" s="543">
        <v>49.083999999999996</v>
      </c>
      <c r="AA16" s="543">
        <v>16.179000000000002</v>
      </c>
      <c r="AB16" s="541">
        <f t="shared" si="15"/>
        <v>12.4</v>
      </c>
      <c r="AC16" s="543">
        <v>4.5</v>
      </c>
      <c r="AD16" s="543">
        <v>5.9</v>
      </c>
      <c r="AE16" s="543">
        <v>2</v>
      </c>
      <c r="AF16" s="543"/>
      <c r="AG16" s="541">
        <f t="shared" si="16"/>
        <v>11.43</v>
      </c>
      <c r="AH16" s="543">
        <v>2.3200000000000003</v>
      </c>
      <c r="AI16" s="543">
        <v>3</v>
      </c>
      <c r="AJ16" s="543">
        <v>0</v>
      </c>
      <c r="AK16" s="543">
        <v>0</v>
      </c>
      <c r="AL16" s="543">
        <v>0</v>
      </c>
      <c r="AM16" s="543">
        <v>4.9399999999999995</v>
      </c>
      <c r="AN16" s="543">
        <v>0.15999999999999995</v>
      </c>
      <c r="AO16" s="543">
        <v>1.01</v>
      </c>
      <c r="AP16" s="550">
        <v>10446</v>
      </c>
      <c r="AQ16" s="279">
        <f t="shared" si="1"/>
        <v>75.209000000000003</v>
      </c>
      <c r="AR16" s="27">
        <v>1.4300000000000002</v>
      </c>
      <c r="AS16" s="27">
        <v>14.356999999999999</v>
      </c>
      <c r="AT16" s="27">
        <v>45.756999999999998</v>
      </c>
      <c r="AU16" s="27">
        <v>13.664999999999999</v>
      </c>
      <c r="AV16" s="279">
        <f t="shared" si="17"/>
        <v>6.8</v>
      </c>
      <c r="AW16" s="75">
        <v>6.8</v>
      </c>
      <c r="AX16" s="75"/>
      <c r="AY16" s="75"/>
      <c r="AZ16" s="138">
        <f t="shared" si="13"/>
        <v>34000</v>
      </c>
      <c r="BA16" s="280">
        <f t="shared" si="4"/>
        <v>6.9700000000000006</v>
      </c>
      <c r="BB16" s="22">
        <v>2.1</v>
      </c>
      <c r="BC16" s="22">
        <v>0</v>
      </c>
      <c r="BD16" s="22">
        <v>0</v>
      </c>
      <c r="BE16" s="22">
        <v>0</v>
      </c>
      <c r="BF16" s="22">
        <v>1.97</v>
      </c>
      <c r="BG16" s="22">
        <v>2.5</v>
      </c>
      <c r="BH16" s="22">
        <v>0</v>
      </c>
      <c r="BI16" s="22">
        <v>0.4</v>
      </c>
      <c r="BJ16" s="281">
        <v>9411</v>
      </c>
      <c r="BK16" s="18">
        <f t="shared" si="18"/>
        <v>0.93999500062492192</v>
      </c>
      <c r="BL16" s="18">
        <f>IF(H16=0,"-",AV16/H16)</f>
        <v>0.54838709677419351</v>
      </c>
      <c r="BM16" s="18">
        <f t="shared" si="19"/>
        <v>0.92317880794702012</v>
      </c>
      <c r="BN16" s="18">
        <f t="shared" si="5"/>
        <v>0.91920068442923497</v>
      </c>
      <c r="BO16" s="18">
        <f t="shared" si="6"/>
        <v>0.54838709677419351</v>
      </c>
      <c r="BP16" s="18">
        <f t="shared" si="7"/>
        <v>0.60979877515310599</v>
      </c>
      <c r="BQ16" s="17">
        <f>AQ16-'18.11'!W16</f>
        <v>3.3449999999999989</v>
      </c>
      <c r="BR16" s="17">
        <f>AV16-'18.11'!AB16</f>
        <v>0.20000000000000018</v>
      </c>
      <c r="BS16" s="17">
        <f>BA16-'18.11'!AG16</f>
        <v>0.34999999999999964</v>
      </c>
      <c r="BT16" s="613">
        <f t="shared" si="8"/>
        <v>88.978999999999999</v>
      </c>
      <c r="BU16" s="226"/>
      <c r="BV16" s="246">
        <f t="shared" si="20"/>
        <v>10</v>
      </c>
      <c r="BW16" s="247">
        <v>1</v>
      </c>
      <c r="BX16" s="247"/>
      <c r="BY16" s="247"/>
      <c r="BZ16" s="247"/>
      <c r="CA16" s="247">
        <v>1</v>
      </c>
      <c r="CB16" s="247"/>
      <c r="CC16" s="247"/>
      <c r="CD16" s="247"/>
      <c r="CE16" s="247"/>
      <c r="CF16" s="247">
        <v>1</v>
      </c>
      <c r="CG16" s="247">
        <v>1</v>
      </c>
      <c r="CH16" s="247"/>
      <c r="CI16" s="247"/>
      <c r="CJ16" s="270">
        <v>1</v>
      </c>
      <c r="CK16" s="270">
        <v>1</v>
      </c>
      <c r="CL16" s="270"/>
      <c r="CM16" s="270">
        <v>1</v>
      </c>
      <c r="CN16" s="270"/>
      <c r="CO16" s="270">
        <v>1</v>
      </c>
      <c r="CP16" s="270">
        <v>1</v>
      </c>
      <c r="CQ16" s="270">
        <v>1</v>
      </c>
    </row>
    <row r="17" spans="1:95" ht="13.15" x14ac:dyDescent="0.4">
      <c r="A17" s="14">
        <v>3</v>
      </c>
      <c r="B17" s="15" t="s">
        <v>56</v>
      </c>
      <c r="C17" s="61">
        <f t="shared" si="9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10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553">
        <v>2394</v>
      </c>
      <c r="W17" s="541">
        <f t="shared" si="14"/>
        <v>17.564999999999998</v>
      </c>
      <c r="X17" s="543">
        <v>0</v>
      </c>
      <c r="Y17" s="543">
        <v>5.4550000000000001</v>
      </c>
      <c r="Z17" s="543">
        <v>9.7799999999999994</v>
      </c>
      <c r="AA17" s="543">
        <v>2.33</v>
      </c>
      <c r="AB17" s="541">
        <f t="shared" si="15"/>
        <v>12.7</v>
      </c>
      <c r="AC17" s="543"/>
      <c r="AD17" s="543">
        <v>8.5</v>
      </c>
      <c r="AE17" s="543">
        <v>4.2</v>
      </c>
      <c r="AF17" s="543"/>
      <c r="AG17" s="541">
        <f t="shared" si="16"/>
        <v>6.95</v>
      </c>
      <c r="AH17" s="543">
        <v>6.32</v>
      </c>
      <c r="AI17" s="543">
        <v>0</v>
      </c>
      <c r="AJ17" s="543">
        <v>0</v>
      </c>
      <c r="AK17" s="543">
        <v>0</v>
      </c>
      <c r="AL17" s="543">
        <v>0.63</v>
      </c>
      <c r="AM17" s="543">
        <v>0</v>
      </c>
      <c r="AN17" s="543">
        <v>0</v>
      </c>
      <c r="AO17" s="543">
        <v>0</v>
      </c>
      <c r="AP17" s="550">
        <v>2707</v>
      </c>
      <c r="AQ17" s="279">
        <f t="shared" si="1"/>
        <v>16.78</v>
      </c>
      <c r="AR17" s="27"/>
      <c r="AS17" s="170">
        <v>6.11</v>
      </c>
      <c r="AT17" s="170">
        <v>8.92</v>
      </c>
      <c r="AU17" s="170">
        <v>1.75</v>
      </c>
      <c r="AV17" s="102">
        <f>AB17</f>
        <v>12.7</v>
      </c>
      <c r="AW17" s="75"/>
      <c r="AX17" s="75">
        <v>18.5</v>
      </c>
      <c r="AY17" s="75"/>
      <c r="AZ17" s="138">
        <f t="shared" si="13"/>
        <v>64750</v>
      </c>
      <c r="BA17" s="280">
        <f t="shared" si="4"/>
        <v>6.77</v>
      </c>
      <c r="BB17" s="22">
        <v>0</v>
      </c>
      <c r="BC17" s="22"/>
      <c r="BD17" s="22"/>
      <c r="BE17" s="22"/>
      <c r="BF17" s="22">
        <v>6.77</v>
      </c>
      <c r="BG17" s="22"/>
      <c r="BH17" s="22"/>
      <c r="BI17" s="22"/>
      <c r="BJ17" s="281">
        <v>3571</v>
      </c>
      <c r="BK17" s="18">
        <f t="shared" si="18"/>
        <v>1.0974493132766516</v>
      </c>
      <c r="BL17" s="18">
        <f>IF(H17=0,"-",AV17/H17)</f>
        <v>1</v>
      </c>
      <c r="BM17" s="18">
        <f t="shared" si="19"/>
        <v>0.9741007194244603</v>
      </c>
      <c r="BN17" s="18">
        <f t="shared" si="5"/>
        <v>0.95530885283233724</v>
      </c>
      <c r="BO17" s="563">
        <f t="shared" si="6"/>
        <v>1</v>
      </c>
      <c r="BP17" s="18">
        <f t="shared" si="7"/>
        <v>0.9741007194244603</v>
      </c>
      <c r="BQ17" s="17">
        <f>AQ17-'18.11'!W17</f>
        <v>0</v>
      </c>
      <c r="BR17" s="17">
        <f>AV17-'18.11'!AB17</f>
        <v>-5.8000000000000007</v>
      </c>
      <c r="BS17" s="17">
        <f>BA17-'18.11'!AG17</f>
        <v>0</v>
      </c>
      <c r="BT17" s="611">
        <f t="shared" si="8"/>
        <v>36.25</v>
      </c>
      <c r="BU17" s="226"/>
      <c r="BV17" s="246">
        <f t="shared" si="20"/>
        <v>15</v>
      </c>
      <c r="BW17" s="247">
        <v>1</v>
      </c>
      <c r="BX17" s="247">
        <v>1</v>
      </c>
      <c r="BY17" s="247">
        <v>1</v>
      </c>
      <c r="BZ17" s="247"/>
      <c r="CA17" s="247">
        <v>1</v>
      </c>
      <c r="CB17" s="247">
        <v>1</v>
      </c>
      <c r="CC17" s="247"/>
      <c r="CD17" s="247"/>
      <c r="CE17" s="247"/>
      <c r="CF17" s="247"/>
      <c r="CG17" s="247">
        <v>1</v>
      </c>
      <c r="CH17" s="247">
        <v>1</v>
      </c>
      <c r="CI17" s="247">
        <v>1</v>
      </c>
      <c r="CJ17" s="270">
        <v>1</v>
      </c>
      <c r="CK17" s="270">
        <v>1</v>
      </c>
      <c r="CL17" s="270">
        <v>1</v>
      </c>
      <c r="CM17" s="270"/>
      <c r="CN17" s="270">
        <v>1</v>
      </c>
      <c r="CO17" s="270">
        <v>1</v>
      </c>
      <c r="CP17" s="270">
        <v>1</v>
      </c>
      <c r="CQ17" s="270">
        <v>1</v>
      </c>
    </row>
    <row r="18" spans="1:95" ht="13.15" x14ac:dyDescent="0.4">
      <c r="A18" s="14">
        <v>4</v>
      </c>
      <c r="B18" s="15" t="s">
        <v>45</v>
      </c>
      <c r="C18" s="61">
        <f t="shared" si="9"/>
        <v>97.59</v>
      </c>
      <c r="D18" s="63">
        <v>8.17</v>
      </c>
      <c r="E18" s="63">
        <v>7.68</v>
      </c>
      <c r="F18" s="63">
        <v>40.79</v>
      </c>
      <c r="G18" s="63">
        <v>40.950000000000003</v>
      </c>
      <c r="H18" s="61">
        <f t="shared" si="2"/>
        <v>30.290000000000003</v>
      </c>
      <c r="I18" s="63">
        <v>8.3000000000000007</v>
      </c>
      <c r="J18" s="63">
        <v>17.8</v>
      </c>
      <c r="K18" s="63">
        <v>4.1900000000000004</v>
      </c>
      <c r="L18" s="63"/>
      <c r="M18" s="61">
        <f t="shared" si="10"/>
        <v>7.4499999999999993</v>
      </c>
      <c r="N18" s="63">
        <v>0.9</v>
      </c>
      <c r="O18" s="63">
        <v>0.42</v>
      </c>
      <c r="P18" s="63">
        <v>0</v>
      </c>
      <c r="Q18" s="63">
        <v>0.35</v>
      </c>
      <c r="R18" s="63">
        <v>1.88</v>
      </c>
      <c r="S18" s="63">
        <v>3.4</v>
      </c>
      <c r="T18" s="63">
        <v>0.1</v>
      </c>
      <c r="U18" s="63">
        <v>0.4</v>
      </c>
      <c r="V18" s="553">
        <v>12442</v>
      </c>
      <c r="W18" s="541">
        <f t="shared" si="14"/>
        <v>87.332000000000008</v>
      </c>
      <c r="X18" s="543">
        <v>7.3129999999999997</v>
      </c>
      <c r="Y18" s="543">
        <v>7.0789999999999997</v>
      </c>
      <c r="Z18" s="543">
        <v>39.339999999999996</v>
      </c>
      <c r="AA18" s="543">
        <v>33.600000000000009</v>
      </c>
      <c r="AB18" s="541">
        <f t="shared" si="15"/>
        <v>30.290000000000003</v>
      </c>
      <c r="AC18" s="543">
        <v>8.3000000000000007</v>
      </c>
      <c r="AD18" s="543">
        <v>17.8</v>
      </c>
      <c r="AE18" s="543">
        <v>4.1900000000000004</v>
      </c>
      <c r="AF18" s="543"/>
      <c r="AG18" s="541">
        <f t="shared" si="16"/>
        <v>6.3979999999999997</v>
      </c>
      <c r="AH18" s="543">
        <v>0</v>
      </c>
      <c r="AI18" s="543">
        <v>0.189</v>
      </c>
      <c r="AJ18" s="543">
        <v>0</v>
      </c>
      <c r="AK18" s="543">
        <v>0</v>
      </c>
      <c r="AL18" s="543">
        <v>1.8179999999999998</v>
      </c>
      <c r="AM18" s="543">
        <v>3.4649999999999999</v>
      </c>
      <c r="AN18" s="543">
        <v>0</v>
      </c>
      <c r="AO18" s="543">
        <v>0.92600000000000005</v>
      </c>
      <c r="AP18" s="550">
        <v>11107</v>
      </c>
      <c r="AQ18" s="279">
        <f t="shared" si="1"/>
        <v>83.128</v>
      </c>
      <c r="AR18" s="27">
        <v>7.3330000000000002</v>
      </c>
      <c r="AS18" s="27">
        <v>6.7210000000000001</v>
      </c>
      <c r="AT18" s="27">
        <v>45.792999999999999</v>
      </c>
      <c r="AU18" s="27">
        <v>23.280999999999999</v>
      </c>
      <c r="AV18" s="279">
        <f>SUM(AW18:AY18)</f>
        <v>30.333130000000001</v>
      </c>
      <c r="AW18" s="75">
        <v>8.2970000000000006</v>
      </c>
      <c r="AX18" s="75">
        <v>14.04513</v>
      </c>
      <c r="AY18" s="75">
        <v>7.9909999999999997</v>
      </c>
      <c r="AZ18" s="138">
        <v>0</v>
      </c>
      <c r="BA18" s="280">
        <f t="shared" si="4"/>
        <v>4.471000000000001</v>
      </c>
      <c r="BB18" s="22">
        <v>0</v>
      </c>
      <c r="BC18" s="22">
        <v>0.42100000000000004</v>
      </c>
      <c r="BD18" s="22">
        <v>0</v>
      </c>
      <c r="BE18" s="22">
        <v>0</v>
      </c>
      <c r="BF18" s="22">
        <v>1.04</v>
      </c>
      <c r="BG18" s="22">
        <v>2.4600000000000004</v>
      </c>
      <c r="BH18" s="22">
        <v>0.32</v>
      </c>
      <c r="BI18" s="22">
        <v>0.23</v>
      </c>
      <c r="BJ18" s="281">
        <v>11726</v>
      </c>
      <c r="BK18" s="18">
        <f t="shared" si="18"/>
        <v>0.85180858694538375</v>
      </c>
      <c r="BL18" s="18">
        <f>IF(H18=0,"-",AV18/H18)</f>
        <v>1.0014239022779794</v>
      </c>
      <c r="BM18" s="18">
        <f t="shared" si="19"/>
        <v>0.60013422818791962</v>
      </c>
      <c r="BN18" s="18">
        <f t="shared" si="5"/>
        <v>0.95186186048641952</v>
      </c>
      <c r="BO18" s="18">
        <f t="shared" si="6"/>
        <v>1.0014239022779794</v>
      </c>
      <c r="BP18" s="18">
        <f t="shared" si="7"/>
        <v>0.69881212879024712</v>
      </c>
      <c r="BQ18" s="17">
        <f>AQ18-'18.11'!W18</f>
        <v>1.2099999999999937</v>
      </c>
      <c r="BR18" s="17">
        <f>AV18-'18.11'!AB18</f>
        <v>0.87113000000000085</v>
      </c>
      <c r="BS18" s="17">
        <f>BA18-'18.11'!AG18</f>
        <v>0.14100000000000001</v>
      </c>
      <c r="BT18" s="612">
        <f t="shared" si="8"/>
        <v>117.93213</v>
      </c>
      <c r="BU18" s="226"/>
      <c r="BV18" s="246">
        <f t="shared" si="20"/>
        <v>20</v>
      </c>
      <c r="BW18" s="247">
        <v>1</v>
      </c>
      <c r="BX18" s="247">
        <v>1</v>
      </c>
      <c r="BY18" s="247">
        <v>1</v>
      </c>
      <c r="BZ18" s="247">
        <v>1</v>
      </c>
      <c r="CA18" s="247">
        <v>1</v>
      </c>
      <c r="CB18" s="247">
        <v>1</v>
      </c>
      <c r="CC18" s="247">
        <v>1</v>
      </c>
      <c r="CD18" s="247">
        <v>1</v>
      </c>
      <c r="CE18" s="247">
        <v>1</v>
      </c>
      <c r="CF18" s="247">
        <v>1</v>
      </c>
      <c r="CG18" s="247">
        <v>1</v>
      </c>
      <c r="CH18" s="247">
        <v>1</v>
      </c>
      <c r="CI18" s="247">
        <v>1</v>
      </c>
      <c r="CJ18" s="270">
        <v>1</v>
      </c>
      <c r="CK18" s="270">
        <v>1</v>
      </c>
      <c r="CL18" s="270">
        <v>1</v>
      </c>
      <c r="CM18" s="270"/>
      <c r="CN18" s="270">
        <v>1</v>
      </c>
      <c r="CO18" s="270">
        <v>1</v>
      </c>
      <c r="CP18" s="270">
        <v>1</v>
      </c>
      <c r="CQ18" s="270">
        <v>1</v>
      </c>
    </row>
    <row r="19" spans="1:95" ht="13.15" x14ac:dyDescent="0.4">
      <c r="A19" s="14">
        <v>5</v>
      </c>
      <c r="B19" s="15" t="s">
        <v>47</v>
      </c>
      <c r="C19" s="61">
        <f t="shared" si="9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2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10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553">
        <v>12033</v>
      </c>
      <c r="W19" s="541">
        <f t="shared" si="14"/>
        <v>86.61</v>
      </c>
      <c r="X19" s="543">
        <v>0.4</v>
      </c>
      <c r="Y19" s="543">
        <v>14.6</v>
      </c>
      <c r="Z19" s="543">
        <v>53.25</v>
      </c>
      <c r="AA19" s="543">
        <v>18.36</v>
      </c>
      <c r="AB19" s="541">
        <f t="shared" si="15"/>
        <v>28.88</v>
      </c>
      <c r="AC19" s="543">
        <v>10.7</v>
      </c>
      <c r="AD19" s="543">
        <v>17.399999999999999</v>
      </c>
      <c r="AE19" s="543">
        <v>0.78</v>
      </c>
      <c r="AF19" s="543"/>
      <c r="AG19" s="541">
        <f t="shared" si="16"/>
        <v>28.57</v>
      </c>
      <c r="AH19" s="543">
        <v>0.81</v>
      </c>
      <c r="AI19" s="543">
        <v>0</v>
      </c>
      <c r="AJ19" s="543">
        <v>1.53</v>
      </c>
      <c r="AK19" s="543">
        <v>0</v>
      </c>
      <c r="AL19" s="543">
        <v>8.3800000000000008</v>
      </c>
      <c r="AM19" s="543">
        <v>0</v>
      </c>
      <c r="AN19" s="543">
        <v>17.850000000000001</v>
      </c>
      <c r="AO19" s="543">
        <v>0</v>
      </c>
      <c r="AP19" s="550">
        <v>12033</v>
      </c>
      <c r="AQ19" s="292">
        <v>84.86</v>
      </c>
      <c r="AR19" s="27">
        <v>0.38800000000000001</v>
      </c>
      <c r="AS19" s="27">
        <v>14.951000000000001</v>
      </c>
      <c r="AT19" s="27">
        <v>64.53</v>
      </c>
      <c r="AU19" s="27">
        <v>3.0419999999999998</v>
      </c>
      <c r="AV19" s="292">
        <f>SUM(AW19:AY19)</f>
        <v>29.110000000000003</v>
      </c>
      <c r="AW19" s="75">
        <v>16.342000000000002</v>
      </c>
      <c r="AX19" s="75">
        <v>12.324</v>
      </c>
      <c r="AY19" s="75">
        <v>0.44400000000000001</v>
      </c>
      <c r="AZ19" s="138">
        <f t="shared" si="13"/>
        <v>126176</v>
      </c>
      <c r="BA19" s="280">
        <f t="shared" si="4"/>
        <v>28.190000000000005</v>
      </c>
      <c r="BB19" s="22">
        <v>0</v>
      </c>
      <c r="BC19" s="22">
        <v>0</v>
      </c>
      <c r="BD19" s="22">
        <v>0.40100000000000002</v>
      </c>
      <c r="BE19" s="22">
        <v>0</v>
      </c>
      <c r="BF19" s="22">
        <v>3.7170000000000001</v>
      </c>
      <c r="BG19" s="22">
        <v>0</v>
      </c>
      <c r="BH19" s="22">
        <v>23.472000000000005</v>
      </c>
      <c r="BI19" s="22">
        <v>0.6</v>
      </c>
      <c r="BJ19" s="281">
        <v>11837</v>
      </c>
      <c r="BK19" s="18">
        <f t="shared" si="18"/>
        <v>0.9797944810068121</v>
      </c>
      <c r="BL19" s="18">
        <f t="shared" ref="BL19:BL24" si="21">IF(H19=0,"-",AV19/H19)</f>
        <v>1.0079639889196677</v>
      </c>
      <c r="BM19" s="18">
        <f t="shared" si="19"/>
        <v>0.98669933496674844</v>
      </c>
      <c r="BN19" s="18">
        <f t="shared" si="5"/>
        <v>0.9797944810068121</v>
      </c>
      <c r="BO19" s="18">
        <f t="shared" si="6"/>
        <v>1.0079639889196677</v>
      </c>
      <c r="BP19" s="18">
        <f t="shared" si="7"/>
        <v>0.98669933496674844</v>
      </c>
      <c r="BQ19" s="17">
        <f>AQ19-'18.11'!W19</f>
        <v>3.3190000000000026</v>
      </c>
      <c r="BR19" s="17">
        <f>AV19-'18.11'!AB19</f>
        <v>0</v>
      </c>
      <c r="BS19" s="17">
        <f>BA19-'18.11'!AG19</f>
        <v>0</v>
      </c>
      <c r="BT19" s="612">
        <f t="shared" si="8"/>
        <v>142.16</v>
      </c>
      <c r="BU19" s="226"/>
      <c r="BV19" s="246">
        <f t="shared" si="20"/>
        <v>19</v>
      </c>
      <c r="BW19" s="247">
        <v>1</v>
      </c>
      <c r="BX19" s="247">
        <v>1</v>
      </c>
      <c r="BY19" s="247">
        <v>1</v>
      </c>
      <c r="BZ19" s="247">
        <v>1</v>
      </c>
      <c r="CA19" s="247">
        <v>1</v>
      </c>
      <c r="CB19" s="247">
        <v>1</v>
      </c>
      <c r="CC19" s="247">
        <v>1</v>
      </c>
      <c r="CD19" s="247">
        <v>1</v>
      </c>
      <c r="CE19" s="247">
        <v>1</v>
      </c>
      <c r="CF19" s="247"/>
      <c r="CG19" s="247">
        <v>1</v>
      </c>
      <c r="CH19" s="247">
        <v>1</v>
      </c>
      <c r="CI19" s="247"/>
      <c r="CJ19" s="270">
        <v>1</v>
      </c>
      <c r="CK19" s="270">
        <v>1</v>
      </c>
      <c r="CL19" s="270">
        <v>1</v>
      </c>
      <c r="CM19" s="270">
        <v>1</v>
      </c>
      <c r="CN19" s="270">
        <v>1</v>
      </c>
      <c r="CO19" s="270">
        <v>1</v>
      </c>
      <c r="CP19" s="270">
        <v>1</v>
      </c>
      <c r="CQ19" s="270">
        <v>1</v>
      </c>
    </row>
    <row r="20" spans="1:95" ht="13.15" x14ac:dyDescent="0.4">
      <c r="A20" s="14">
        <v>6</v>
      </c>
      <c r="B20" s="15" t="s">
        <v>49</v>
      </c>
      <c r="C20" s="61">
        <f t="shared" si="9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10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553">
        <v>3330</v>
      </c>
      <c r="W20" s="541">
        <f t="shared" si="14"/>
        <v>26.2</v>
      </c>
      <c r="X20" s="543">
        <v>0.8</v>
      </c>
      <c r="Y20" s="543">
        <v>0.89999999999999991</v>
      </c>
      <c r="Z20" s="543">
        <v>23.6</v>
      </c>
      <c r="AA20" s="543">
        <v>0.89999999999999991</v>
      </c>
      <c r="AB20" s="541">
        <f t="shared" si="15"/>
        <v>15.579999999999998</v>
      </c>
      <c r="AC20" s="543">
        <v>4</v>
      </c>
      <c r="AD20" s="543">
        <v>9.4499999999999993</v>
      </c>
      <c r="AE20" s="543">
        <v>2.13</v>
      </c>
      <c r="AF20" s="543"/>
      <c r="AG20" s="541">
        <f t="shared" si="16"/>
        <v>0.96579182821354004</v>
      </c>
      <c r="AH20" s="543">
        <v>0</v>
      </c>
      <c r="AI20" s="543">
        <v>0</v>
      </c>
      <c r="AJ20" s="543">
        <v>0</v>
      </c>
      <c r="AK20" s="543">
        <v>0</v>
      </c>
      <c r="AL20" s="543">
        <v>0.96579182821354004</v>
      </c>
      <c r="AM20" s="543">
        <v>0</v>
      </c>
      <c r="AN20" s="543">
        <v>0</v>
      </c>
      <c r="AO20" s="543">
        <v>0</v>
      </c>
      <c r="AP20" s="550">
        <v>2995</v>
      </c>
      <c r="AQ20" s="279">
        <f t="shared" si="1"/>
        <v>24.010000000000005</v>
      </c>
      <c r="AR20" s="192">
        <v>0.76</v>
      </c>
      <c r="AS20" s="192">
        <v>0</v>
      </c>
      <c r="AT20" s="192">
        <v>22.720000000000002</v>
      </c>
      <c r="AU20" s="192">
        <v>0.53</v>
      </c>
      <c r="AV20" s="279">
        <f t="shared" si="17"/>
        <v>9.9</v>
      </c>
      <c r="AW20" s="75">
        <v>3.46</v>
      </c>
      <c r="AX20" s="75">
        <v>5.38</v>
      </c>
      <c r="AY20" s="75">
        <v>1.06</v>
      </c>
      <c r="AZ20" s="138">
        <f t="shared" si="13"/>
        <v>39309.999999999993</v>
      </c>
      <c r="BA20" s="280">
        <f t="shared" si="4"/>
        <v>0.2</v>
      </c>
      <c r="BB20" s="193">
        <v>0.2</v>
      </c>
      <c r="BC20" s="22"/>
      <c r="BD20" s="22"/>
      <c r="BE20" s="22"/>
      <c r="BF20" s="193"/>
      <c r="BG20" s="193"/>
      <c r="BH20" s="193"/>
      <c r="BI20" s="193"/>
      <c r="BJ20" s="281">
        <v>2558</v>
      </c>
      <c r="BK20" s="18">
        <f t="shared" si="18"/>
        <v>0.84542253521126787</v>
      </c>
      <c r="BL20" s="18">
        <f t="shared" si="21"/>
        <v>0.98214285714285721</v>
      </c>
      <c r="BM20" s="18">
        <f t="shared" si="19"/>
        <v>6.4516129032258063E-2</v>
      </c>
      <c r="BN20" s="18">
        <f t="shared" si="5"/>
        <v>0.91641221374045823</v>
      </c>
      <c r="BO20" s="18">
        <f t="shared" si="6"/>
        <v>0.63543003851091151</v>
      </c>
      <c r="BP20" s="18">
        <f t="shared" si="7"/>
        <v>0.20708396380817098</v>
      </c>
      <c r="BQ20" s="17">
        <f>AQ20-'18.11'!W20</f>
        <v>0</v>
      </c>
      <c r="BR20" s="17">
        <f>AV20-'18.11'!AB20</f>
        <v>0</v>
      </c>
      <c r="BS20" s="17">
        <f>BA20-'18.11'!AG20</f>
        <v>0</v>
      </c>
      <c r="BT20" s="611">
        <f t="shared" si="8"/>
        <v>34.110000000000007</v>
      </c>
      <c r="BU20" s="226"/>
      <c r="BV20" s="246">
        <f t="shared" si="20"/>
        <v>7</v>
      </c>
      <c r="BW20" s="247">
        <v>1</v>
      </c>
      <c r="BX20" s="247"/>
      <c r="BY20" s="247"/>
      <c r="BZ20" s="247">
        <v>1</v>
      </c>
      <c r="CA20" s="247">
        <v>1</v>
      </c>
      <c r="CB20" s="247"/>
      <c r="CC20" s="247"/>
      <c r="CD20" s="247"/>
      <c r="CE20" s="247"/>
      <c r="CF20" s="247"/>
      <c r="CG20" s="247"/>
      <c r="CH20" s="247">
        <v>1</v>
      </c>
      <c r="CI20" s="247"/>
      <c r="CJ20" s="270"/>
      <c r="CK20" s="270">
        <v>1</v>
      </c>
      <c r="CL20" s="270"/>
      <c r="CM20" s="270"/>
      <c r="CN20" s="270"/>
      <c r="CO20" s="270">
        <v>1</v>
      </c>
      <c r="CP20" s="270">
        <v>1</v>
      </c>
      <c r="CQ20" s="270"/>
    </row>
    <row r="21" spans="1:95" ht="13.15" x14ac:dyDescent="0.4">
      <c r="A21" s="14">
        <v>7</v>
      </c>
      <c r="B21" s="15" t="s">
        <v>48</v>
      </c>
      <c r="C21" s="61">
        <f t="shared" si="9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10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553">
        <v>2421</v>
      </c>
      <c r="W21" s="541">
        <f t="shared" si="14"/>
        <v>17</v>
      </c>
      <c r="X21" s="543">
        <v>0.28999999999999998</v>
      </c>
      <c r="Y21" s="543">
        <v>4.2699999999999996</v>
      </c>
      <c r="Z21" s="543">
        <v>6.57</v>
      </c>
      <c r="AA21" s="543">
        <v>5.87</v>
      </c>
      <c r="AB21" s="541">
        <f t="shared" si="15"/>
        <v>3.0300000000000002</v>
      </c>
      <c r="AC21" s="543">
        <v>1.8</v>
      </c>
      <c r="AD21" s="543">
        <v>1.03</v>
      </c>
      <c r="AE21" s="543">
        <v>0.2</v>
      </c>
      <c r="AF21" s="543"/>
      <c r="AG21" s="541">
        <f t="shared" si="16"/>
        <v>5.28</v>
      </c>
      <c r="AH21" s="543">
        <v>0</v>
      </c>
      <c r="AI21" s="543">
        <v>0</v>
      </c>
      <c r="AJ21" s="543">
        <v>0.85</v>
      </c>
      <c r="AK21" s="543">
        <v>0</v>
      </c>
      <c r="AL21" s="543">
        <v>0</v>
      </c>
      <c r="AM21" s="543">
        <v>1.55</v>
      </c>
      <c r="AN21" s="543">
        <v>2</v>
      </c>
      <c r="AO21" s="543">
        <v>0.88</v>
      </c>
      <c r="AP21" s="550">
        <v>2421</v>
      </c>
      <c r="AQ21" s="279">
        <f t="shared" si="1"/>
        <v>16.78088</v>
      </c>
      <c r="AR21" s="22">
        <v>0.40500000000000003</v>
      </c>
      <c r="AS21" s="22">
        <v>2.2139999999999995</v>
      </c>
      <c r="AT21" s="22">
        <v>6.9313799999999999</v>
      </c>
      <c r="AU21" s="22">
        <v>7.2304999999999993</v>
      </c>
      <c r="AV21" s="279">
        <f>SUM(AW21:AY21)</f>
        <v>2.8715799999999998</v>
      </c>
      <c r="AW21" s="71">
        <v>0.80577999999999994</v>
      </c>
      <c r="AX21" s="71">
        <v>2.0657999999999999</v>
      </c>
      <c r="AY21" s="71">
        <v>0</v>
      </c>
      <c r="AZ21" s="138">
        <f t="shared" si="13"/>
        <v>11259.2</v>
      </c>
      <c r="BA21" s="280">
        <f t="shared" si="4"/>
        <v>4.7469999999999999</v>
      </c>
      <c r="BB21" s="22">
        <v>0.315</v>
      </c>
      <c r="BC21" s="22">
        <v>0</v>
      </c>
      <c r="BD21" s="22">
        <v>0.35</v>
      </c>
      <c r="BE21" s="22">
        <v>0</v>
      </c>
      <c r="BF21" s="22">
        <v>0.28000000000000003</v>
      </c>
      <c r="BG21" s="22">
        <v>1.55</v>
      </c>
      <c r="BH21" s="22">
        <v>1.377</v>
      </c>
      <c r="BI21" s="22">
        <v>0.875</v>
      </c>
      <c r="BJ21" s="281">
        <v>2248</v>
      </c>
      <c r="BK21" s="18">
        <f t="shared" si="18"/>
        <v>0.98711058823529407</v>
      </c>
      <c r="BL21" s="18">
        <f t="shared" si="21"/>
        <v>0.9477161716171616</v>
      </c>
      <c r="BM21" s="18">
        <f t="shared" si="19"/>
        <v>0.89905303030303019</v>
      </c>
      <c r="BN21" s="18">
        <f t="shared" si="5"/>
        <v>0.98711058823529407</v>
      </c>
      <c r="BO21" s="18">
        <f t="shared" si="6"/>
        <v>0.9477161716171616</v>
      </c>
      <c r="BP21" s="18">
        <f t="shared" si="7"/>
        <v>0.89905303030303019</v>
      </c>
      <c r="BQ21" s="17">
        <f>AQ21-'18.11'!W21</f>
        <v>0.35299999999999798</v>
      </c>
      <c r="BR21" s="17">
        <f>AV21-'18.11'!AB21</f>
        <v>0.7985199999999999</v>
      </c>
      <c r="BS21" s="17">
        <f>BA21-'18.11'!AG21</f>
        <v>0.39999999999999947</v>
      </c>
      <c r="BT21" s="611">
        <f t="shared" si="8"/>
        <v>24.399459999999998</v>
      </c>
      <c r="BU21" s="226"/>
      <c r="BV21" s="246">
        <f t="shared" si="20"/>
        <v>14</v>
      </c>
      <c r="BW21" s="247">
        <v>1</v>
      </c>
      <c r="BX21" s="247">
        <v>1</v>
      </c>
      <c r="BY21" s="247"/>
      <c r="BZ21" s="247">
        <v>1</v>
      </c>
      <c r="CA21" s="247">
        <v>1</v>
      </c>
      <c r="CB21" s="247"/>
      <c r="CC21" s="247">
        <v>1</v>
      </c>
      <c r="CD21" s="247"/>
      <c r="CE21" s="247"/>
      <c r="CF21" s="247"/>
      <c r="CG21" s="247">
        <v>1</v>
      </c>
      <c r="CH21" s="247">
        <v>1</v>
      </c>
      <c r="CI21" s="247">
        <v>1</v>
      </c>
      <c r="CJ21" s="270"/>
      <c r="CK21" s="270">
        <v>1</v>
      </c>
      <c r="CL21" s="270">
        <v>1</v>
      </c>
      <c r="CM21" s="270"/>
      <c r="CN21" s="270">
        <v>1</v>
      </c>
      <c r="CO21" s="270">
        <v>1</v>
      </c>
      <c r="CP21" s="270">
        <v>1</v>
      </c>
      <c r="CQ21" s="270">
        <v>1</v>
      </c>
    </row>
    <row r="22" spans="1:95" ht="13.15" x14ac:dyDescent="0.4">
      <c r="A22" s="14">
        <v>8</v>
      </c>
      <c r="B22" s="15" t="s">
        <v>62</v>
      </c>
      <c r="C22" s="61">
        <f t="shared" si="9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10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553">
        <v>2622</v>
      </c>
      <c r="W22" s="541">
        <f t="shared" si="14"/>
        <v>9.42</v>
      </c>
      <c r="X22" s="543">
        <v>0</v>
      </c>
      <c r="Y22" s="543">
        <v>8.58</v>
      </c>
      <c r="Z22" s="543">
        <v>0.34</v>
      </c>
      <c r="AA22" s="543">
        <v>0.5</v>
      </c>
      <c r="AB22" s="541">
        <f t="shared" si="15"/>
        <v>6</v>
      </c>
      <c r="AC22" s="543">
        <v>0.7</v>
      </c>
      <c r="AD22" s="543">
        <v>5.3</v>
      </c>
      <c r="AE22" s="543"/>
      <c r="AF22" s="543"/>
      <c r="AG22" s="541">
        <f t="shared" si="16"/>
        <v>16.369999999999997</v>
      </c>
      <c r="AH22" s="543">
        <v>0</v>
      </c>
      <c r="AI22" s="543">
        <v>0</v>
      </c>
      <c r="AJ22" s="543">
        <v>0</v>
      </c>
      <c r="AK22" s="543">
        <v>0</v>
      </c>
      <c r="AL22" s="543">
        <v>7.93</v>
      </c>
      <c r="AM22" s="543">
        <v>0</v>
      </c>
      <c r="AN22" s="543">
        <v>8.44</v>
      </c>
      <c r="AO22" s="543">
        <v>0</v>
      </c>
      <c r="AP22" s="550">
        <v>2622</v>
      </c>
      <c r="AQ22" s="292">
        <v>9.42</v>
      </c>
      <c r="AR22" s="22">
        <v>0</v>
      </c>
      <c r="AS22" s="22">
        <v>8.129999999999999</v>
      </c>
      <c r="AT22" s="22">
        <v>0.33999999999999997</v>
      </c>
      <c r="AU22" s="22">
        <v>0.5</v>
      </c>
      <c r="AV22" s="279">
        <v>6</v>
      </c>
      <c r="AW22" s="75"/>
      <c r="AX22" s="75">
        <v>6</v>
      </c>
      <c r="AY22" s="75"/>
      <c r="AZ22" s="138">
        <f t="shared" si="13"/>
        <v>21000</v>
      </c>
      <c r="BA22" s="280">
        <f t="shared" si="4"/>
        <v>12.766000000000002</v>
      </c>
      <c r="BB22" s="22">
        <v>0</v>
      </c>
      <c r="BC22" s="22">
        <v>0</v>
      </c>
      <c r="BD22" s="22">
        <v>0</v>
      </c>
      <c r="BE22" s="22">
        <v>0</v>
      </c>
      <c r="BF22" s="22">
        <v>6.48</v>
      </c>
      <c r="BG22" s="22">
        <v>0</v>
      </c>
      <c r="BH22" s="22">
        <v>6.2860000000000005</v>
      </c>
      <c r="BI22" s="22">
        <v>0</v>
      </c>
      <c r="BJ22" s="281">
        <v>1606</v>
      </c>
      <c r="BK22" s="18">
        <f t="shared" si="18"/>
        <v>1</v>
      </c>
      <c r="BL22" s="18">
        <f t="shared" si="21"/>
        <v>1</v>
      </c>
      <c r="BM22" s="18">
        <f t="shared" si="19"/>
        <v>0.77984117287721466</v>
      </c>
      <c r="BN22" s="18">
        <f t="shared" si="5"/>
        <v>1</v>
      </c>
      <c r="BO22" s="18">
        <f t="shared" si="6"/>
        <v>1</v>
      </c>
      <c r="BP22" s="18">
        <f t="shared" si="7"/>
        <v>0.77984117287721466</v>
      </c>
      <c r="BQ22" s="17">
        <f>AQ22-'18.11'!W22</f>
        <v>0.45000000000000107</v>
      </c>
      <c r="BR22" s="17">
        <f>AV22-'18.11'!AB22</f>
        <v>0</v>
      </c>
      <c r="BS22" s="17">
        <f>BA22-'18.11'!AG22</f>
        <v>0</v>
      </c>
      <c r="BT22" s="611">
        <f t="shared" si="8"/>
        <v>28.186</v>
      </c>
      <c r="BU22" s="226"/>
      <c r="BV22" s="246">
        <f t="shared" si="20"/>
        <v>8</v>
      </c>
      <c r="BW22" s="247">
        <v>1</v>
      </c>
      <c r="BX22" s="247"/>
      <c r="BY22" s="247"/>
      <c r="BZ22" s="247"/>
      <c r="CA22" s="247"/>
      <c r="CB22" s="247"/>
      <c r="CC22" s="247"/>
      <c r="CD22" s="247"/>
      <c r="CE22" s="247"/>
      <c r="CF22" s="247"/>
      <c r="CG22" s="247"/>
      <c r="CH22" s="247"/>
      <c r="CI22" s="247"/>
      <c r="CJ22" s="270">
        <v>1</v>
      </c>
      <c r="CK22" s="270">
        <v>1</v>
      </c>
      <c r="CL22" s="270">
        <v>1</v>
      </c>
      <c r="CM22" s="270">
        <v>1</v>
      </c>
      <c r="CN22" s="270">
        <v>1</v>
      </c>
      <c r="CO22" s="270">
        <v>1</v>
      </c>
      <c r="CP22" s="270">
        <v>1</v>
      </c>
      <c r="CQ22" s="270"/>
    </row>
    <row r="23" spans="1:95" ht="13.15" x14ac:dyDescent="0.4">
      <c r="A23" s="14">
        <v>9</v>
      </c>
      <c r="B23" s="15" t="s">
        <v>51</v>
      </c>
      <c r="C23" s="61">
        <f t="shared" si="9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10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553">
        <v>3432</v>
      </c>
      <c r="W23" s="541">
        <f t="shared" si="14"/>
        <v>23.146000000000001</v>
      </c>
      <c r="X23" s="543">
        <v>0</v>
      </c>
      <c r="Y23" s="543">
        <v>2.5439999999999996</v>
      </c>
      <c r="Z23" s="543">
        <v>14.227000000000002</v>
      </c>
      <c r="AA23" s="543">
        <v>6.375</v>
      </c>
      <c r="AB23" s="541">
        <f t="shared" si="15"/>
        <v>25.259999999999998</v>
      </c>
      <c r="AC23" s="543">
        <v>1.7</v>
      </c>
      <c r="AD23" s="543">
        <v>17.059999999999999</v>
      </c>
      <c r="AE23" s="543">
        <v>6.5</v>
      </c>
      <c r="AF23" s="543"/>
      <c r="AG23" s="541">
        <f t="shared" si="16"/>
        <v>7.9190000000000005</v>
      </c>
      <c r="AH23" s="543">
        <v>0.89600000000000002</v>
      </c>
      <c r="AI23" s="543">
        <v>0</v>
      </c>
      <c r="AJ23" s="543">
        <v>0</v>
      </c>
      <c r="AK23" s="543">
        <v>0</v>
      </c>
      <c r="AL23" s="543">
        <v>5.0890000000000004</v>
      </c>
      <c r="AM23" s="543">
        <v>0.15400000000000003</v>
      </c>
      <c r="AN23" s="543">
        <v>1.2799999999999998</v>
      </c>
      <c r="AO23" s="543">
        <v>0.5</v>
      </c>
      <c r="AP23" s="550">
        <v>3116</v>
      </c>
      <c r="AQ23" s="279">
        <f t="shared" si="1"/>
        <v>17.871000000000002</v>
      </c>
      <c r="AR23" s="22">
        <v>0</v>
      </c>
      <c r="AS23" s="22">
        <v>2.141</v>
      </c>
      <c r="AT23" s="22">
        <v>10.205</v>
      </c>
      <c r="AU23" s="22">
        <v>5.5250000000000004</v>
      </c>
      <c r="AV23" s="279">
        <f>SUM(AW23:AY23)</f>
        <v>18.025000000000002</v>
      </c>
      <c r="AW23" s="75">
        <v>1.9119999999999999</v>
      </c>
      <c r="AX23" s="75">
        <v>14.072000000000003</v>
      </c>
      <c r="AY23" s="75">
        <v>2.0409999999999999</v>
      </c>
      <c r="AZ23" s="138">
        <v>0</v>
      </c>
      <c r="BA23" s="280">
        <f t="shared" si="4"/>
        <v>7.6989999999999998</v>
      </c>
      <c r="BB23" s="22">
        <v>0.49</v>
      </c>
      <c r="BC23" s="22">
        <v>0</v>
      </c>
      <c r="BD23" s="22">
        <v>0</v>
      </c>
      <c r="BE23" s="22">
        <v>0</v>
      </c>
      <c r="BF23" s="22">
        <v>6.274</v>
      </c>
      <c r="BG23" s="22">
        <v>8.5000000000000006E-2</v>
      </c>
      <c r="BH23" s="22">
        <v>0.85000000000000009</v>
      </c>
      <c r="BI23" s="22">
        <v>0</v>
      </c>
      <c r="BJ23" s="281">
        <v>2365</v>
      </c>
      <c r="BK23" s="18">
        <f t="shared" si="18"/>
        <v>0.70054880439043532</v>
      </c>
      <c r="BL23" s="18">
        <f t="shared" si="21"/>
        <v>0.56152647975077896</v>
      </c>
      <c r="BM23" s="18">
        <f t="shared" si="19"/>
        <v>0.82607296137339048</v>
      </c>
      <c r="BN23" s="18">
        <f t="shared" si="5"/>
        <v>0.77209885077335183</v>
      </c>
      <c r="BO23" s="18">
        <f t="shared" si="6"/>
        <v>0.71357878068091862</v>
      </c>
      <c r="BP23" s="18">
        <f t="shared" si="7"/>
        <v>0.97221871448415198</v>
      </c>
      <c r="BQ23" s="17">
        <f>AQ23-'18.11'!W23</f>
        <v>0</v>
      </c>
      <c r="BR23" s="17">
        <f>AV23-'18.11'!AB23</f>
        <v>0</v>
      </c>
      <c r="BS23" s="17">
        <f>BA23-'18.11'!AG23</f>
        <v>0</v>
      </c>
      <c r="BT23" s="611">
        <f t="shared" si="8"/>
        <v>43.594999999999999</v>
      </c>
      <c r="BU23" s="226"/>
      <c r="BV23" s="246">
        <f t="shared" si="20"/>
        <v>9</v>
      </c>
      <c r="BW23" s="247">
        <v>1</v>
      </c>
      <c r="BX23" s="247">
        <v>1</v>
      </c>
      <c r="BY23" s="247"/>
      <c r="BZ23" s="247"/>
      <c r="CA23" s="247">
        <v>1</v>
      </c>
      <c r="CB23" s="247"/>
      <c r="CC23" s="247">
        <v>1</v>
      </c>
      <c r="CD23" s="247"/>
      <c r="CE23" s="247"/>
      <c r="CF23" s="247"/>
      <c r="CG23" s="247"/>
      <c r="CH23" s="247">
        <v>1</v>
      </c>
      <c r="CI23" s="247"/>
      <c r="CJ23" s="270"/>
      <c r="CK23" s="270"/>
      <c r="CL23" s="270"/>
      <c r="CM23" s="270">
        <v>1</v>
      </c>
      <c r="CN23" s="270">
        <v>1</v>
      </c>
      <c r="CO23" s="270">
        <v>1</v>
      </c>
      <c r="CP23" s="270">
        <v>1</v>
      </c>
      <c r="CQ23" s="270"/>
    </row>
    <row r="24" spans="1:95" s="34" customFormat="1" ht="16.149999999999999" x14ac:dyDescent="0.35">
      <c r="A24" s="610"/>
      <c r="B24" s="610" t="s">
        <v>55</v>
      </c>
      <c r="C24" s="557">
        <f t="shared" ref="C24:BJ24" si="22">SUM(C10:C23)</f>
        <v>560.53</v>
      </c>
      <c r="D24" s="157">
        <f t="shared" si="22"/>
        <v>14.819999999999999</v>
      </c>
      <c r="E24" s="157">
        <f t="shared" si="22"/>
        <v>101.57000000000001</v>
      </c>
      <c r="F24" s="157">
        <f t="shared" si="22"/>
        <v>322.25</v>
      </c>
      <c r="G24" s="157">
        <f t="shared" si="22"/>
        <v>121.89</v>
      </c>
      <c r="H24" s="557">
        <f t="shared" si="22"/>
        <v>150</v>
      </c>
      <c r="I24" s="157">
        <f t="shared" si="22"/>
        <v>33.4</v>
      </c>
      <c r="J24" s="157">
        <f t="shared" si="22"/>
        <v>95.399999999999991</v>
      </c>
      <c r="K24" s="157">
        <f t="shared" si="22"/>
        <v>21.2</v>
      </c>
      <c r="L24" s="157">
        <f t="shared" si="22"/>
        <v>0</v>
      </c>
      <c r="M24" s="557">
        <f t="shared" si="22"/>
        <v>183.06</v>
      </c>
      <c r="N24" s="69">
        <f t="shared" si="22"/>
        <v>12.89</v>
      </c>
      <c r="O24" s="69">
        <f t="shared" si="22"/>
        <v>10.63</v>
      </c>
      <c r="P24" s="69">
        <f t="shared" si="22"/>
        <v>7.13</v>
      </c>
      <c r="Q24" s="69">
        <f t="shared" si="22"/>
        <v>4.08</v>
      </c>
      <c r="R24" s="69">
        <f t="shared" si="22"/>
        <v>33.6</v>
      </c>
      <c r="S24" s="69">
        <f t="shared" si="22"/>
        <v>50.779999999999994</v>
      </c>
      <c r="T24" s="69">
        <f t="shared" si="22"/>
        <v>36.910000000000004</v>
      </c>
      <c r="U24" s="69">
        <f t="shared" si="22"/>
        <v>27.04</v>
      </c>
      <c r="V24" s="558">
        <f t="shared" si="22"/>
        <v>78695</v>
      </c>
      <c r="W24" s="556">
        <f t="shared" ref="W24:AP24" si="23">SUM(W10:W23)</f>
        <v>567.71341050177887</v>
      </c>
      <c r="X24" s="548">
        <f t="shared" si="23"/>
        <v>11.744</v>
      </c>
      <c r="Y24" s="548">
        <f t="shared" si="23"/>
        <v>96.600410501778896</v>
      </c>
      <c r="Z24" s="548">
        <f t="shared" si="23"/>
        <v>343.02</v>
      </c>
      <c r="AA24" s="548">
        <f t="shared" si="23"/>
        <v>116.34900000000002</v>
      </c>
      <c r="AB24" s="556">
        <f t="shared" si="23"/>
        <v>150</v>
      </c>
      <c r="AC24" s="548">
        <f t="shared" si="23"/>
        <v>33.4</v>
      </c>
      <c r="AD24" s="548">
        <f t="shared" si="23"/>
        <v>95.399999999999991</v>
      </c>
      <c r="AE24" s="548">
        <f t="shared" si="23"/>
        <v>21.2</v>
      </c>
      <c r="AF24" s="548">
        <f t="shared" si="23"/>
        <v>0</v>
      </c>
      <c r="AG24" s="556">
        <f t="shared" si="23"/>
        <v>188.60379182821359</v>
      </c>
      <c r="AH24" s="549">
        <f t="shared" si="23"/>
        <v>12.736000000000002</v>
      </c>
      <c r="AI24" s="549">
        <f t="shared" si="23"/>
        <v>11.439</v>
      </c>
      <c r="AJ24" s="549">
        <f t="shared" si="23"/>
        <v>7.13</v>
      </c>
      <c r="AK24" s="549">
        <f t="shared" si="23"/>
        <v>3.73</v>
      </c>
      <c r="AL24" s="549">
        <f t="shared" si="23"/>
        <v>30.732791828213543</v>
      </c>
      <c r="AM24" s="549">
        <f t="shared" si="23"/>
        <v>58.198999999999991</v>
      </c>
      <c r="AN24" s="549">
        <f t="shared" si="23"/>
        <v>36.1</v>
      </c>
      <c r="AO24" s="549">
        <f t="shared" si="23"/>
        <v>28.536999999999999</v>
      </c>
      <c r="AP24" s="559">
        <f t="shared" si="23"/>
        <v>78948</v>
      </c>
      <c r="AQ24" s="285">
        <f>SUM(AQ10:AQ23)</f>
        <v>513.87688000000003</v>
      </c>
      <c r="AR24" s="32">
        <f>SUM(AR10:AR23)</f>
        <v>14.342999999999998</v>
      </c>
      <c r="AS24" s="32">
        <f>SUM(AS10:AS23)</f>
        <v>81.737000000000009</v>
      </c>
      <c r="AT24" s="32">
        <f>SUM(AT10:AT23)</f>
        <v>339.59837999999996</v>
      </c>
      <c r="AU24" s="32">
        <f t="shared" si="22"/>
        <v>73.569500000000005</v>
      </c>
      <c r="AV24" s="286">
        <f>SUM(AV10:AV23)</f>
        <v>126.18571</v>
      </c>
      <c r="AW24" s="77">
        <f>SUM(AW10:AW23)</f>
        <v>43.370779999999996</v>
      </c>
      <c r="AX24" s="77">
        <f t="shared" si="22"/>
        <v>76.478930000000005</v>
      </c>
      <c r="AY24" s="77">
        <f t="shared" si="22"/>
        <v>12.136000000000001</v>
      </c>
      <c r="AZ24" s="140">
        <f t="shared" si="22"/>
        <v>323995.2</v>
      </c>
      <c r="BA24" s="285">
        <f>SUM(BA10:BA23)</f>
        <v>156.09600000000003</v>
      </c>
      <c r="BB24" s="32">
        <f t="shared" si="22"/>
        <v>19.448</v>
      </c>
      <c r="BC24" s="32">
        <f t="shared" si="22"/>
        <v>2.0229999999999997</v>
      </c>
      <c r="BD24" s="32">
        <f t="shared" si="22"/>
        <v>2.0209999999999999</v>
      </c>
      <c r="BE24" s="32">
        <f t="shared" si="22"/>
        <v>2.2170000000000001</v>
      </c>
      <c r="BF24" s="32">
        <f t="shared" si="22"/>
        <v>27.831</v>
      </c>
      <c r="BG24" s="32">
        <f t="shared" si="22"/>
        <v>47.407000000000004</v>
      </c>
      <c r="BH24" s="32">
        <f t="shared" si="22"/>
        <v>36.133000000000003</v>
      </c>
      <c r="BI24" s="32">
        <f t="shared" si="22"/>
        <v>19.016000000000002</v>
      </c>
      <c r="BJ24" s="562">
        <f t="shared" si="22"/>
        <v>71689</v>
      </c>
      <c r="BK24" s="160">
        <f t="shared" si="18"/>
        <v>0.9167696287442243</v>
      </c>
      <c r="BL24" s="160">
        <f t="shared" si="21"/>
        <v>0.84123806666666667</v>
      </c>
      <c r="BM24" s="160">
        <f t="shared" si="19"/>
        <v>0.85270403146509355</v>
      </c>
      <c r="BN24" s="160">
        <f>$AQ24/W24</f>
        <v>0.90516952831148567</v>
      </c>
      <c r="BO24" s="160">
        <f t="shared" si="6"/>
        <v>0.84123806666666667</v>
      </c>
      <c r="BP24" s="160">
        <f t="shared" si="7"/>
        <v>0.82763977588625204</v>
      </c>
      <c r="BQ24" s="161">
        <f t="shared" ref="BQ24:BS24" si="24">SUM(BQ10:BQ23)</f>
        <v>14.087000000000003</v>
      </c>
      <c r="BR24" s="161">
        <f t="shared" si="24"/>
        <v>-3.9303499999999998</v>
      </c>
      <c r="BS24" s="161">
        <f t="shared" si="24"/>
        <v>3.0930000000000026</v>
      </c>
      <c r="BT24" s="611">
        <f t="shared" si="8"/>
        <v>796.15859</v>
      </c>
      <c r="BU24" s="241"/>
      <c r="BV24" s="245"/>
      <c r="BW24" s="245"/>
      <c r="BX24" s="245"/>
      <c r="BY24" s="245"/>
      <c r="BZ24" s="245"/>
      <c r="CA24" s="245"/>
      <c r="CB24" s="245"/>
      <c r="CC24" s="245"/>
      <c r="CD24" s="245"/>
      <c r="CE24" s="245"/>
      <c r="CF24" s="245"/>
      <c r="CG24" s="245"/>
      <c r="CH24" s="245"/>
      <c r="CI24" s="233"/>
      <c r="CJ24" s="233"/>
      <c r="CK24" s="233"/>
      <c r="CL24" s="233"/>
    </row>
    <row r="25" spans="1:95" s="36" customFormat="1" ht="35.25" customHeight="1" x14ac:dyDescent="0.35">
      <c r="A25" s="724" t="s">
        <v>139</v>
      </c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724"/>
      <c r="AX25" s="724"/>
      <c r="AY25" s="724"/>
      <c r="AZ25" s="724"/>
      <c r="BA25" s="724"/>
      <c r="BB25" s="724"/>
      <c r="BC25" s="724"/>
      <c r="BD25" s="724"/>
      <c r="BE25" s="724"/>
      <c r="BF25" s="724"/>
      <c r="BG25" s="724"/>
      <c r="BH25" s="724"/>
      <c r="BI25" s="724"/>
      <c r="BJ25" s="724"/>
      <c r="BK25" s="724"/>
      <c r="BL25" s="724"/>
      <c r="BM25" s="724"/>
      <c r="BN25" s="724"/>
      <c r="BO25" s="724"/>
      <c r="BP25" s="724"/>
      <c r="BQ25" s="724"/>
      <c r="BR25" s="724"/>
      <c r="BS25" s="724"/>
      <c r="BT25" s="606"/>
      <c r="BU25" s="224"/>
      <c r="BV25" s="227"/>
      <c r="BW25" s="227"/>
      <c r="BX25" s="227"/>
      <c r="BY25" s="227"/>
      <c r="BZ25" s="227"/>
      <c r="CA25" s="227"/>
      <c r="CB25" s="227"/>
      <c r="CC25" s="227"/>
      <c r="CD25" s="227"/>
      <c r="CE25" s="227"/>
      <c r="CF25" s="227"/>
      <c r="CG25" s="227"/>
      <c r="CH25" s="227"/>
      <c r="CI25" s="234"/>
      <c r="CJ25" s="234"/>
      <c r="CK25" s="234"/>
      <c r="CL25" s="234"/>
    </row>
    <row r="26" spans="1:95" ht="15" customHeight="1" x14ac:dyDescent="0.4">
      <c r="AV26" s="5" t="s">
        <v>70</v>
      </c>
      <c r="BJ26" s="288">
        <f>+BJ24/V24</f>
        <v>0.91097274286803487</v>
      </c>
      <c r="BL26" s="5">
        <f>77.1-83.6</f>
        <v>-6.5</v>
      </c>
    </row>
    <row r="27" spans="1:95" ht="15" customHeight="1" x14ac:dyDescent="0.4">
      <c r="N27" s="70">
        <f t="shared" ref="N27:U27" si="25">+N24*0.8</f>
        <v>10.312000000000001</v>
      </c>
      <c r="O27" s="70">
        <f t="shared" si="25"/>
        <v>8.5040000000000013</v>
      </c>
      <c r="P27" s="70">
        <f t="shared" si="25"/>
        <v>5.7040000000000006</v>
      </c>
      <c r="Q27" s="70">
        <f t="shared" si="25"/>
        <v>3.2640000000000002</v>
      </c>
      <c r="R27" s="70">
        <f t="shared" si="25"/>
        <v>26.880000000000003</v>
      </c>
      <c r="S27" s="70">
        <f t="shared" si="25"/>
        <v>40.623999999999995</v>
      </c>
      <c r="T27" s="70">
        <f t="shared" si="25"/>
        <v>29.528000000000006</v>
      </c>
      <c r="U27" s="70">
        <f t="shared" si="25"/>
        <v>21.632000000000001</v>
      </c>
      <c r="AH27" s="98">
        <f t="shared" ref="AH27:AO27" si="26">+AH24*0.8</f>
        <v>10.188800000000002</v>
      </c>
      <c r="AI27" s="98">
        <f t="shared" si="26"/>
        <v>9.1512000000000011</v>
      </c>
      <c r="AJ27" s="98">
        <f t="shared" si="26"/>
        <v>5.7040000000000006</v>
      </c>
      <c r="AK27" s="98">
        <f t="shared" si="26"/>
        <v>2.984</v>
      </c>
      <c r="AL27" s="98">
        <f t="shared" si="26"/>
        <v>24.586233462570835</v>
      </c>
      <c r="AM27" s="98">
        <f t="shared" si="26"/>
        <v>46.559199999999997</v>
      </c>
      <c r="AN27" s="98">
        <f t="shared" si="26"/>
        <v>28.880000000000003</v>
      </c>
      <c r="AO27" s="98">
        <f t="shared" si="26"/>
        <v>22.829599999999999</v>
      </c>
      <c r="AQ27" s="289"/>
      <c r="BA27" s="289"/>
      <c r="BL27" s="5">
        <f>82.9-37.7</f>
        <v>45.2</v>
      </c>
    </row>
    <row r="30" spans="1:95" ht="15" customHeight="1" x14ac:dyDescent="0.4">
      <c r="BL30" s="37"/>
      <c r="BM30" s="37"/>
      <c r="BO30" s="37"/>
      <c r="BP30" s="37"/>
    </row>
  </sheetData>
  <mergeCells count="47">
    <mergeCell ref="BS6:BS7"/>
    <mergeCell ref="BU7:CI7"/>
    <mergeCell ref="A25:BS25"/>
    <mergeCell ref="BM6:BM7"/>
    <mergeCell ref="BN6:BN7"/>
    <mergeCell ref="BO6:BO7"/>
    <mergeCell ref="BP6:BP7"/>
    <mergeCell ref="BQ6:BQ7"/>
    <mergeCell ref="BR6:BR7"/>
    <mergeCell ref="BA6:BA7"/>
    <mergeCell ref="BB6:BE6"/>
    <mergeCell ref="BF6:BI6"/>
    <mergeCell ref="BJ6:BJ7"/>
    <mergeCell ref="BK6:BK7"/>
    <mergeCell ref="BL6:BL7"/>
    <mergeCell ref="AL6:AO6"/>
    <mergeCell ref="AP6:AP7"/>
    <mergeCell ref="AQ6:AQ7"/>
    <mergeCell ref="AR6:AU6"/>
    <mergeCell ref="AV6:AV7"/>
    <mergeCell ref="AW6:AZ6"/>
    <mergeCell ref="W6:W7"/>
    <mergeCell ref="X6:AA6"/>
    <mergeCell ref="AB6:AB7"/>
    <mergeCell ref="AC6:AF6"/>
    <mergeCell ref="AG6:AG7"/>
    <mergeCell ref="I6:L6"/>
    <mergeCell ref="M6:M7"/>
    <mergeCell ref="N6:Q6"/>
    <mergeCell ref="R6:U6"/>
    <mergeCell ref="V6:V7"/>
    <mergeCell ref="B1:V1"/>
    <mergeCell ref="B2:V2"/>
    <mergeCell ref="A3:BS3"/>
    <mergeCell ref="A4:BM4"/>
    <mergeCell ref="A5:A7"/>
    <mergeCell ref="B5:B7"/>
    <mergeCell ref="C5:V5"/>
    <mergeCell ref="W5:AP5"/>
    <mergeCell ref="AQ5:BJ5"/>
    <mergeCell ref="BK5:BM5"/>
    <mergeCell ref="AH6:AK6"/>
    <mergeCell ref="BN5:BP5"/>
    <mergeCell ref="BQ5:BS5"/>
    <mergeCell ref="C6:C7"/>
    <mergeCell ref="D6:G6"/>
    <mergeCell ref="H6:H7"/>
  </mergeCells>
  <printOptions horizontalCentered="1"/>
  <pageMargins left="0" right="0" top="0.35433070866141703" bottom="0.15748031496063" header="0.31496062992126" footer="0.118110236220472"/>
  <pageSetup paperSize="9" scale="8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0"/>
  <sheetViews>
    <sheetView topLeftCell="A3" zoomScale="85" zoomScaleNormal="85" zoomScaleSheetLayoutView="100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CS14" sqref="CS14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8.625" style="70" customWidth="1"/>
    <col min="4" max="7" width="9.25" style="70" hidden="1" customWidth="1"/>
    <col min="8" max="8" width="9" style="70" customWidth="1"/>
    <col min="9" max="12" width="9.25" style="70" hidden="1" customWidth="1"/>
    <col min="13" max="13" width="8.625" style="70" customWidth="1"/>
    <col min="14" max="21" width="9.25" style="70" hidden="1" customWidth="1"/>
    <col min="22" max="22" width="8" style="70" hidden="1" customWidth="1"/>
    <col min="23" max="23" width="8.875" style="98" customWidth="1"/>
    <col min="24" max="27" width="9.25" style="98" hidden="1" customWidth="1"/>
    <col min="28" max="28" width="9.75" style="98" customWidth="1"/>
    <col min="29" max="32" width="9.25" style="98" hidden="1" customWidth="1"/>
    <col min="33" max="33" width="8.5" style="98" customWidth="1"/>
    <col min="34" max="41" width="9.25" style="98" hidden="1" customWidth="1"/>
    <col min="42" max="42" width="9.75" style="98" hidden="1" customWidth="1"/>
    <col min="43" max="43" width="7.875" style="5" customWidth="1"/>
    <col min="44" max="47" width="7.125" style="5" hidden="1" customWidth="1"/>
    <col min="48" max="48" width="8.375" style="78" customWidth="1"/>
    <col min="49" max="51" width="7.5" style="78" hidden="1" customWidth="1"/>
    <col min="52" max="52" width="8.25" style="78" hidden="1" customWidth="1"/>
    <col min="53" max="53" width="8.25" style="5" customWidth="1"/>
    <col min="54" max="54" width="6.875" style="5" hidden="1" customWidth="1"/>
    <col min="55" max="57" width="6.125" style="5" hidden="1" customWidth="1"/>
    <col min="58" max="61" width="6.75" style="5" hidden="1" customWidth="1"/>
    <col min="62" max="62" width="6.875" style="290" customWidth="1"/>
    <col min="63" max="68" width="8" style="5" customWidth="1"/>
    <col min="69" max="70" width="6.5" style="5" hidden="1" customWidth="1"/>
    <col min="71" max="71" width="6.25" style="5" hidden="1" customWidth="1"/>
    <col min="72" max="72" width="6.25" style="5" customWidth="1"/>
    <col min="73" max="73" width="5.75" style="237" hidden="1" customWidth="1"/>
    <col min="74" max="74" width="4.625" style="237" hidden="1" customWidth="1"/>
    <col min="75" max="77" width="4.125" style="237" hidden="1" customWidth="1"/>
    <col min="78" max="78" width="3.25" style="237" hidden="1" customWidth="1"/>
    <col min="79" max="81" width="4.125" style="237" hidden="1" customWidth="1"/>
    <col min="82" max="82" width="3.25" style="237" hidden="1" customWidth="1"/>
    <col min="83" max="83" width="4.125" style="237" hidden="1" customWidth="1"/>
    <col min="84" max="84" width="4.625" style="237" hidden="1" customWidth="1"/>
    <col min="85" max="85" width="4.125" style="237" hidden="1" customWidth="1"/>
    <col min="86" max="86" width="3.25" style="237" hidden="1" customWidth="1"/>
    <col min="87" max="87" width="3.25" style="228" hidden="1" customWidth="1"/>
    <col min="88" max="89" width="3.625" style="228" hidden="1" customWidth="1"/>
    <col min="90" max="90" width="4.625" style="228" hidden="1" customWidth="1"/>
    <col min="91" max="93" width="4.625" style="5" hidden="1" customWidth="1"/>
    <col min="94" max="95" width="4.5" style="5" hidden="1" customWidth="1"/>
    <col min="96" max="233" width="9" style="5"/>
    <col min="234" max="234" width="4.25" style="5" customWidth="1"/>
    <col min="235" max="235" width="16.25" style="5" customWidth="1"/>
    <col min="236" max="243" width="6.75" style="5" customWidth="1"/>
    <col min="244" max="245" width="5.875" style="5" customWidth="1"/>
    <col min="246" max="246" width="8.5" style="5" customWidth="1"/>
    <col min="247" max="247" width="8" style="5" customWidth="1"/>
    <col min="248" max="248" width="9.125" style="5" customWidth="1"/>
    <col min="249" max="254" width="8" style="5" customWidth="1"/>
    <col min="255" max="255" width="11.75" style="5" customWidth="1"/>
    <col min="256" max="256" width="6.875" style="5" customWidth="1"/>
    <col min="257" max="257" width="8.375" style="5" customWidth="1"/>
    <col min="258" max="264" width="6.75" style="5" customWidth="1"/>
    <col min="265" max="266" width="5.875" style="5" customWidth="1"/>
    <col min="267" max="267" width="8.5" style="5" customWidth="1"/>
    <col min="268" max="268" width="8" style="5" customWidth="1"/>
    <col min="269" max="269" width="9.125" style="5" customWidth="1"/>
    <col min="270" max="275" width="8" style="5" customWidth="1"/>
    <col min="276" max="276" width="11.75" style="5" customWidth="1"/>
    <col min="277" max="277" width="6.875" style="5" customWidth="1"/>
    <col min="278" max="278" width="7.625" style="5" customWidth="1"/>
    <col min="279" max="282" width="6.75" style="5" customWidth="1"/>
    <col min="283" max="283" width="7.625" style="5" customWidth="1"/>
    <col min="284" max="288" width="6.75" style="5" customWidth="1"/>
    <col min="289" max="289" width="6.625" style="5" customWidth="1"/>
    <col min="290" max="290" width="6.25" style="5" customWidth="1"/>
    <col min="291" max="291" width="6.625" style="5" customWidth="1"/>
    <col min="292" max="292" width="6.25" style="5" customWidth="1"/>
    <col min="293" max="293" width="6.5" style="5" customWidth="1"/>
    <col min="294" max="294" width="6.625" style="5" customWidth="1"/>
    <col min="295" max="295" width="6.875" style="5" customWidth="1"/>
    <col min="296" max="296" width="7" style="5" customWidth="1"/>
    <col min="297" max="297" width="8.125" style="5" customWidth="1"/>
    <col min="298" max="298" width="7.875" style="5" customWidth="1"/>
    <col min="299" max="300" width="6.75" style="5" customWidth="1"/>
    <col min="301" max="301" width="6.625" style="5" customWidth="1"/>
    <col min="302" max="303" width="6.75" style="5" customWidth="1"/>
    <col min="304" max="304" width="6.625" style="5" customWidth="1"/>
    <col min="305" max="307" width="0" style="5" hidden="1" customWidth="1"/>
    <col min="308" max="489" width="9" style="5"/>
    <col min="490" max="490" width="4.25" style="5" customWidth="1"/>
    <col min="491" max="491" width="16.25" style="5" customWidth="1"/>
    <col min="492" max="499" width="6.75" style="5" customWidth="1"/>
    <col min="500" max="501" width="5.875" style="5" customWidth="1"/>
    <col min="502" max="502" width="8.5" style="5" customWidth="1"/>
    <col min="503" max="503" width="8" style="5" customWidth="1"/>
    <col min="504" max="504" width="9.125" style="5" customWidth="1"/>
    <col min="505" max="510" width="8" style="5" customWidth="1"/>
    <col min="511" max="511" width="11.75" style="5" customWidth="1"/>
    <col min="512" max="512" width="6.875" style="5" customWidth="1"/>
    <col min="513" max="513" width="8.375" style="5" customWidth="1"/>
    <col min="514" max="520" width="6.75" style="5" customWidth="1"/>
    <col min="521" max="522" width="5.875" style="5" customWidth="1"/>
    <col min="523" max="523" width="8.5" style="5" customWidth="1"/>
    <col min="524" max="524" width="8" style="5" customWidth="1"/>
    <col min="525" max="525" width="9.125" style="5" customWidth="1"/>
    <col min="526" max="531" width="8" style="5" customWidth="1"/>
    <col min="532" max="532" width="11.75" style="5" customWidth="1"/>
    <col min="533" max="533" width="6.875" style="5" customWidth="1"/>
    <col min="534" max="534" width="7.625" style="5" customWidth="1"/>
    <col min="535" max="538" width="6.75" style="5" customWidth="1"/>
    <col min="539" max="539" width="7.625" style="5" customWidth="1"/>
    <col min="540" max="544" width="6.75" style="5" customWidth="1"/>
    <col min="545" max="545" width="6.625" style="5" customWidth="1"/>
    <col min="546" max="546" width="6.25" style="5" customWidth="1"/>
    <col min="547" max="547" width="6.625" style="5" customWidth="1"/>
    <col min="548" max="548" width="6.25" style="5" customWidth="1"/>
    <col min="549" max="549" width="6.5" style="5" customWidth="1"/>
    <col min="550" max="550" width="6.625" style="5" customWidth="1"/>
    <col min="551" max="551" width="6.875" style="5" customWidth="1"/>
    <col min="552" max="552" width="7" style="5" customWidth="1"/>
    <col min="553" max="553" width="8.125" style="5" customWidth="1"/>
    <col min="554" max="554" width="7.875" style="5" customWidth="1"/>
    <col min="555" max="556" width="6.75" style="5" customWidth="1"/>
    <col min="557" max="557" width="6.625" style="5" customWidth="1"/>
    <col min="558" max="559" width="6.75" style="5" customWidth="1"/>
    <col min="560" max="560" width="6.625" style="5" customWidth="1"/>
    <col min="561" max="563" width="0" style="5" hidden="1" customWidth="1"/>
    <col min="564" max="745" width="9" style="5"/>
    <col min="746" max="746" width="4.25" style="5" customWidth="1"/>
    <col min="747" max="747" width="16.25" style="5" customWidth="1"/>
    <col min="748" max="755" width="6.75" style="5" customWidth="1"/>
    <col min="756" max="757" width="5.875" style="5" customWidth="1"/>
    <col min="758" max="758" width="8.5" style="5" customWidth="1"/>
    <col min="759" max="759" width="8" style="5" customWidth="1"/>
    <col min="760" max="760" width="9.125" style="5" customWidth="1"/>
    <col min="761" max="766" width="8" style="5" customWidth="1"/>
    <col min="767" max="767" width="11.75" style="5" customWidth="1"/>
    <col min="768" max="768" width="6.875" style="5" customWidth="1"/>
    <col min="769" max="769" width="8.375" style="5" customWidth="1"/>
    <col min="770" max="776" width="6.75" style="5" customWidth="1"/>
    <col min="777" max="778" width="5.875" style="5" customWidth="1"/>
    <col min="779" max="779" width="8.5" style="5" customWidth="1"/>
    <col min="780" max="780" width="8" style="5" customWidth="1"/>
    <col min="781" max="781" width="9.125" style="5" customWidth="1"/>
    <col min="782" max="787" width="8" style="5" customWidth="1"/>
    <col min="788" max="788" width="11.75" style="5" customWidth="1"/>
    <col min="789" max="789" width="6.875" style="5" customWidth="1"/>
    <col min="790" max="790" width="7.625" style="5" customWidth="1"/>
    <col min="791" max="794" width="6.75" style="5" customWidth="1"/>
    <col min="795" max="795" width="7.625" style="5" customWidth="1"/>
    <col min="796" max="800" width="6.75" style="5" customWidth="1"/>
    <col min="801" max="801" width="6.625" style="5" customWidth="1"/>
    <col min="802" max="802" width="6.25" style="5" customWidth="1"/>
    <col min="803" max="803" width="6.625" style="5" customWidth="1"/>
    <col min="804" max="804" width="6.25" style="5" customWidth="1"/>
    <col min="805" max="805" width="6.5" style="5" customWidth="1"/>
    <col min="806" max="806" width="6.625" style="5" customWidth="1"/>
    <col min="807" max="807" width="6.875" style="5" customWidth="1"/>
    <col min="808" max="808" width="7" style="5" customWidth="1"/>
    <col min="809" max="809" width="8.125" style="5" customWidth="1"/>
    <col min="810" max="810" width="7.875" style="5" customWidth="1"/>
    <col min="811" max="812" width="6.75" style="5" customWidth="1"/>
    <col min="813" max="813" width="6.625" style="5" customWidth="1"/>
    <col min="814" max="815" width="6.75" style="5" customWidth="1"/>
    <col min="816" max="816" width="6.625" style="5" customWidth="1"/>
    <col min="817" max="819" width="0" style="5" hidden="1" customWidth="1"/>
    <col min="820" max="1001" width="9" style="5"/>
    <col min="1002" max="1002" width="4.25" style="5" customWidth="1"/>
    <col min="1003" max="1003" width="16.25" style="5" customWidth="1"/>
    <col min="1004" max="1011" width="6.75" style="5" customWidth="1"/>
    <col min="1012" max="1013" width="5.875" style="5" customWidth="1"/>
    <col min="1014" max="1014" width="8.5" style="5" customWidth="1"/>
    <col min="1015" max="1015" width="8" style="5" customWidth="1"/>
    <col min="1016" max="1016" width="9.125" style="5" customWidth="1"/>
    <col min="1017" max="1022" width="8" style="5" customWidth="1"/>
    <col min="1023" max="1023" width="11.75" style="5" customWidth="1"/>
    <col min="1024" max="1024" width="6.875" style="5" customWidth="1"/>
    <col min="1025" max="1025" width="8.375" style="5" customWidth="1"/>
    <col min="1026" max="1032" width="6.75" style="5" customWidth="1"/>
    <col min="1033" max="1034" width="5.875" style="5" customWidth="1"/>
    <col min="1035" max="1035" width="8.5" style="5" customWidth="1"/>
    <col min="1036" max="1036" width="8" style="5" customWidth="1"/>
    <col min="1037" max="1037" width="9.125" style="5" customWidth="1"/>
    <col min="1038" max="1043" width="8" style="5" customWidth="1"/>
    <col min="1044" max="1044" width="11.75" style="5" customWidth="1"/>
    <col min="1045" max="1045" width="6.875" style="5" customWidth="1"/>
    <col min="1046" max="1046" width="7.625" style="5" customWidth="1"/>
    <col min="1047" max="1050" width="6.75" style="5" customWidth="1"/>
    <col min="1051" max="1051" width="7.625" style="5" customWidth="1"/>
    <col min="1052" max="1056" width="6.75" style="5" customWidth="1"/>
    <col min="1057" max="1057" width="6.625" style="5" customWidth="1"/>
    <col min="1058" max="1058" width="6.25" style="5" customWidth="1"/>
    <col min="1059" max="1059" width="6.625" style="5" customWidth="1"/>
    <col min="1060" max="1060" width="6.25" style="5" customWidth="1"/>
    <col min="1061" max="1061" width="6.5" style="5" customWidth="1"/>
    <col min="1062" max="1062" width="6.625" style="5" customWidth="1"/>
    <col min="1063" max="1063" width="6.875" style="5" customWidth="1"/>
    <col min="1064" max="1064" width="7" style="5" customWidth="1"/>
    <col min="1065" max="1065" width="8.125" style="5" customWidth="1"/>
    <col min="1066" max="1066" width="7.875" style="5" customWidth="1"/>
    <col min="1067" max="1068" width="6.75" style="5" customWidth="1"/>
    <col min="1069" max="1069" width="6.625" style="5" customWidth="1"/>
    <col min="1070" max="1071" width="6.75" style="5" customWidth="1"/>
    <col min="1072" max="1072" width="6.625" style="5" customWidth="1"/>
    <col min="1073" max="1075" width="0" style="5" hidden="1" customWidth="1"/>
    <col min="1076" max="1257" width="9" style="5"/>
    <col min="1258" max="1258" width="4.25" style="5" customWidth="1"/>
    <col min="1259" max="1259" width="16.25" style="5" customWidth="1"/>
    <col min="1260" max="1267" width="6.75" style="5" customWidth="1"/>
    <col min="1268" max="1269" width="5.875" style="5" customWidth="1"/>
    <col min="1270" max="1270" width="8.5" style="5" customWidth="1"/>
    <col min="1271" max="1271" width="8" style="5" customWidth="1"/>
    <col min="1272" max="1272" width="9.125" style="5" customWidth="1"/>
    <col min="1273" max="1278" width="8" style="5" customWidth="1"/>
    <col min="1279" max="1279" width="11.75" style="5" customWidth="1"/>
    <col min="1280" max="1280" width="6.875" style="5" customWidth="1"/>
    <col min="1281" max="1281" width="8.375" style="5" customWidth="1"/>
    <col min="1282" max="1288" width="6.75" style="5" customWidth="1"/>
    <col min="1289" max="1290" width="5.875" style="5" customWidth="1"/>
    <col min="1291" max="1291" width="8.5" style="5" customWidth="1"/>
    <col min="1292" max="1292" width="8" style="5" customWidth="1"/>
    <col min="1293" max="1293" width="9.125" style="5" customWidth="1"/>
    <col min="1294" max="1299" width="8" style="5" customWidth="1"/>
    <col min="1300" max="1300" width="11.75" style="5" customWidth="1"/>
    <col min="1301" max="1301" width="6.875" style="5" customWidth="1"/>
    <col min="1302" max="1302" width="7.625" style="5" customWidth="1"/>
    <col min="1303" max="1306" width="6.75" style="5" customWidth="1"/>
    <col min="1307" max="1307" width="7.625" style="5" customWidth="1"/>
    <col min="1308" max="1312" width="6.75" style="5" customWidth="1"/>
    <col min="1313" max="1313" width="6.625" style="5" customWidth="1"/>
    <col min="1314" max="1314" width="6.25" style="5" customWidth="1"/>
    <col min="1315" max="1315" width="6.625" style="5" customWidth="1"/>
    <col min="1316" max="1316" width="6.25" style="5" customWidth="1"/>
    <col min="1317" max="1317" width="6.5" style="5" customWidth="1"/>
    <col min="1318" max="1318" width="6.625" style="5" customWidth="1"/>
    <col min="1319" max="1319" width="6.875" style="5" customWidth="1"/>
    <col min="1320" max="1320" width="7" style="5" customWidth="1"/>
    <col min="1321" max="1321" width="8.125" style="5" customWidth="1"/>
    <col min="1322" max="1322" width="7.875" style="5" customWidth="1"/>
    <col min="1323" max="1324" width="6.75" style="5" customWidth="1"/>
    <col min="1325" max="1325" width="6.625" style="5" customWidth="1"/>
    <col min="1326" max="1327" width="6.75" style="5" customWidth="1"/>
    <col min="1328" max="1328" width="6.625" style="5" customWidth="1"/>
    <col min="1329" max="1331" width="0" style="5" hidden="1" customWidth="1"/>
    <col min="1332" max="1513" width="9" style="5"/>
    <col min="1514" max="1514" width="4.25" style="5" customWidth="1"/>
    <col min="1515" max="1515" width="16.25" style="5" customWidth="1"/>
    <col min="1516" max="1523" width="6.75" style="5" customWidth="1"/>
    <col min="1524" max="1525" width="5.875" style="5" customWidth="1"/>
    <col min="1526" max="1526" width="8.5" style="5" customWidth="1"/>
    <col min="1527" max="1527" width="8" style="5" customWidth="1"/>
    <col min="1528" max="1528" width="9.125" style="5" customWidth="1"/>
    <col min="1529" max="1534" width="8" style="5" customWidth="1"/>
    <col min="1535" max="1535" width="11.75" style="5" customWidth="1"/>
    <col min="1536" max="1536" width="6.875" style="5" customWidth="1"/>
    <col min="1537" max="1537" width="8.375" style="5" customWidth="1"/>
    <col min="1538" max="1544" width="6.75" style="5" customWidth="1"/>
    <col min="1545" max="1546" width="5.875" style="5" customWidth="1"/>
    <col min="1547" max="1547" width="8.5" style="5" customWidth="1"/>
    <col min="1548" max="1548" width="8" style="5" customWidth="1"/>
    <col min="1549" max="1549" width="9.125" style="5" customWidth="1"/>
    <col min="1550" max="1555" width="8" style="5" customWidth="1"/>
    <col min="1556" max="1556" width="11.75" style="5" customWidth="1"/>
    <col min="1557" max="1557" width="6.875" style="5" customWidth="1"/>
    <col min="1558" max="1558" width="7.625" style="5" customWidth="1"/>
    <col min="1559" max="1562" width="6.75" style="5" customWidth="1"/>
    <col min="1563" max="1563" width="7.625" style="5" customWidth="1"/>
    <col min="1564" max="1568" width="6.75" style="5" customWidth="1"/>
    <col min="1569" max="1569" width="6.625" style="5" customWidth="1"/>
    <col min="1570" max="1570" width="6.25" style="5" customWidth="1"/>
    <col min="1571" max="1571" width="6.625" style="5" customWidth="1"/>
    <col min="1572" max="1572" width="6.25" style="5" customWidth="1"/>
    <col min="1573" max="1573" width="6.5" style="5" customWidth="1"/>
    <col min="1574" max="1574" width="6.625" style="5" customWidth="1"/>
    <col min="1575" max="1575" width="6.875" style="5" customWidth="1"/>
    <col min="1576" max="1576" width="7" style="5" customWidth="1"/>
    <col min="1577" max="1577" width="8.125" style="5" customWidth="1"/>
    <col min="1578" max="1578" width="7.875" style="5" customWidth="1"/>
    <col min="1579" max="1580" width="6.75" style="5" customWidth="1"/>
    <col min="1581" max="1581" width="6.625" style="5" customWidth="1"/>
    <col min="1582" max="1583" width="6.75" style="5" customWidth="1"/>
    <col min="1584" max="1584" width="6.625" style="5" customWidth="1"/>
    <col min="1585" max="1587" width="0" style="5" hidden="1" customWidth="1"/>
    <col min="1588" max="1769" width="9" style="5"/>
    <col min="1770" max="1770" width="4.25" style="5" customWidth="1"/>
    <col min="1771" max="1771" width="16.25" style="5" customWidth="1"/>
    <col min="1772" max="1779" width="6.75" style="5" customWidth="1"/>
    <col min="1780" max="1781" width="5.875" style="5" customWidth="1"/>
    <col min="1782" max="1782" width="8.5" style="5" customWidth="1"/>
    <col min="1783" max="1783" width="8" style="5" customWidth="1"/>
    <col min="1784" max="1784" width="9.125" style="5" customWidth="1"/>
    <col min="1785" max="1790" width="8" style="5" customWidth="1"/>
    <col min="1791" max="1791" width="11.75" style="5" customWidth="1"/>
    <col min="1792" max="1792" width="6.875" style="5" customWidth="1"/>
    <col min="1793" max="1793" width="8.375" style="5" customWidth="1"/>
    <col min="1794" max="1800" width="6.75" style="5" customWidth="1"/>
    <col min="1801" max="1802" width="5.875" style="5" customWidth="1"/>
    <col min="1803" max="1803" width="8.5" style="5" customWidth="1"/>
    <col min="1804" max="1804" width="8" style="5" customWidth="1"/>
    <col min="1805" max="1805" width="9.125" style="5" customWidth="1"/>
    <col min="1806" max="1811" width="8" style="5" customWidth="1"/>
    <col min="1812" max="1812" width="11.75" style="5" customWidth="1"/>
    <col min="1813" max="1813" width="6.875" style="5" customWidth="1"/>
    <col min="1814" max="1814" width="7.625" style="5" customWidth="1"/>
    <col min="1815" max="1818" width="6.75" style="5" customWidth="1"/>
    <col min="1819" max="1819" width="7.625" style="5" customWidth="1"/>
    <col min="1820" max="1824" width="6.75" style="5" customWidth="1"/>
    <col min="1825" max="1825" width="6.625" style="5" customWidth="1"/>
    <col min="1826" max="1826" width="6.25" style="5" customWidth="1"/>
    <col min="1827" max="1827" width="6.625" style="5" customWidth="1"/>
    <col min="1828" max="1828" width="6.25" style="5" customWidth="1"/>
    <col min="1829" max="1829" width="6.5" style="5" customWidth="1"/>
    <col min="1830" max="1830" width="6.625" style="5" customWidth="1"/>
    <col min="1831" max="1831" width="6.875" style="5" customWidth="1"/>
    <col min="1832" max="1832" width="7" style="5" customWidth="1"/>
    <col min="1833" max="1833" width="8.125" style="5" customWidth="1"/>
    <col min="1834" max="1834" width="7.875" style="5" customWidth="1"/>
    <col min="1835" max="1836" width="6.75" style="5" customWidth="1"/>
    <col min="1837" max="1837" width="6.625" style="5" customWidth="1"/>
    <col min="1838" max="1839" width="6.75" style="5" customWidth="1"/>
    <col min="1840" max="1840" width="6.625" style="5" customWidth="1"/>
    <col min="1841" max="1843" width="0" style="5" hidden="1" customWidth="1"/>
    <col min="1844" max="2025" width="9" style="5"/>
    <col min="2026" max="2026" width="4.25" style="5" customWidth="1"/>
    <col min="2027" max="2027" width="16.25" style="5" customWidth="1"/>
    <col min="2028" max="2035" width="6.75" style="5" customWidth="1"/>
    <col min="2036" max="2037" width="5.875" style="5" customWidth="1"/>
    <col min="2038" max="2038" width="8.5" style="5" customWidth="1"/>
    <col min="2039" max="2039" width="8" style="5" customWidth="1"/>
    <col min="2040" max="2040" width="9.125" style="5" customWidth="1"/>
    <col min="2041" max="2046" width="8" style="5" customWidth="1"/>
    <col min="2047" max="2047" width="11.75" style="5" customWidth="1"/>
    <col min="2048" max="2048" width="6.875" style="5" customWidth="1"/>
    <col min="2049" max="2049" width="8.375" style="5" customWidth="1"/>
    <col min="2050" max="2056" width="6.75" style="5" customWidth="1"/>
    <col min="2057" max="2058" width="5.875" style="5" customWidth="1"/>
    <col min="2059" max="2059" width="8.5" style="5" customWidth="1"/>
    <col min="2060" max="2060" width="8" style="5" customWidth="1"/>
    <col min="2061" max="2061" width="9.125" style="5" customWidth="1"/>
    <col min="2062" max="2067" width="8" style="5" customWidth="1"/>
    <col min="2068" max="2068" width="11.75" style="5" customWidth="1"/>
    <col min="2069" max="2069" width="6.875" style="5" customWidth="1"/>
    <col min="2070" max="2070" width="7.625" style="5" customWidth="1"/>
    <col min="2071" max="2074" width="6.75" style="5" customWidth="1"/>
    <col min="2075" max="2075" width="7.625" style="5" customWidth="1"/>
    <col min="2076" max="2080" width="6.75" style="5" customWidth="1"/>
    <col min="2081" max="2081" width="6.625" style="5" customWidth="1"/>
    <col min="2082" max="2082" width="6.25" style="5" customWidth="1"/>
    <col min="2083" max="2083" width="6.625" style="5" customWidth="1"/>
    <col min="2084" max="2084" width="6.25" style="5" customWidth="1"/>
    <col min="2085" max="2085" width="6.5" style="5" customWidth="1"/>
    <col min="2086" max="2086" width="6.625" style="5" customWidth="1"/>
    <col min="2087" max="2087" width="6.875" style="5" customWidth="1"/>
    <col min="2088" max="2088" width="7" style="5" customWidth="1"/>
    <col min="2089" max="2089" width="8.125" style="5" customWidth="1"/>
    <col min="2090" max="2090" width="7.875" style="5" customWidth="1"/>
    <col min="2091" max="2092" width="6.75" style="5" customWidth="1"/>
    <col min="2093" max="2093" width="6.625" style="5" customWidth="1"/>
    <col min="2094" max="2095" width="6.75" style="5" customWidth="1"/>
    <col min="2096" max="2096" width="6.625" style="5" customWidth="1"/>
    <col min="2097" max="2099" width="0" style="5" hidden="1" customWidth="1"/>
    <col min="2100" max="2281" width="9" style="5"/>
    <col min="2282" max="2282" width="4.25" style="5" customWidth="1"/>
    <col min="2283" max="2283" width="16.25" style="5" customWidth="1"/>
    <col min="2284" max="2291" width="6.75" style="5" customWidth="1"/>
    <col min="2292" max="2293" width="5.875" style="5" customWidth="1"/>
    <col min="2294" max="2294" width="8.5" style="5" customWidth="1"/>
    <col min="2295" max="2295" width="8" style="5" customWidth="1"/>
    <col min="2296" max="2296" width="9.125" style="5" customWidth="1"/>
    <col min="2297" max="2302" width="8" style="5" customWidth="1"/>
    <col min="2303" max="2303" width="11.75" style="5" customWidth="1"/>
    <col min="2304" max="2304" width="6.875" style="5" customWidth="1"/>
    <col min="2305" max="2305" width="8.375" style="5" customWidth="1"/>
    <col min="2306" max="2312" width="6.75" style="5" customWidth="1"/>
    <col min="2313" max="2314" width="5.875" style="5" customWidth="1"/>
    <col min="2315" max="2315" width="8.5" style="5" customWidth="1"/>
    <col min="2316" max="2316" width="8" style="5" customWidth="1"/>
    <col min="2317" max="2317" width="9.125" style="5" customWidth="1"/>
    <col min="2318" max="2323" width="8" style="5" customWidth="1"/>
    <col min="2324" max="2324" width="11.75" style="5" customWidth="1"/>
    <col min="2325" max="2325" width="6.875" style="5" customWidth="1"/>
    <col min="2326" max="2326" width="7.625" style="5" customWidth="1"/>
    <col min="2327" max="2330" width="6.75" style="5" customWidth="1"/>
    <col min="2331" max="2331" width="7.625" style="5" customWidth="1"/>
    <col min="2332" max="2336" width="6.75" style="5" customWidth="1"/>
    <col min="2337" max="2337" width="6.625" style="5" customWidth="1"/>
    <col min="2338" max="2338" width="6.25" style="5" customWidth="1"/>
    <col min="2339" max="2339" width="6.625" style="5" customWidth="1"/>
    <col min="2340" max="2340" width="6.25" style="5" customWidth="1"/>
    <col min="2341" max="2341" width="6.5" style="5" customWidth="1"/>
    <col min="2342" max="2342" width="6.625" style="5" customWidth="1"/>
    <col min="2343" max="2343" width="6.875" style="5" customWidth="1"/>
    <col min="2344" max="2344" width="7" style="5" customWidth="1"/>
    <col min="2345" max="2345" width="8.125" style="5" customWidth="1"/>
    <col min="2346" max="2346" width="7.875" style="5" customWidth="1"/>
    <col min="2347" max="2348" width="6.75" style="5" customWidth="1"/>
    <col min="2349" max="2349" width="6.625" style="5" customWidth="1"/>
    <col min="2350" max="2351" width="6.75" style="5" customWidth="1"/>
    <col min="2352" max="2352" width="6.625" style="5" customWidth="1"/>
    <col min="2353" max="2355" width="0" style="5" hidden="1" customWidth="1"/>
    <col min="2356" max="2537" width="9" style="5"/>
    <col min="2538" max="2538" width="4.25" style="5" customWidth="1"/>
    <col min="2539" max="2539" width="16.25" style="5" customWidth="1"/>
    <col min="2540" max="2547" width="6.75" style="5" customWidth="1"/>
    <col min="2548" max="2549" width="5.875" style="5" customWidth="1"/>
    <col min="2550" max="2550" width="8.5" style="5" customWidth="1"/>
    <col min="2551" max="2551" width="8" style="5" customWidth="1"/>
    <col min="2552" max="2552" width="9.125" style="5" customWidth="1"/>
    <col min="2553" max="2558" width="8" style="5" customWidth="1"/>
    <col min="2559" max="2559" width="11.75" style="5" customWidth="1"/>
    <col min="2560" max="2560" width="6.875" style="5" customWidth="1"/>
    <col min="2561" max="2561" width="8.375" style="5" customWidth="1"/>
    <col min="2562" max="2568" width="6.75" style="5" customWidth="1"/>
    <col min="2569" max="2570" width="5.875" style="5" customWidth="1"/>
    <col min="2571" max="2571" width="8.5" style="5" customWidth="1"/>
    <col min="2572" max="2572" width="8" style="5" customWidth="1"/>
    <col min="2573" max="2573" width="9.125" style="5" customWidth="1"/>
    <col min="2574" max="2579" width="8" style="5" customWidth="1"/>
    <col min="2580" max="2580" width="11.75" style="5" customWidth="1"/>
    <col min="2581" max="2581" width="6.875" style="5" customWidth="1"/>
    <col min="2582" max="2582" width="7.625" style="5" customWidth="1"/>
    <col min="2583" max="2586" width="6.75" style="5" customWidth="1"/>
    <col min="2587" max="2587" width="7.625" style="5" customWidth="1"/>
    <col min="2588" max="2592" width="6.75" style="5" customWidth="1"/>
    <col min="2593" max="2593" width="6.625" style="5" customWidth="1"/>
    <col min="2594" max="2594" width="6.25" style="5" customWidth="1"/>
    <col min="2595" max="2595" width="6.625" style="5" customWidth="1"/>
    <col min="2596" max="2596" width="6.25" style="5" customWidth="1"/>
    <col min="2597" max="2597" width="6.5" style="5" customWidth="1"/>
    <col min="2598" max="2598" width="6.625" style="5" customWidth="1"/>
    <col min="2599" max="2599" width="6.875" style="5" customWidth="1"/>
    <col min="2600" max="2600" width="7" style="5" customWidth="1"/>
    <col min="2601" max="2601" width="8.125" style="5" customWidth="1"/>
    <col min="2602" max="2602" width="7.875" style="5" customWidth="1"/>
    <col min="2603" max="2604" width="6.75" style="5" customWidth="1"/>
    <col min="2605" max="2605" width="6.625" style="5" customWidth="1"/>
    <col min="2606" max="2607" width="6.75" style="5" customWidth="1"/>
    <col min="2608" max="2608" width="6.625" style="5" customWidth="1"/>
    <col min="2609" max="2611" width="0" style="5" hidden="1" customWidth="1"/>
    <col min="2612" max="2793" width="9" style="5"/>
    <col min="2794" max="2794" width="4.25" style="5" customWidth="1"/>
    <col min="2795" max="2795" width="16.25" style="5" customWidth="1"/>
    <col min="2796" max="2803" width="6.75" style="5" customWidth="1"/>
    <col min="2804" max="2805" width="5.875" style="5" customWidth="1"/>
    <col min="2806" max="2806" width="8.5" style="5" customWidth="1"/>
    <col min="2807" max="2807" width="8" style="5" customWidth="1"/>
    <col min="2808" max="2808" width="9.125" style="5" customWidth="1"/>
    <col min="2809" max="2814" width="8" style="5" customWidth="1"/>
    <col min="2815" max="2815" width="11.75" style="5" customWidth="1"/>
    <col min="2816" max="2816" width="6.875" style="5" customWidth="1"/>
    <col min="2817" max="2817" width="8.375" style="5" customWidth="1"/>
    <col min="2818" max="2824" width="6.75" style="5" customWidth="1"/>
    <col min="2825" max="2826" width="5.875" style="5" customWidth="1"/>
    <col min="2827" max="2827" width="8.5" style="5" customWidth="1"/>
    <col min="2828" max="2828" width="8" style="5" customWidth="1"/>
    <col min="2829" max="2829" width="9.125" style="5" customWidth="1"/>
    <col min="2830" max="2835" width="8" style="5" customWidth="1"/>
    <col min="2836" max="2836" width="11.75" style="5" customWidth="1"/>
    <col min="2837" max="2837" width="6.875" style="5" customWidth="1"/>
    <col min="2838" max="2838" width="7.625" style="5" customWidth="1"/>
    <col min="2839" max="2842" width="6.75" style="5" customWidth="1"/>
    <col min="2843" max="2843" width="7.625" style="5" customWidth="1"/>
    <col min="2844" max="2848" width="6.75" style="5" customWidth="1"/>
    <col min="2849" max="2849" width="6.625" style="5" customWidth="1"/>
    <col min="2850" max="2850" width="6.25" style="5" customWidth="1"/>
    <col min="2851" max="2851" width="6.625" style="5" customWidth="1"/>
    <col min="2852" max="2852" width="6.25" style="5" customWidth="1"/>
    <col min="2853" max="2853" width="6.5" style="5" customWidth="1"/>
    <col min="2854" max="2854" width="6.625" style="5" customWidth="1"/>
    <col min="2855" max="2855" width="6.875" style="5" customWidth="1"/>
    <col min="2856" max="2856" width="7" style="5" customWidth="1"/>
    <col min="2857" max="2857" width="8.125" style="5" customWidth="1"/>
    <col min="2858" max="2858" width="7.875" style="5" customWidth="1"/>
    <col min="2859" max="2860" width="6.75" style="5" customWidth="1"/>
    <col min="2861" max="2861" width="6.625" style="5" customWidth="1"/>
    <col min="2862" max="2863" width="6.75" style="5" customWidth="1"/>
    <col min="2864" max="2864" width="6.625" style="5" customWidth="1"/>
    <col min="2865" max="2867" width="0" style="5" hidden="1" customWidth="1"/>
    <col min="2868" max="3049" width="9" style="5"/>
    <col min="3050" max="3050" width="4.25" style="5" customWidth="1"/>
    <col min="3051" max="3051" width="16.25" style="5" customWidth="1"/>
    <col min="3052" max="3059" width="6.75" style="5" customWidth="1"/>
    <col min="3060" max="3061" width="5.875" style="5" customWidth="1"/>
    <col min="3062" max="3062" width="8.5" style="5" customWidth="1"/>
    <col min="3063" max="3063" width="8" style="5" customWidth="1"/>
    <col min="3064" max="3064" width="9.125" style="5" customWidth="1"/>
    <col min="3065" max="3070" width="8" style="5" customWidth="1"/>
    <col min="3071" max="3071" width="11.75" style="5" customWidth="1"/>
    <col min="3072" max="3072" width="6.875" style="5" customWidth="1"/>
    <col min="3073" max="3073" width="8.375" style="5" customWidth="1"/>
    <col min="3074" max="3080" width="6.75" style="5" customWidth="1"/>
    <col min="3081" max="3082" width="5.875" style="5" customWidth="1"/>
    <col min="3083" max="3083" width="8.5" style="5" customWidth="1"/>
    <col min="3084" max="3084" width="8" style="5" customWidth="1"/>
    <col min="3085" max="3085" width="9.125" style="5" customWidth="1"/>
    <col min="3086" max="3091" width="8" style="5" customWidth="1"/>
    <col min="3092" max="3092" width="11.75" style="5" customWidth="1"/>
    <col min="3093" max="3093" width="6.875" style="5" customWidth="1"/>
    <col min="3094" max="3094" width="7.625" style="5" customWidth="1"/>
    <col min="3095" max="3098" width="6.75" style="5" customWidth="1"/>
    <col min="3099" max="3099" width="7.625" style="5" customWidth="1"/>
    <col min="3100" max="3104" width="6.75" style="5" customWidth="1"/>
    <col min="3105" max="3105" width="6.625" style="5" customWidth="1"/>
    <col min="3106" max="3106" width="6.25" style="5" customWidth="1"/>
    <col min="3107" max="3107" width="6.625" style="5" customWidth="1"/>
    <col min="3108" max="3108" width="6.25" style="5" customWidth="1"/>
    <col min="3109" max="3109" width="6.5" style="5" customWidth="1"/>
    <col min="3110" max="3110" width="6.625" style="5" customWidth="1"/>
    <col min="3111" max="3111" width="6.875" style="5" customWidth="1"/>
    <col min="3112" max="3112" width="7" style="5" customWidth="1"/>
    <col min="3113" max="3113" width="8.125" style="5" customWidth="1"/>
    <col min="3114" max="3114" width="7.875" style="5" customWidth="1"/>
    <col min="3115" max="3116" width="6.75" style="5" customWidth="1"/>
    <col min="3117" max="3117" width="6.625" style="5" customWidth="1"/>
    <col min="3118" max="3119" width="6.75" style="5" customWidth="1"/>
    <col min="3120" max="3120" width="6.625" style="5" customWidth="1"/>
    <col min="3121" max="3123" width="0" style="5" hidden="1" customWidth="1"/>
    <col min="3124" max="3305" width="9" style="5"/>
    <col min="3306" max="3306" width="4.25" style="5" customWidth="1"/>
    <col min="3307" max="3307" width="16.25" style="5" customWidth="1"/>
    <col min="3308" max="3315" width="6.75" style="5" customWidth="1"/>
    <col min="3316" max="3317" width="5.875" style="5" customWidth="1"/>
    <col min="3318" max="3318" width="8.5" style="5" customWidth="1"/>
    <col min="3319" max="3319" width="8" style="5" customWidth="1"/>
    <col min="3320" max="3320" width="9.125" style="5" customWidth="1"/>
    <col min="3321" max="3326" width="8" style="5" customWidth="1"/>
    <col min="3327" max="3327" width="11.75" style="5" customWidth="1"/>
    <col min="3328" max="3328" width="6.875" style="5" customWidth="1"/>
    <col min="3329" max="3329" width="8.375" style="5" customWidth="1"/>
    <col min="3330" max="3336" width="6.75" style="5" customWidth="1"/>
    <col min="3337" max="3338" width="5.875" style="5" customWidth="1"/>
    <col min="3339" max="3339" width="8.5" style="5" customWidth="1"/>
    <col min="3340" max="3340" width="8" style="5" customWidth="1"/>
    <col min="3341" max="3341" width="9.125" style="5" customWidth="1"/>
    <col min="3342" max="3347" width="8" style="5" customWidth="1"/>
    <col min="3348" max="3348" width="11.75" style="5" customWidth="1"/>
    <col min="3349" max="3349" width="6.875" style="5" customWidth="1"/>
    <col min="3350" max="3350" width="7.625" style="5" customWidth="1"/>
    <col min="3351" max="3354" width="6.75" style="5" customWidth="1"/>
    <col min="3355" max="3355" width="7.625" style="5" customWidth="1"/>
    <col min="3356" max="3360" width="6.75" style="5" customWidth="1"/>
    <col min="3361" max="3361" width="6.625" style="5" customWidth="1"/>
    <col min="3362" max="3362" width="6.25" style="5" customWidth="1"/>
    <col min="3363" max="3363" width="6.625" style="5" customWidth="1"/>
    <col min="3364" max="3364" width="6.25" style="5" customWidth="1"/>
    <col min="3365" max="3365" width="6.5" style="5" customWidth="1"/>
    <col min="3366" max="3366" width="6.625" style="5" customWidth="1"/>
    <col min="3367" max="3367" width="6.875" style="5" customWidth="1"/>
    <col min="3368" max="3368" width="7" style="5" customWidth="1"/>
    <col min="3369" max="3369" width="8.125" style="5" customWidth="1"/>
    <col min="3370" max="3370" width="7.875" style="5" customWidth="1"/>
    <col min="3371" max="3372" width="6.75" style="5" customWidth="1"/>
    <col min="3373" max="3373" width="6.625" style="5" customWidth="1"/>
    <col min="3374" max="3375" width="6.75" style="5" customWidth="1"/>
    <col min="3376" max="3376" width="6.625" style="5" customWidth="1"/>
    <col min="3377" max="3379" width="0" style="5" hidden="1" customWidth="1"/>
    <col min="3380" max="3561" width="9" style="5"/>
    <col min="3562" max="3562" width="4.25" style="5" customWidth="1"/>
    <col min="3563" max="3563" width="16.25" style="5" customWidth="1"/>
    <col min="3564" max="3571" width="6.75" style="5" customWidth="1"/>
    <col min="3572" max="3573" width="5.875" style="5" customWidth="1"/>
    <col min="3574" max="3574" width="8.5" style="5" customWidth="1"/>
    <col min="3575" max="3575" width="8" style="5" customWidth="1"/>
    <col min="3576" max="3576" width="9.125" style="5" customWidth="1"/>
    <col min="3577" max="3582" width="8" style="5" customWidth="1"/>
    <col min="3583" max="3583" width="11.75" style="5" customWidth="1"/>
    <col min="3584" max="3584" width="6.875" style="5" customWidth="1"/>
    <col min="3585" max="3585" width="8.375" style="5" customWidth="1"/>
    <col min="3586" max="3592" width="6.75" style="5" customWidth="1"/>
    <col min="3593" max="3594" width="5.875" style="5" customWidth="1"/>
    <col min="3595" max="3595" width="8.5" style="5" customWidth="1"/>
    <col min="3596" max="3596" width="8" style="5" customWidth="1"/>
    <col min="3597" max="3597" width="9.125" style="5" customWidth="1"/>
    <col min="3598" max="3603" width="8" style="5" customWidth="1"/>
    <col min="3604" max="3604" width="11.75" style="5" customWidth="1"/>
    <col min="3605" max="3605" width="6.875" style="5" customWidth="1"/>
    <col min="3606" max="3606" width="7.625" style="5" customWidth="1"/>
    <col min="3607" max="3610" width="6.75" style="5" customWidth="1"/>
    <col min="3611" max="3611" width="7.625" style="5" customWidth="1"/>
    <col min="3612" max="3616" width="6.75" style="5" customWidth="1"/>
    <col min="3617" max="3617" width="6.625" style="5" customWidth="1"/>
    <col min="3618" max="3618" width="6.25" style="5" customWidth="1"/>
    <col min="3619" max="3619" width="6.625" style="5" customWidth="1"/>
    <col min="3620" max="3620" width="6.25" style="5" customWidth="1"/>
    <col min="3621" max="3621" width="6.5" style="5" customWidth="1"/>
    <col min="3622" max="3622" width="6.625" style="5" customWidth="1"/>
    <col min="3623" max="3623" width="6.875" style="5" customWidth="1"/>
    <col min="3624" max="3624" width="7" style="5" customWidth="1"/>
    <col min="3625" max="3625" width="8.125" style="5" customWidth="1"/>
    <col min="3626" max="3626" width="7.875" style="5" customWidth="1"/>
    <col min="3627" max="3628" width="6.75" style="5" customWidth="1"/>
    <col min="3629" max="3629" width="6.625" style="5" customWidth="1"/>
    <col min="3630" max="3631" width="6.75" style="5" customWidth="1"/>
    <col min="3632" max="3632" width="6.625" style="5" customWidth="1"/>
    <col min="3633" max="3635" width="0" style="5" hidden="1" customWidth="1"/>
    <col min="3636" max="3817" width="9" style="5"/>
    <col min="3818" max="3818" width="4.25" style="5" customWidth="1"/>
    <col min="3819" max="3819" width="16.25" style="5" customWidth="1"/>
    <col min="3820" max="3827" width="6.75" style="5" customWidth="1"/>
    <col min="3828" max="3829" width="5.875" style="5" customWidth="1"/>
    <col min="3830" max="3830" width="8.5" style="5" customWidth="1"/>
    <col min="3831" max="3831" width="8" style="5" customWidth="1"/>
    <col min="3832" max="3832" width="9.125" style="5" customWidth="1"/>
    <col min="3833" max="3838" width="8" style="5" customWidth="1"/>
    <col min="3839" max="3839" width="11.75" style="5" customWidth="1"/>
    <col min="3840" max="3840" width="6.875" style="5" customWidth="1"/>
    <col min="3841" max="3841" width="8.375" style="5" customWidth="1"/>
    <col min="3842" max="3848" width="6.75" style="5" customWidth="1"/>
    <col min="3849" max="3850" width="5.875" style="5" customWidth="1"/>
    <col min="3851" max="3851" width="8.5" style="5" customWidth="1"/>
    <col min="3852" max="3852" width="8" style="5" customWidth="1"/>
    <col min="3853" max="3853" width="9.125" style="5" customWidth="1"/>
    <col min="3854" max="3859" width="8" style="5" customWidth="1"/>
    <col min="3860" max="3860" width="11.75" style="5" customWidth="1"/>
    <col min="3861" max="3861" width="6.875" style="5" customWidth="1"/>
    <col min="3862" max="3862" width="7.625" style="5" customWidth="1"/>
    <col min="3863" max="3866" width="6.75" style="5" customWidth="1"/>
    <col min="3867" max="3867" width="7.625" style="5" customWidth="1"/>
    <col min="3868" max="3872" width="6.75" style="5" customWidth="1"/>
    <col min="3873" max="3873" width="6.625" style="5" customWidth="1"/>
    <col min="3874" max="3874" width="6.25" style="5" customWidth="1"/>
    <col min="3875" max="3875" width="6.625" style="5" customWidth="1"/>
    <col min="3876" max="3876" width="6.25" style="5" customWidth="1"/>
    <col min="3877" max="3877" width="6.5" style="5" customWidth="1"/>
    <col min="3878" max="3878" width="6.625" style="5" customWidth="1"/>
    <col min="3879" max="3879" width="6.875" style="5" customWidth="1"/>
    <col min="3880" max="3880" width="7" style="5" customWidth="1"/>
    <col min="3881" max="3881" width="8.125" style="5" customWidth="1"/>
    <col min="3882" max="3882" width="7.875" style="5" customWidth="1"/>
    <col min="3883" max="3884" width="6.75" style="5" customWidth="1"/>
    <col min="3885" max="3885" width="6.625" style="5" customWidth="1"/>
    <col min="3886" max="3887" width="6.75" style="5" customWidth="1"/>
    <col min="3888" max="3888" width="6.625" style="5" customWidth="1"/>
    <col min="3889" max="3891" width="0" style="5" hidden="1" customWidth="1"/>
    <col min="3892" max="4073" width="9" style="5"/>
    <col min="4074" max="4074" width="4.25" style="5" customWidth="1"/>
    <col min="4075" max="4075" width="16.25" style="5" customWidth="1"/>
    <col min="4076" max="4083" width="6.75" style="5" customWidth="1"/>
    <col min="4084" max="4085" width="5.875" style="5" customWidth="1"/>
    <col min="4086" max="4086" width="8.5" style="5" customWidth="1"/>
    <col min="4087" max="4087" width="8" style="5" customWidth="1"/>
    <col min="4088" max="4088" width="9.125" style="5" customWidth="1"/>
    <col min="4089" max="4094" width="8" style="5" customWidth="1"/>
    <col min="4095" max="4095" width="11.75" style="5" customWidth="1"/>
    <col min="4096" max="4096" width="6.875" style="5" customWidth="1"/>
    <col min="4097" max="4097" width="8.375" style="5" customWidth="1"/>
    <col min="4098" max="4104" width="6.75" style="5" customWidth="1"/>
    <col min="4105" max="4106" width="5.875" style="5" customWidth="1"/>
    <col min="4107" max="4107" width="8.5" style="5" customWidth="1"/>
    <col min="4108" max="4108" width="8" style="5" customWidth="1"/>
    <col min="4109" max="4109" width="9.125" style="5" customWidth="1"/>
    <col min="4110" max="4115" width="8" style="5" customWidth="1"/>
    <col min="4116" max="4116" width="11.75" style="5" customWidth="1"/>
    <col min="4117" max="4117" width="6.875" style="5" customWidth="1"/>
    <col min="4118" max="4118" width="7.625" style="5" customWidth="1"/>
    <col min="4119" max="4122" width="6.75" style="5" customWidth="1"/>
    <col min="4123" max="4123" width="7.625" style="5" customWidth="1"/>
    <col min="4124" max="4128" width="6.75" style="5" customWidth="1"/>
    <col min="4129" max="4129" width="6.625" style="5" customWidth="1"/>
    <col min="4130" max="4130" width="6.25" style="5" customWidth="1"/>
    <col min="4131" max="4131" width="6.625" style="5" customWidth="1"/>
    <col min="4132" max="4132" width="6.25" style="5" customWidth="1"/>
    <col min="4133" max="4133" width="6.5" style="5" customWidth="1"/>
    <col min="4134" max="4134" width="6.625" style="5" customWidth="1"/>
    <col min="4135" max="4135" width="6.875" style="5" customWidth="1"/>
    <col min="4136" max="4136" width="7" style="5" customWidth="1"/>
    <col min="4137" max="4137" width="8.125" style="5" customWidth="1"/>
    <col min="4138" max="4138" width="7.875" style="5" customWidth="1"/>
    <col min="4139" max="4140" width="6.75" style="5" customWidth="1"/>
    <col min="4141" max="4141" width="6.625" style="5" customWidth="1"/>
    <col min="4142" max="4143" width="6.75" style="5" customWidth="1"/>
    <col min="4144" max="4144" width="6.625" style="5" customWidth="1"/>
    <col min="4145" max="4147" width="0" style="5" hidden="1" customWidth="1"/>
    <col min="4148" max="4329" width="9" style="5"/>
    <col min="4330" max="4330" width="4.25" style="5" customWidth="1"/>
    <col min="4331" max="4331" width="16.25" style="5" customWidth="1"/>
    <col min="4332" max="4339" width="6.75" style="5" customWidth="1"/>
    <col min="4340" max="4341" width="5.875" style="5" customWidth="1"/>
    <col min="4342" max="4342" width="8.5" style="5" customWidth="1"/>
    <col min="4343" max="4343" width="8" style="5" customWidth="1"/>
    <col min="4344" max="4344" width="9.125" style="5" customWidth="1"/>
    <col min="4345" max="4350" width="8" style="5" customWidth="1"/>
    <col min="4351" max="4351" width="11.75" style="5" customWidth="1"/>
    <col min="4352" max="4352" width="6.875" style="5" customWidth="1"/>
    <col min="4353" max="4353" width="8.375" style="5" customWidth="1"/>
    <col min="4354" max="4360" width="6.75" style="5" customWidth="1"/>
    <col min="4361" max="4362" width="5.875" style="5" customWidth="1"/>
    <col min="4363" max="4363" width="8.5" style="5" customWidth="1"/>
    <col min="4364" max="4364" width="8" style="5" customWidth="1"/>
    <col min="4365" max="4365" width="9.125" style="5" customWidth="1"/>
    <col min="4366" max="4371" width="8" style="5" customWidth="1"/>
    <col min="4372" max="4372" width="11.75" style="5" customWidth="1"/>
    <col min="4373" max="4373" width="6.875" style="5" customWidth="1"/>
    <col min="4374" max="4374" width="7.625" style="5" customWidth="1"/>
    <col min="4375" max="4378" width="6.75" style="5" customWidth="1"/>
    <col min="4379" max="4379" width="7.625" style="5" customWidth="1"/>
    <col min="4380" max="4384" width="6.75" style="5" customWidth="1"/>
    <col min="4385" max="4385" width="6.625" style="5" customWidth="1"/>
    <col min="4386" max="4386" width="6.25" style="5" customWidth="1"/>
    <col min="4387" max="4387" width="6.625" style="5" customWidth="1"/>
    <col min="4388" max="4388" width="6.25" style="5" customWidth="1"/>
    <col min="4389" max="4389" width="6.5" style="5" customWidth="1"/>
    <col min="4390" max="4390" width="6.625" style="5" customWidth="1"/>
    <col min="4391" max="4391" width="6.875" style="5" customWidth="1"/>
    <col min="4392" max="4392" width="7" style="5" customWidth="1"/>
    <col min="4393" max="4393" width="8.125" style="5" customWidth="1"/>
    <col min="4394" max="4394" width="7.875" style="5" customWidth="1"/>
    <col min="4395" max="4396" width="6.75" style="5" customWidth="1"/>
    <col min="4397" max="4397" width="6.625" style="5" customWidth="1"/>
    <col min="4398" max="4399" width="6.75" style="5" customWidth="1"/>
    <col min="4400" max="4400" width="6.625" style="5" customWidth="1"/>
    <col min="4401" max="4403" width="0" style="5" hidden="1" customWidth="1"/>
    <col min="4404" max="4585" width="9" style="5"/>
    <col min="4586" max="4586" width="4.25" style="5" customWidth="1"/>
    <col min="4587" max="4587" width="16.25" style="5" customWidth="1"/>
    <col min="4588" max="4595" width="6.75" style="5" customWidth="1"/>
    <col min="4596" max="4597" width="5.875" style="5" customWidth="1"/>
    <col min="4598" max="4598" width="8.5" style="5" customWidth="1"/>
    <col min="4599" max="4599" width="8" style="5" customWidth="1"/>
    <col min="4600" max="4600" width="9.125" style="5" customWidth="1"/>
    <col min="4601" max="4606" width="8" style="5" customWidth="1"/>
    <col min="4607" max="4607" width="11.75" style="5" customWidth="1"/>
    <col min="4608" max="4608" width="6.875" style="5" customWidth="1"/>
    <col min="4609" max="4609" width="8.375" style="5" customWidth="1"/>
    <col min="4610" max="4616" width="6.75" style="5" customWidth="1"/>
    <col min="4617" max="4618" width="5.875" style="5" customWidth="1"/>
    <col min="4619" max="4619" width="8.5" style="5" customWidth="1"/>
    <col min="4620" max="4620" width="8" style="5" customWidth="1"/>
    <col min="4621" max="4621" width="9.125" style="5" customWidth="1"/>
    <col min="4622" max="4627" width="8" style="5" customWidth="1"/>
    <col min="4628" max="4628" width="11.75" style="5" customWidth="1"/>
    <col min="4629" max="4629" width="6.875" style="5" customWidth="1"/>
    <col min="4630" max="4630" width="7.625" style="5" customWidth="1"/>
    <col min="4631" max="4634" width="6.75" style="5" customWidth="1"/>
    <col min="4635" max="4635" width="7.625" style="5" customWidth="1"/>
    <col min="4636" max="4640" width="6.75" style="5" customWidth="1"/>
    <col min="4641" max="4641" width="6.625" style="5" customWidth="1"/>
    <col min="4642" max="4642" width="6.25" style="5" customWidth="1"/>
    <col min="4643" max="4643" width="6.625" style="5" customWidth="1"/>
    <col min="4644" max="4644" width="6.25" style="5" customWidth="1"/>
    <col min="4645" max="4645" width="6.5" style="5" customWidth="1"/>
    <col min="4646" max="4646" width="6.625" style="5" customWidth="1"/>
    <col min="4647" max="4647" width="6.875" style="5" customWidth="1"/>
    <col min="4648" max="4648" width="7" style="5" customWidth="1"/>
    <col min="4649" max="4649" width="8.125" style="5" customWidth="1"/>
    <col min="4650" max="4650" width="7.875" style="5" customWidth="1"/>
    <col min="4651" max="4652" width="6.75" style="5" customWidth="1"/>
    <col min="4653" max="4653" width="6.625" style="5" customWidth="1"/>
    <col min="4654" max="4655" width="6.75" style="5" customWidth="1"/>
    <col min="4656" max="4656" width="6.625" style="5" customWidth="1"/>
    <col min="4657" max="4659" width="0" style="5" hidden="1" customWidth="1"/>
    <col min="4660" max="4841" width="9" style="5"/>
    <col min="4842" max="4842" width="4.25" style="5" customWidth="1"/>
    <col min="4843" max="4843" width="16.25" style="5" customWidth="1"/>
    <col min="4844" max="4851" width="6.75" style="5" customWidth="1"/>
    <col min="4852" max="4853" width="5.875" style="5" customWidth="1"/>
    <col min="4854" max="4854" width="8.5" style="5" customWidth="1"/>
    <col min="4855" max="4855" width="8" style="5" customWidth="1"/>
    <col min="4856" max="4856" width="9.125" style="5" customWidth="1"/>
    <col min="4857" max="4862" width="8" style="5" customWidth="1"/>
    <col min="4863" max="4863" width="11.75" style="5" customWidth="1"/>
    <col min="4864" max="4864" width="6.875" style="5" customWidth="1"/>
    <col min="4865" max="4865" width="8.375" style="5" customWidth="1"/>
    <col min="4866" max="4872" width="6.75" style="5" customWidth="1"/>
    <col min="4873" max="4874" width="5.875" style="5" customWidth="1"/>
    <col min="4875" max="4875" width="8.5" style="5" customWidth="1"/>
    <col min="4876" max="4876" width="8" style="5" customWidth="1"/>
    <col min="4877" max="4877" width="9.125" style="5" customWidth="1"/>
    <col min="4878" max="4883" width="8" style="5" customWidth="1"/>
    <col min="4884" max="4884" width="11.75" style="5" customWidth="1"/>
    <col min="4885" max="4885" width="6.875" style="5" customWidth="1"/>
    <col min="4886" max="4886" width="7.625" style="5" customWidth="1"/>
    <col min="4887" max="4890" width="6.75" style="5" customWidth="1"/>
    <col min="4891" max="4891" width="7.625" style="5" customWidth="1"/>
    <col min="4892" max="4896" width="6.75" style="5" customWidth="1"/>
    <col min="4897" max="4897" width="6.625" style="5" customWidth="1"/>
    <col min="4898" max="4898" width="6.25" style="5" customWidth="1"/>
    <col min="4899" max="4899" width="6.625" style="5" customWidth="1"/>
    <col min="4900" max="4900" width="6.25" style="5" customWidth="1"/>
    <col min="4901" max="4901" width="6.5" style="5" customWidth="1"/>
    <col min="4902" max="4902" width="6.625" style="5" customWidth="1"/>
    <col min="4903" max="4903" width="6.875" style="5" customWidth="1"/>
    <col min="4904" max="4904" width="7" style="5" customWidth="1"/>
    <col min="4905" max="4905" width="8.125" style="5" customWidth="1"/>
    <col min="4906" max="4906" width="7.875" style="5" customWidth="1"/>
    <col min="4907" max="4908" width="6.75" style="5" customWidth="1"/>
    <col min="4909" max="4909" width="6.625" style="5" customWidth="1"/>
    <col min="4910" max="4911" width="6.75" style="5" customWidth="1"/>
    <col min="4912" max="4912" width="6.625" style="5" customWidth="1"/>
    <col min="4913" max="4915" width="0" style="5" hidden="1" customWidth="1"/>
    <col min="4916" max="5097" width="9" style="5"/>
    <col min="5098" max="5098" width="4.25" style="5" customWidth="1"/>
    <col min="5099" max="5099" width="16.25" style="5" customWidth="1"/>
    <col min="5100" max="5107" width="6.75" style="5" customWidth="1"/>
    <col min="5108" max="5109" width="5.875" style="5" customWidth="1"/>
    <col min="5110" max="5110" width="8.5" style="5" customWidth="1"/>
    <col min="5111" max="5111" width="8" style="5" customWidth="1"/>
    <col min="5112" max="5112" width="9.125" style="5" customWidth="1"/>
    <col min="5113" max="5118" width="8" style="5" customWidth="1"/>
    <col min="5119" max="5119" width="11.75" style="5" customWidth="1"/>
    <col min="5120" max="5120" width="6.875" style="5" customWidth="1"/>
    <col min="5121" max="5121" width="8.375" style="5" customWidth="1"/>
    <col min="5122" max="5128" width="6.75" style="5" customWidth="1"/>
    <col min="5129" max="5130" width="5.875" style="5" customWidth="1"/>
    <col min="5131" max="5131" width="8.5" style="5" customWidth="1"/>
    <col min="5132" max="5132" width="8" style="5" customWidth="1"/>
    <col min="5133" max="5133" width="9.125" style="5" customWidth="1"/>
    <col min="5134" max="5139" width="8" style="5" customWidth="1"/>
    <col min="5140" max="5140" width="11.75" style="5" customWidth="1"/>
    <col min="5141" max="5141" width="6.875" style="5" customWidth="1"/>
    <col min="5142" max="5142" width="7.625" style="5" customWidth="1"/>
    <col min="5143" max="5146" width="6.75" style="5" customWidth="1"/>
    <col min="5147" max="5147" width="7.625" style="5" customWidth="1"/>
    <col min="5148" max="5152" width="6.75" style="5" customWidth="1"/>
    <col min="5153" max="5153" width="6.625" style="5" customWidth="1"/>
    <col min="5154" max="5154" width="6.25" style="5" customWidth="1"/>
    <col min="5155" max="5155" width="6.625" style="5" customWidth="1"/>
    <col min="5156" max="5156" width="6.25" style="5" customWidth="1"/>
    <col min="5157" max="5157" width="6.5" style="5" customWidth="1"/>
    <col min="5158" max="5158" width="6.625" style="5" customWidth="1"/>
    <col min="5159" max="5159" width="6.875" style="5" customWidth="1"/>
    <col min="5160" max="5160" width="7" style="5" customWidth="1"/>
    <col min="5161" max="5161" width="8.125" style="5" customWidth="1"/>
    <col min="5162" max="5162" width="7.875" style="5" customWidth="1"/>
    <col min="5163" max="5164" width="6.75" style="5" customWidth="1"/>
    <col min="5165" max="5165" width="6.625" style="5" customWidth="1"/>
    <col min="5166" max="5167" width="6.75" style="5" customWidth="1"/>
    <col min="5168" max="5168" width="6.625" style="5" customWidth="1"/>
    <col min="5169" max="5171" width="0" style="5" hidden="1" customWidth="1"/>
    <col min="5172" max="5353" width="9" style="5"/>
    <col min="5354" max="5354" width="4.25" style="5" customWidth="1"/>
    <col min="5355" max="5355" width="16.25" style="5" customWidth="1"/>
    <col min="5356" max="5363" width="6.75" style="5" customWidth="1"/>
    <col min="5364" max="5365" width="5.875" style="5" customWidth="1"/>
    <col min="5366" max="5366" width="8.5" style="5" customWidth="1"/>
    <col min="5367" max="5367" width="8" style="5" customWidth="1"/>
    <col min="5368" max="5368" width="9.125" style="5" customWidth="1"/>
    <col min="5369" max="5374" width="8" style="5" customWidth="1"/>
    <col min="5375" max="5375" width="11.75" style="5" customWidth="1"/>
    <col min="5376" max="5376" width="6.875" style="5" customWidth="1"/>
    <col min="5377" max="5377" width="8.375" style="5" customWidth="1"/>
    <col min="5378" max="5384" width="6.75" style="5" customWidth="1"/>
    <col min="5385" max="5386" width="5.875" style="5" customWidth="1"/>
    <col min="5387" max="5387" width="8.5" style="5" customWidth="1"/>
    <col min="5388" max="5388" width="8" style="5" customWidth="1"/>
    <col min="5389" max="5389" width="9.125" style="5" customWidth="1"/>
    <col min="5390" max="5395" width="8" style="5" customWidth="1"/>
    <col min="5396" max="5396" width="11.75" style="5" customWidth="1"/>
    <col min="5397" max="5397" width="6.875" style="5" customWidth="1"/>
    <col min="5398" max="5398" width="7.625" style="5" customWidth="1"/>
    <col min="5399" max="5402" width="6.75" style="5" customWidth="1"/>
    <col min="5403" max="5403" width="7.625" style="5" customWidth="1"/>
    <col min="5404" max="5408" width="6.75" style="5" customWidth="1"/>
    <col min="5409" max="5409" width="6.625" style="5" customWidth="1"/>
    <col min="5410" max="5410" width="6.25" style="5" customWidth="1"/>
    <col min="5411" max="5411" width="6.625" style="5" customWidth="1"/>
    <col min="5412" max="5412" width="6.25" style="5" customWidth="1"/>
    <col min="5413" max="5413" width="6.5" style="5" customWidth="1"/>
    <col min="5414" max="5414" width="6.625" style="5" customWidth="1"/>
    <col min="5415" max="5415" width="6.875" style="5" customWidth="1"/>
    <col min="5416" max="5416" width="7" style="5" customWidth="1"/>
    <col min="5417" max="5417" width="8.125" style="5" customWidth="1"/>
    <col min="5418" max="5418" width="7.875" style="5" customWidth="1"/>
    <col min="5419" max="5420" width="6.75" style="5" customWidth="1"/>
    <col min="5421" max="5421" width="6.625" style="5" customWidth="1"/>
    <col min="5422" max="5423" width="6.75" style="5" customWidth="1"/>
    <col min="5424" max="5424" width="6.625" style="5" customWidth="1"/>
    <col min="5425" max="5427" width="0" style="5" hidden="1" customWidth="1"/>
    <col min="5428" max="5609" width="9" style="5"/>
    <col min="5610" max="5610" width="4.25" style="5" customWidth="1"/>
    <col min="5611" max="5611" width="16.25" style="5" customWidth="1"/>
    <col min="5612" max="5619" width="6.75" style="5" customWidth="1"/>
    <col min="5620" max="5621" width="5.875" style="5" customWidth="1"/>
    <col min="5622" max="5622" width="8.5" style="5" customWidth="1"/>
    <col min="5623" max="5623" width="8" style="5" customWidth="1"/>
    <col min="5624" max="5624" width="9.125" style="5" customWidth="1"/>
    <col min="5625" max="5630" width="8" style="5" customWidth="1"/>
    <col min="5631" max="5631" width="11.75" style="5" customWidth="1"/>
    <col min="5632" max="5632" width="6.875" style="5" customWidth="1"/>
    <col min="5633" max="5633" width="8.375" style="5" customWidth="1"/>
    <col min="5634" max="5640" width="6.75" style="5" customWidth="1"/>
    <col min="5641" max="5642" width="5.875" style="5" customWidth="1"/>
    <col min="5643" max="5643" width="8.5" style="5" customWidth="1"/>
    <col min="5644" max="5644" width="8" style="5" customWidth="1"/>
    <col min="5645" max="5645" width="9.125" style="5" customWidth="1"/>
    <col min="5646" max="5651" width="8" style="5" customWidth="1"/>
    <col min="5652" max="5652" width="11.75" style="5" customWidth="1"/>
    <col min="5653" max="5653" width="6.875" style="5" customWidth="1"/>
    <col min="5654" max="5654" width="7.625" style="5" customWidth="1"/>
    <col min="5655" max="5658" width="6.75" style="5" customWidth="1"/>
    <col min="5659" max="5659" width="7.625" style="5" customWidth="1"/>
    <col min="5660" max="5664" width="6.75" style="5" customWidth="1"/>
    <col min="5665" max="5665" width="6.625" style="5" customWidth="1"/>
    <col min="5666" max="5666" width="6.25" style="5" customWidth="1"/>
    <col min="5667" max="5667" width="6.625" style="5" customWidth="1"/>
    <col min="5668" max="5668" width="6.25" style="5" customWidth="1"/>
    <col min="5669" max="5669" width="6.5" style="5" customWidth="1"/>
    <col min="5670" max="5670" width="6.625" style="5" customWidth="1"/>
    <col min="5671" max="5671" width="6.875" style="5" customWidth="1"/>
    <col min="5672" max="5672" width="7" style="5" customWidth="1"/>
    <col min="5673" max="5673" width="8.125" style="5" customWidth="1"/>
    <col min="5674" max="5674" width="7.875" style="5" customWidth="1"/>
    <col min="5675" max="5676" width="6.75" style="5" customWidth="1"/>
    <col min="5677" max="5677" width="6.625" style="5" customWidth="1"/>
    <col min="5678" max="5679" width="6.75" style="5" customWidth="1"/>
    <col min="5680" max="5680" width="6.625" style="5" customWidth="1"/>
    <col min="5681" max="5683" width="0" style="5" hidden="1" customWidth="1"/>
    <col min="5684" max="5865" width="9" style="5"/>
    <col min="5866" max="5866" width="4.25" style="5" customWidth="1"/>
    <col min="5867" max="5867" width="16.25" style="5" customWidth="1"/>
    <col min="5868" max="5875" width="6.75" style="5" customWidth="1"/>
    <col min="5876" max="5877" width="5.875" style="5" customWidth="1"/>
    <col min="5878" max="5878" width="8.5" style="5" customWidth="1"/>
    <col min="5879" max="5879" width="8" style="5" customWidth="1"/>
    <col min="5880" max="5880" width="9.125" style="5" customWidth="1"/>
    <col min="5881" max="5886" width="8" style="5" customWidth="1"/>
    <col min="5887" max="5887" width="11.75" style="5" customWidth="1"/>
    <col min="5888" max="5888" width="6.875" style="5" customWidth="1"/>
    <col min="5889" max="5889" width="8.375" style="5" customWidth="1"/>
    <col min="5890" max="5896" width="6.75" style="5" customWidth="1"/>
    <col min="5897" max="5898" width="5.875" style="5" customWidth="1"/>
    <col min="5899" max="5899" width="8.5" style="5" customWidth="1"/>
    <col min="5900" max="5900" width="8" style="5" customWidth="1"/>
    <col min="5901" max="5901" width="9.125" style="5" customWidth="1"/>
    <col min="5902" max="5907" width="8" style="5" customWidth="1"/>
    <col min="5908" max="5908" width="11.75" style="5" customWidth="1"/>
    <col min="5909" max="5909" width="6.875" style="5" customWidth="1"/>
    <col min="5910" max="5910" width="7.625" style="5" customWidth="1"/>
    <col min="5911" max="5914" width="6.75" style="5" customWidth="1"/>
    <col min="5915" max="5915" width="7.625" style="5" customWidth="1"/>
    <col min="5916" max="5920" width="6.75" style="5" customWidth="1"/>
    <col min="5921" max="5921" width="6.625" style="5" customWidth="1"/>
    <col min="5922" max="5922" width="6.25" style="5" customWidth="1"/>
    <col min="5923" max="5923" width="6.625" style="5" customWidth="1"/>
    <col min="5924" max="5924" width="6.25" style="5" customWidth="1"/>
    <col min="5925" max="5925" width="6.5" style="5" customWidth="1"/>
    <col min="5926" max="5926" width="6.625" style="5" customWidth="1"/>
    <col min="5927" max="5927" width="6.875" style="5" customWidth="1"/>
    <col min="5928" max="5928" width="7" style="5" customWidth="1"/>
    <col min="5929" max="5929" width="8.125" style="5" customWidth="1"/>
    <col min="5930" max="5930" width="7.875" style="5" customWidth="1"/>
    <col min="5931" max="5932" width="6.75" style="5" customWidth="1"/>
    <col min="5933" max="5933" width="6.625" style="5" customWidth="1"/>
    <col min="5934" max="5935" width="6.75" style="5" customWidth="1"/>
    <col min="5936" max="5936" width="6.625" style="5" customWidth="1"/>
    <col min="5937" max="5939" width="0" style="5" hidden="1" customWidth="1"/>
    <col min="5940" max="6121" width="9" style="5"/>
    <col min="6122" max="6122" width="4.25" style="5" customWidth="1"/>
    <col min="6123" max="6123" width="16.25" style="5" customWidth="1"/>
    <col min="6124" max="6131" width="6.75" style="5" customWidth="1"/>
    <col min="6132" max="6133" width="5.875" style="5" customWidth="1"/>
    <col min="6134" max="6134" width="8.5" style="5" customWidth="1"/>
    <col min="6135" max="6135" width="8" style="5" customWidth="1"/>
    <col min="6136" max="6136" width="9.125" style="5" customWidth="1"/>
    <col min="6137" max="6142" width="8" style="5" customWidth="1"/>
    <col min="6143" max="6143" width="11.75" style="5" customWidth="1"/>
    <col min="6144" max="6144" width="6.875" style="5" customWidth="1"/>
    <col min="6145" max="6145" width="8.375" style="5" customWidth="1"/>
    <col min="6146" max="6152" width="6.75" style="5" customWidth="1"/>
    <col min="6153" max="6154" width="5.875" style="5" customWidth="1"/>
    <col min="6155" max="6155" width="8.5" style="5" customWidth="1"/>
    <col min="6156" max="6156" width="8" style="5" customWidth="1"/>
    <col min="6157" max="6157" width="9.125" style="5" customWidth="1"/>
    <col min="6158" max="6163" width="8" style="5" customWidth="1"/>
    <col min="6164" max="6164" width="11.75" style="5" customWidth="1"/>
    <col min="6165" max="6165" width="6.875" style="5" customWidth="1"/>
    <col min="6166" max="6166" width="7.625" style="5" customWidth="1"/>
    <col min="6167" max="6170" width="6.75" style="5" customWidth="1"/>
    <col min="6171" max="6171" width="7.625" style="5" customWidth="1"/>
    <col min="6172" max="6176" width="6.75" style="5" customWidth="1"/>
    <col min="6177" max="6177" width="6.625" style="5" customWidth="1"/>
    <col min="6178" max="6178" width="6.25" style="5" customWidth="1"/>
    <col min="6179" max="6179" width="6.625" style="5" customWidth="1"/>
    <col min="6180" max="6180" width="6.25" style="5" customWidth="1"/>
    <col min="6181" max="6181" width="6.5" style="5" customWidth="1"/>
    <col min="6182" max="6182" width="6.625" style="5" customWidth="1"/>
    <col min="6183" max="6183" width="6.875" style="5" customWidth="1"/>
    <col min="6184" max="6184" width="7" style="5" customWidth="1"/>
    <col min="6185" max="6185" width="8.125" style="5" customWidth="1"/>
    <col min="6186" max="6186" width="7.875" style="5" customWidth="1"/>
    <col min="6187" max="6188" width="6.75" style="5" customWidth="1"/>
    <col min="6189" max="6189" width="6.625" style="5" customWidth="1"/>
    <col min="6190" max="6191" width="6.75" style="5" customWidth="1"/>
    <col min="6192" max="6192" width="6.625" style="5" customWidth="1"/>
    <col min="6193" max="6195" width="0" style="5" hidden="1" customWidth="1"/>
    <col min="6196" max="6377" width="9" style="5"/>
    <col min="6378" max="6378" width="4.25" style="5" customWidth="1"/>
    <col min="6379" max="6379" width="16.25" style="5" customWidth="1"/>
    <col min="6380" max="6387" width="6.75" style="5" customWidth="1"/>
    <col min="6388" max="6389" width="5.875" style="5" customWidth="1"/>
    <col min="6390" max="6390" width="8.5" style="5" customWidth="1"/>
    <col min="6391" max="6391" width="8" style="5" customWidth="1"/>
    <col min="6392" max="6392" width="9.125" style="5" customWidth="1"/>
    <col min="6393" max="6398" width="8" style="5" customWidth="1"/>
    <col min="6399" max="6399" width="11.75" style="5" customWidth="1"/>
    <col min="6400" max="6400" width="6.875" style="5" customWidth="1"/>
    <col min="6401" max="6401" width="8.375" style="5" customWidth="1"/>
    <col min="6402" max="6408" width="6.75" style="5" customWidth="1"/>
    <col min="6409" max="6410" width="5.875" style="5" customWidth="1"/>
    <col min="6411" max="6411" width="8.5" style="5" customWidth="1"/>
    <col min="6412" max="6412" width="8" style="5" customWidth="1"/>
    <col min="6413" max="6413" width="9.125" style="5" customWidth="1"/>
    <col min="6414" max="6419" width="8" style="5" customWidth="1"/>
    <col min="6420" max="6420" width="11.75" style="5" customWidth="1"/>
    <col min="6421" max="6421" width="6.875" style="5" customWidth="1"/>
    <col min="6422" max="6422" width="7.625" style="5" customWidth="1"/>
    <col min="6423" max="6426" width="6.75" style="5" customWidth="1"/>
    <col min="6427" max="6427" width="7.625" style="5" customWidth="1"/>
    <col min="6428" max="6432" width="6.75" style="5" customWidth="1"/>
    <col min="6433" max="6433" width="6.625" style="5" customWidth="1"/>
    <col min="6434" max="6434" width="6.25" style="5" customWidth="1"/>
    <col min="6435" max="6435" width="6.625" style="5" customWidth="1"/>
    <col min="6436" max="6436" width="6.25" style="5" customWidth="1"/>
    <col min="6437" max="6437" width="6.5" style="5" customWidth="1"/>
    <col min="6438" max="6438" width="6.625" style="5" customWidth="1"/>
    <col min="6439" max="6439" width="6.875" style="5" customWidth="1"/>
    <col min="6440" max="6440" width="7" style="5" customWidth="1"/>
    <col min="6441" max="6441" width="8.125" style="5" customWidth="1"/>
    <col min="6442" max="6442" width="7.875" style="5" customWidth="1"/>
    <col min="6443" max="6444" width="6.75" style="5" customWidth="1"/>
    <col min="6445" max="6445" width="6.625" style="5" customWidth="1"/>
    <col min="6446" max="6447" width="6.75" style="5" customWidth="1"/>
    <col min="6448" max="6448" width="6.625" style="5" customWidth="1"/>
    <col min="6449" max="6451" width="0" style="5" hidden="1" customWidth="1"/>
    <col min="6452" max="6633" width="9" style="5"/>
    <col min="6634" max="6634" width="4.25" style="5" customWidth="1"/>
    <col min="6635" max="6635" width="16.25" style="5" customWidth="1"/>
    <col min="6636" max="6643" width="6.75" style="5" customWidth="1"/>
    <col min="6644" max="6645" width="5.875" style="5" customWidth="1"/>
    <col min="6646" max="6646" width="8.5" style="5" customWidth="1"/>
    <col min="6647" max="6647" width="8" style="5" customWidth="1"/>
    <col min="6648" max="6648" width="9.125" style="5" customWidth="1"/>
    <col min="6649" max="6654" width="8" style="5" customWidth="1"/>
    <col min="6655" max="6655" width="11.75" style="5" customWidth="1"/>
    <col min="6656" max="6656" width="6.875" style="5" customWidth="1"/>
    <col min="6657" max="6657" width="8.375" style="5" customWidth="1"/>
    <col min="6658" max="6664" width="6.75" style="5" customWidth="1"/>
    <col min="6665" max="6666" width="5.875" style="5" customWidth="1"/>
    <col min="6667" max="6667" width="8.5" style="5" customWidth="1"/>
    <col min="6668" max="6668" width="8" style="5" customWidth="1"/>
    <col min="6669" max="6669" width="9.125" style="5" customWidth="1"/>
    <col min="6670" max="6675" width="8" style="5" customWidth="1"/>
    <col min="6676" max="6676" width="11.75" style="5" customWidth="1"/>
    <col min="6677" max="6677" width="6.875" style="5" customWidth="1"/>
    <col min="6678" max="6678" width="7.625" style="5" customWidth="1"/>
    <col min="6679" max="6682" width="6.75" style="5" customWidth="1"/>
    <col min="6683" max="6683" width="7.625" style="5" customWidth="1"/>
    <col min="6684" max="6688" width="6.75" style="5" customWidth="1"/>
    <col min="6689" max="6689" width="6.625" style="5" customWidth="1"/>
    <col min="6690" max="6690" width="6.25" style="5" customWidth="1"/>
    <col min="6691" max="6691" width="6.625" style="5" customWidth="1"/>
    <col min="6692" max="6692" width="6.25" style="5" customWidth="1"/>
    <col min="6693" max="6693" width="6.5" style="5" customWidth="1"/>
    <col min="6694" max="6694" width="6.625" style="5" customWidth="1"/>
    <col min="6695" max="6695" width="6.875" style="5" customWidth="1"/>
    <col min="6696" max="6696" width="7" style="5" customWidth="1"/>
    <col min="6697" max="6697" width="8.125" style="5" customWidth="1"/>
    <col min="6698" max="6698" width="7.875" style="5" customWidth="1"/>
    <col min="6699" max="6700" width="6.75" style="5" customWidth="1"/>
    <col min="6701" max="6701" width="6.625" style="5" customWidth="1"/>
    <col min="6702" max="6703" width="6.75" style="5" customWidth="1"/>
    <col min="6704" max="6704" width="6.625" style="5" customWidth="1"/>
    <col min="6705" max="6707" width="0" style="5" hidden="1" customWidth="1"/>
    <col min="6708" max="6889" width="9" style="5"/>
    <col min="6890" max="6890" width="4.25" style="5" customWidth="1"/>
    <col min="6891" max="6891" width="16.25" style="5" customWidth="1"/>
    <col min="6892" max="6899" width="6.75" style="5" customWidth="1"/>
    <col min="6900" max="6901" width="5.875" style="5" customWidth="1"/>
    <col min="6902" max="6902" width="8.5" style="5" customWidth="1"/>
    <col min="6903" max="6903" width="8" style="5" customWidth="1"/>
    <col min="6904" max="6904" width="9.125" style="5" customWidth="1"/>
    <col min="6905" max="6910" width="8" style="5" customWidth="1"/>
    <col min="6911" max="6911" width="11.75" style="5" customWidth="1"/>
    <col min="6912" max="6912" width="6.875" style="5" customWidth="1"/>
    <col min="6913" max="6913" width="8.375" style="5" customWidth="1"/>
    <col min="6914" max="6920" width="6.75" style="5" customWidth="1"/>
    <col min="6921" max="6922" width="5.875" style="5" customWidth="1"/>
    <col min="6923" max="6923" width="8.5" style="5" customWidth="1"/>
    <col min="6924" max="6924" width="8" style="5" customWidth="1"/>
    <col min="6925" max="6925" width="9.125" style="5" customWidth="1"/>
    <col min="6926" max="6931" width="8" style="5" customWidth="1"/>
    <col min="6932" max="6932" width="11.75" style="5" customWidth="1"/>
    <col min="6933" max="6933" width="6.875" style="5" customWidth="1"/>
    <col min="6934" max="6934" width="7.625" style="5" customWidth="1"/>
    <col min="6935" max="6938" width="6.75" style="5" customWidth="1"/>
    <col min="6939" max="6939" width="7.625" style="5" customWidth="1"/>
    <col min="6940" max="6944" width="6.75" style="5" customWidth="1"/>
    <col min="6945" max="6945" width="6.625" style="5" customWidth="1"/>
    <col min="6946" max="6946" width="6.25" style="5" customWidth="1"/>
    <col min="6947" max="6947" width="6.625" style="5" customWidth="1"/>
    <col min="6948" max="6948" width="6.25" style="5" customWidth="1"/>
    <col min="6949" max="6949" width="6.5" style="5" customWidth="1"/>
    <col min="6950" max="6950" width="6.625" style="5" customWidth="1"/>
    <col min="6951" max="6951" width="6.875" style="5" customWidth="1"/>
    <col min="6952" max="6952" width="7" style="5" customWidth="1"/>
    <col min="6953" max="6953" width="8.125" style="5" customWidth="1"/>
    <col min="6954" max="6954" width="7.875" style="5" customWidth="1"/>
    <col min="6955" max="6956" width="6.75" style="5" customWidth="1"/>
    <col min="6957" max="6957" width="6.625" style="5" customWidth="1"/>
    <col min="6958" max="6959" width="6.75" style="5" customWidth="1"/>
    <col min="6960" max="6960" width="6.625" style="5" customWidth="1"/>
    <col min="6961" max="6963" width="0" style="5" hidden="1" customWidth="1"/>
    <col min="6964" max="7145" width="9" style="5"/>
    <col min="7146" max="7146" width="4.25" style="5" customWidth="1"/>
    <col min="7147" max="7147" width="16.25" style="5" customWidth="1"/>
    <col min="7148" max="7155" width="6.75" style="5" customWidth="1"/>
    <col min="7156" max="7157" width="5.875" style="5" customWidth="1"/>
    <col min="7158" max="7158" width="8.5" style="5" customWidth="1"/>
    <col min="7159" max="7159" width="8" style="5" customWidth="1"/>
    <col min="7160" max="7160" width="9.125" style="5" customWidth="1"/>
    <col min="7161" max="7166" width="8" style="5" customWidth="1"/>
    <col min="7167" max="7167" width="11.75" style="5" customWidth="1"/>
    <col min="7168" max="7168" width="6.875" style="5" customWidth="1"/>
    <col min="7169" max="7169" width="8.375" style="5" customWidth="1"/>
    <col min="7170" max="7176" width="6.75" style="5" customWidth="1"/>
    <col min="7177" max="7178" width="5.875" style="5" customWidth="1"/>
    <col min="7179" max="7179" width="8.5" style="5" customWidth="1"/>
    <col min="7180" max="7180" width="8" style="5" customWidth="1"/>
    <col min="7181" max="7181" width="9.125" style="5" customWidth="1"/>
    <col min="7182" max="7187" width="8" style="5" customWidth="1"/>
    <col min="7188" max="7188" width="11.75" style="5" customWidth="1"/>
    <col min="7189" max="7189" width="6.875" style="5" customWidth="1"/>
    <col min="7190" max="7190" width="7.625" style="5" customWidth="1"/>
    <col min="7191" max="7194" width="6.75" style="5" customWidth="1"/>
    <col min="7195" max="7195" width="7.625" style="5" customWidth="1"/>
    <col min="7196" max="7200" width="6.75" style="5" customWidth="1"/>
    <col min="7201" max="7201" width="6.625" style="5" customWidth="1"/>
    <col min="7202" max="7202" width="6.25" style="5" customWidth="1"/>
    <col min="7203" max="7203" width="6.625" style="5" customWidth="1"/>
    <col min="7204" max="7204" width="6.25" style="5" customWidth="1"/>
    <col min="7205" max="7205" width="6.5" style="5" customWidth="1"/>
    <col min="7206" max="7206" width="6.625" style="5" customWidth="1"/>
    <col min="7207" max="7207" width="6.875" style="5" customWidth="1"/>
    <col min="7208" max="7208" width="7" style="5" customWidth="1"/>
    <col min="7209" max="7209" width="8.125" style="5" customWidth="1"/>
    <col min="7210" max="7210" width="7.875" style="5" customWidth="1"/>
    <col min="7211" max="7212" width="6.75" style="5" customWidth="1"/>
    <col min="7213" max="7213" width="6.625" style="5" customWidth="1"/>
    <col min="7214" max="7215" width="6.75" style="5" customWidth="1"/>
    <col min="7216" max="7216" width="6.625" style="5" customWidth="1"/>
    <col min="7217" max="7219" width="0" style="5" hidden="1" customWidth="1"/>
    <col min="7220" max="7401" width="9" style="5"/>
    <col min="7402" max="7402" width="4.25" style="5" customWidth="1"/>
    <col min="7403" max="7403" width="16.25" style="5" customWidth="1"/>
    <col min="7404" max="7411" width="6.75" style="5" customWidth="1"/>
    <col min="7412" max="7413" width="5.875" style="5" customWidth="1"/>
    <col min="7414" max="7414" width="8.5" style="5" customWidth="1"/>
    <col min="7415" max="7415" width="8" style="5" customWidth="1"/>
    <col min="7416" max="7416" width="9.125" style="5" customWidth="1"/>
    <col min="7417" max="7422" width="8" style="5" customWidth="1"/>
    <col min="7423" max="7423" width="11.75" style="5" customWidth="1"/>
    <col min="7424" max="7424" width="6.875" style="5" customWidth="1"/>
    <col min="7425" max="7425" width="8.375" style="5" customWidth="1"/>
    <col min="7426" max="7432" width="6.75" style="5" customWidth="1"/>
    <col min="7433" max="7434" width="5.875" style="5" customWidth="1"/>
    <col min="7435" max="7435" width="8.5" style="5" customWidth="1"/>
    <col min="7436" max="7436" width="8" style="5" customWidth="1"/>
    <col min="7437" max="7437" width="9.125" style="5" customWidth="1"/>
    <col min="7438" max="7443" width="8" style="5" customWidth="1"/>
    <col min="7444" max="7444" width="11.75" style="5" customWidth="1"/>
    <col min="7445" max="7445" width="6.875" style="5" customWidth="1"/>
    <col min="7446" max="7446" width="7.625" style="5" customWidth="1"/>
    <col min="7447" max="7450" width="6.75" style="5" customWidth="1"/>
    <col min="7451" max="7451" width="7.625" style="5" customWidth="1"/>
    <col min="7452" max="7456" width="6.75" style="5" customWidth="1"/>
    <col min="7457" max="7457" width="6.625" style="5" customWidth="1"/>
    <col min="7458" max="7458" width="6.25" style="5" customWidth="1"/>
    <col min="7459" max="7459" width="6.625" style="5" customWidth="1"/>
    <col min="7460" max="7460" width="6.25" style="5" customWidth="1"/>
    <col min="7461" max="7461" width="6.5" style="5" customWidth="1"/>
    <col min="7462" max="7462" width="6.625" style="5" customWidth="1"/>
    <col min="7463" max="7463" width="6.875" style="5" customWidth="1"/>
    <col min="7464" max="7464" width="7" style="5" customWidth="1"/>
    <col min="7465" max="7465" width="8.125" style="5" customWidth="1"/>
    <col min="7466" max="7466" width="7.875" style="5" customWidth="1"/>
    <col min="7467" max="7468" width="6.75" style="5" customWidth="1"/>
    <col min="7469" max="7469" width="6.625" style="5" customWidth="1"/>
    <col min="7470" max="7471" width="6.75" style="5" customWidth="1"/>
    <col min="7472" max="7472" width="6.625" style="5" customWidth="1"/>
    <col min="7473" max="7475" width="0" style="5" hidden="1" customWidth="1"/>
    <col min="7476" max="7657" width="9" style="5"/>
    <col min="7658" max="7658" width="4.25" style="5" customWidth="1"/>
    <col min="7659" max="7659" width="16.25" style="5" customWidth="1"/>
    <col min="7660" max="7667" width="6.75" style="5" customWidth="1"/>
    <col min="7668" max="7669" width="5.875" style="5" customWidth="1"/>
    <col min="7670" max="7670" width="8.5" style="5" customWidth="1"/>
    <col min="7671" max="7671" width="8" style="5" customWidth="1"/>
    <col min="7672" max="7672" width="9.125" style="5" customWidth="1"/>
    <col min="7673" max="7678" width="8" style="5" customWidth="1"/>
    <col min="7679" max="7679" width="11.75" style="5" customWidth="1"/>
    <col min="7680" max="7680" width="6.875" style="5" customWidth="1"/>
    <col min="7681" max="7681" width="8.375" style="5" customWidth="1"/>
    <col min="7682" max="7688" width="6.75" style="5" customWidth="1"/>
    <col min="7689" max="7690" width="5.875" style="5" customWidth="1"/>
    <col min="7691" max="7691" width="8.5" style="5" customWidth="1"/>
    <col min="7692" max="7692" width="8" style="5" customWidth="1"/>
    <col min="7693" max="7693" width="9.125" style="5" customWidth="1"/>
    <col min="7694" max="7699" width="8" style="5" customWidth="1"/>
    <col min="7700" max="7700" width="11.75" style="5" customWidth="1"/>
    <col min="7701" max="7701" width="6.875" style="5" customWidth="1"/>
    <col min="7702" max="7702" width="7.625" style="5" customWidth="1"/>
    <col min="7703" max="7706" width="6.75" style="5" customWidth="1"/>
    <col min="7707" max="7707" width="7.625" style="5" customWidth="1"/>
    <col min="7708" max="7712" width="6.75" style="5" customWidth="1"/>
    <col min="7713" max="7713" width="6.625" style="5" customWidth="1"/>
    <col min="7714" max="7714" width="6.25" style="5" customWidth="1"/>
    <col min="7715" max="7715" width="6.625" style="5" customWidth="1"/>
    <col min="7716" max="7716" width="6.25" style="5" customWidth="1"/>
    <col min="7717" max="7717" width="6.5" style="5" customWidth="1"/>
    <col min="7718" max="7718" width="6.625" style="5" customWidth="1"/>
    <col min="7719" max="7719" width="6.875" style="5" customWidth="1"/>
    <col min="7720" max="7720" width="7" style="5" customWidth="1"/>
    <col min="7721" max="7721" width="8.125" style="5" customWidth="1"/>
    <col min="7722" max="7722" width="7.875" style="5" customWidth="1"/>
    <col min="7723" max="7724" width="6.75" style="5" customWidth="1"/>
    <col min="7725" max="7725" width="6.625" style="5" customWidth="1"/>
    <col min="7726" max="7727" width="6.75" style="5" customWidth="1"/>
    <col min="7728" max="7728" width="6.625" style="5" customWidth="1"/>
    <col min="7729" max="7731" width="0" style="5" hidden="1" customWidth="1"/>
    <col min="7732" max="7913" width="9" style="5"/>
    <col min="7914" max="7914" width="4.25" style="5" customWidth="1"/>
    <col min="7915" max="7915" width="16.25" style="5" customWidth="1"/>
    <col min="7916" max="7923" width="6.75" style="5" customWidth="1"/>
    <col min="7924" max="7925" width="5.875" style="5" customWidth="1"/>
    <col min="7926" max="7926" width="8.5" style="5" customWidth="1"/>
    <col min="7927" max="7927" width="8" style="5" customWidth="1"/>
    <col min="7928" max="7928" width="9.125" style="5" customWidth="1"/>
    <col min="7929" max="7934" width="8" style="5" customWidth="1"/>
    <col min="7935" max="7935" width="11.75" style="5" customWidth="1"/>
    <col min="7936" max="7936" width="6.875" style="5" customWidth="1"/>
    <col min="7937" max="7937" width="8.375" style="5" customWidth="1"/>
    <col min="7938" max="7944" width="6.75" style="5" customWidth="1"/>
    <col min="7945" max="7946" width="5.875" style="5" customWidth="1"/>
    <col min="7947" max="7947" width="8.5" style="5" customWidth="1"/>
    <col min="7948" max="7948" width="8" style="5" customWidth="1"/>
    <col min="7949" max="7949" width="9.125" style="5" customWidth="1"/>
    <col min="7950" max="7955" width="8" style="5" customWidth="1"/>
    <col min="7956" max="7956" width="11.75" style="5" customWidth="1"/>
    <col min="7957" max="7957" width="6.875" style="5" customWidth="1"/>
    <col min="7958" max="7958" width="7.625" style="5" customWidth="1"/>
    <col min="7959" max="7962" width="6.75" style="5" customWidth="1"/>
    <col min="7963" max="7963" width="7.625" style="5" customWidth="1"/>
    <col min="7964" max="7968" width="6.75" style="5" customWidth="1"/>
    <col min="7969" max="7969" width="6.625" style="5" customWidth="1"/>
    <col min="7970" max="7970" width="6.25" style="5" customWidth="1"/>
    <col min="7971" max="7971" width="6.625" style="5" customWidth="1"/>
    <col min="7972" max="7972" width="6.25" style="5" customWidth="1"/>
    <col min="7973" max="7973" width="6.5" style="5" customWidth="1"/>
    <col min="7974" max="7974" width="6.625" style="5" customWidth="1"/>
    <col min="7975" max="7975" width="6.875" style="5" customWidth="1"/>
    <col min="7976" max="7976" width="7" style="5" customWidth="1"/>
    <col min="7977" max="7977" width="8.125" style="5" customWidth="1"/>
    <col min="7978" max="7978" width="7.875" style="5" customWidth="1"/>
    <col min="7979" max="7980" width="6.75" style="5" customWidth="1"/>
    <col min="7981" max="7981" width="6.625" style="5" customWidth="1"/>
    <col min="7982" max="7983" width="6.75" style="5" customWidth="1"/>
    <col min="7984" max="7984" width="6.625" style="5" customWidth="1"/>
    <col min="7985" max="7987" width="0" style="5" hidden="1" customWidth="1"/>
    <col min="7988" max="8169" width="9" style="5"/>
    <col min="8170" max="8170" width="4.25" style="5" customWidth="1"/>
    <col min="8171" max="8171" width="16.25" style="5" customWidth="1"/>
    <col min="8172" max="8179" width="6.75" style="5" customWidth="1"/>
    <col min="8180" max="8181" width="5.875" style="5" customWidth="1"/>
    <col min="8182" max="8182" width="8.5" style="5" customWidth="1"/>
    <col min="8183" max="8183" width="8" style="5" customWidth="1"/>
    <col min="8184" max="8184" width="9.125" style="5" customWidth="1"/>
    <col min="8185" max="8190" width="8" style="5" customWidth="1"/>
    <col min="8191" max="8191" width="11.75" style="5" customWidth="1"/>
    <col min="8192" max="8192" width="6.875" style="5" customWidth="1"/>
    <col min="8193" max="8193" width="8.375" style="5" customWidth="1"/>
    <col min="8194" max="8200" width="6.75" style="5" customWidth="1"/>
    <col min="8201" max="8202" width="5.875" style="5" customWidth="1"/>
    <col min="8203" max="8203" width="8.5" style="5" customWidth="1"/>
    <col min="8204" max="8204" width="8" style="5" customWidth="1"/>
    <col min="8205" max="8205" width="9.125" style="5" customWidth="1"/>
    <col min="8206" max="8211" width="8" style="5" customWidth="1"/>
    <col min="8212" max="8212" width="11.75" style="5" customWidth="1"/>
    <col min="8213" max="8213" width="6.875" style="5" customWidth="1"/>
    <col min="8214" max="8214" width="7.625" style="5" customWidth="1"/>
    <col min="8215" max="8218" width="6.75" style="5" customWidth="1"/>
    <col min="8219" max="8219" width="7.625" style="5" customWidth="1"/>
    <col min="8220" max="8224" width="6.75" style="5" customWidth="1"/>
    <col min="8225" max="8225" width="6.625" style="5" customWidth="1"/>
    <col min="8226" max="8226" width="6.25" style="5" customWidth="1"/>
    <col min="8227" max="8227" width="6.625" style="5" customWidth="1"/>
    <col min="8228" max="8228" width="6.25" style="5" customWidth="1"/>
    <col min="8229" max="8229" width="6.5" style="5" customWidth="1"/>
    <col min="8230" max="8230" width="6.625" style="5" customWidth="1"/>
    <col min="8231" max="8231" width="6.875" style="5" customWidth="1"/>
    <col min="8232" max="8232" width="7" style="5" customWidth="1"/>
    <col min="8233" max="8233" width="8.125" style="5" customWidth="1"/>
    <col min="8234" max="8234" width="7.875" style="5" customWidth="1"/>
    <col min="8235" max="8236" width="6.75" style="5" customWidth="1"/>
    <col min="8237" max="8237" width="6.625" style="5" customWidth="1"/>
    <col min="8238" max="8239" width="6.75" style="5" customWidth="1"/>
    <col min="8240" max="8240" width="6.625" style="5" customWidth="1"/>
    <col min="8241" max="8243" width="0" style="5" hidden="1" customWidth="1"/>
    <col min="8244" max="8425" width="9" style="5"/>
    <col min="8426" max="8426" width="4.25" style="5" customWidth="1"/>
    <col min="8427" max="8427" width="16.25" style="5" customWidth="1"/>
    <col min="8428" max="8435" width="6.75" style="5" customWidth="1"/>
    <col min="8436" max="8437" width="5.875" style="5" customWidth="1"/>
    <col min="8438" max="8438" width="8.5" style="5" customWidth="1"/>
    <col min="8439" max="8439" width="8" style="5" customWidth="1"/>
    <col min="8440" max="8440" width="9.125" style="5" customWidth="1"/>
    <col min="8441" max="8446" width="8" style="5" customWidth="1"/>
    <col min="8447" max="8447" width="11.75" style="5" customWidth="1"/>
    <col min="8448" max="8448" width="6.875" style="5" customWidth="1"/>
    <col min="8449" max="8449" width="8.375" style="5" customWidth="1"/>
    <col min="8450" max="8456" width="6.75" style="5" customWidth="1"/>
    <col min="8457" max="8458" width="5.875" style="5" customWidth="1"/>
    <col min="8459" max="8459" width="8.5" style="5" customWidth="1"/>
    <col min="8460" max="8460" width="8" style="5" customWidth="1"/>
    <col min="8461" max="8461" width="9.125" style="5" customWidth="1"/>
    <col min="8462" max="8467" width="8" style="5" customWidth="1"/>
    <col min="8468" max="8468" width="11.75" style="5" customWidth="1"/>
    <col min="8469" max="8469" width="6.875" style="5" customWidth="1"/>
    <col min="8470" max="8470" width="7.625" style="5" customWidth="1"/>
    <col min="8471" max="8474" width="6.75" style="5" customWidth="1"/>
    <col min="8475" max="8475" width="7.625" style="5" customWidth="1"/>
    <col min="8476" max="8480" width="6.75" style="5" customWidth="1"/>
    <col min="8481" max="8481" width="6.625" style="5" customWidth="1"/>
    <col min="8482" max="8482" width="6.25" style="5" customWidth="1"/>
    <col min="8483" max="8483" width="6.625" style="5" customWidth="1"/>
    <col min="8484" max="8484" width="6.25" style="5" customWidth="1"/>
    <col min="8485" max="8485" width="6.5" style="5" customWidth="1"/>
    <col min="8486" max="8486" width="6.625" style="5" customWidth="1"/>
    <col min="8487" max="8487" width="6.875" style="5" customWidth="1"/>
    <col min="8488" max="8488" width="7" style="5" customWidth="1"/>
    <col min="8489" max="8489" width="8.125" style="5" customWidth="1"/>
    <col min="8490" max="8490" width="7.875" style="5" customWidth="1"/>
    <col min="8491" max="8492" width="6.75" style="5" customWidth="1"/>
    <col min="8493" max="8493" width="6.625" style="5" customWidth="1"/>
    <col min="8494" max="8495" width="6.75" style="5" customWidth="1"/>
    <col min="8496" max="8496" width="6.625" style="5" customWidth="1"/>
    <col min="8497" max="8499" width="0" style="5" hidden="1" customWidth="1"/>
    <col min="8500" max="8681" width="9" style="5"/>
    <col min="8682" max="8682" width="4.25" style="5" customWidth="1"/>
    <col min="8683" max="8683" width="16.25" style="5" customWidth="1"/>
    <col min="8684" max="8691" width="6.75" style="5" customWidth="1"/>
    <col min="8692" max="8693" width="5.875" style="5" customWidth="1"/>
    <col min="8694" max="8694" width="8.5" style="5" customWidth="1"/>
    <col min="8695" max="8695" width="8" style="5" customWidth="1"/>
    <col min="8696" max="8696" width="9.125" style="5" customWidth="1"/>
    <col min="8697" max="8702" width="8" style="5" customWidth="1"/>
    <col min="8703" max="8703" width="11.75" style="5" customWidth="1"/>
    <col min="8704" max="8704" width="6.875" style="5" customWidth="1"/>
    <col min="8705" max="8705" width="8.375" style="5" customWidth="1"/>
    <col min="8706" max="8712" width="6.75" style="5" customWidth="1"/>
    <col min="8713" max="8714" width="5.875" style="5" customWidth="1"/>
    <col min="8715" max="8715" width="8.5" style="5" customWidth="1"/>
    <col min="8716" max="8716" width="8" style="5" customWidth="1"/>
    <col min="8717" max="8717" width="9.125" style="5" customWidth="1"/>
    <col min="8718" max="8723" width="8" style="5" customWidth="1"/>
    <col min="8724" max="8724" width="11.75" style="5" customWidth="1"/>
    <col min="8725" max="8725" width="6.875" style="5" customWidth="1"/>
    <col min="8726" max="8726" width="7.625" style="5" customWidth="1"/>
    <col min="8727" max="8730" width="6.75" style="5" customWidth="1"/>
    <col min="8731" max="8731" width="7.625" style="5" customWidth="1"/>
    <col min="8732" max="8736" width="6.75" style="5" customWidth="1"/>
    <col min="8737" max="8737" width="6.625" style="5" customWidth="1"/>
    <col min="8738" max="8738" width="6.25" style="5" customWidth="1"/>
    <col min="8739" max="8739" width="6.625" style="5" customWidth="1"/>
    <col min="8740" max="8740" width="6.25" style="5" customWidth="1"/>
    <col min="8741" max="8741" width="6.5" style="5" customWidth="1"/>
    <col min="8742" max="8742" width="6.625" style="5" customWidth="1"/>
    <col min="8743" max="8743" width="6.875" style="5" customWidth="1"/>
    <col min="8744" max="8744" width="7" style="5" customWidth="1"/>
    <col min="8745" max="8745" width="8.125" style="5" customWidth="1"/>
    <col min="8746" max="8746" width="7.875" style="5" customWidth="1"/>
    <col min="8747" max="8748" width="6.75" style="5" customWidth="1"/>
    <col min="8749" max="8749" width="6.625" style="5" customWidth="1"/>
    <col min="8750" max="8751" width="6.75" style="5" customWidth="1"/>
    <col min="8752" max="8752" width="6.625" style="5" customWidth="1"/>
    <col min="8753" max="8755" width="0" style="5" hidden="1" customWidth="1"/>
    <col min="8756" max="8937" width="9" style="5"/>
    <col min="8938" max="8938" width="4.25" style="5" customWidth="1"/>
    <col min="8939" max="8939" width="16.25" style="5" customWidth="1"/>
    <col min="8940" max="8947" width="6.75" style="5" customWidth="1"/>
    <col min="8948" max="8949" width="5.875" style="5" customWidth="1"/>
    <col min="8950" max="8950" width="8.5" style="5" customWidth="1"/>
    <col min="8951" max="8951" width="8" style="5" customWidth="1"/>
    <col min="8952" max="8952" width="9.125" style="5" customWidth="1"/>
    <col min="8953" max="8958" width="8" style="5" customWidth="1"/>
    <col min="8959" max="8959" width="11.75" style="5" customWidth="1"/>
    <col min="8960" max="8960" width="6.875" style="5" customWidth="1"/>
    <col min="8961" max="8961" width="8.375" style="5" customWidth="1"/>
    <col min="8962" max="8968" width="6.75" style="5" customWidth="1"/>
    <col min="8969" max="8970" width="5.875" style="5" customWidth="1"/>
    <col min="8971" max="8971" width="8.5" style="5" customWidth="1"/>
    <col min="8972" max="8972" width="8" style="5" customWidth="1"/>
    <col min="8973" max="8973" width="9.125" style="5" customWidth="1"/>
    <col min="8974" max="8979" width="8" style="5" customWidth="1"/>
    <col min="8980" max="8980" width="11.75" style="5" customWidth="1"/>
    <col min="8981" max="8981" width="6.875" style="5" customWidth="1"/>
    <col min="8982" max="8982" width="7.625" style="5" customWidth="1"/>
    <col min="8983" max="8986" width="6.75" style="5" customWidth="1"/>
    <col min="8987" max="8987" width="7.625" style="5" customWidth="1"/>
    <col min="8988" max="8992" width="6.75" style="5" customWidth="1"/>
    <col min="8993" max="8993" width="6.625" style="5" customWidth="1"/>
    <col min="8994" max="8994" width="6.25" style="5" customWidth="1"/>
    <col min="8995" max="8995" width="6.625" style="5" customWidth="1"/>
    <col min="8996" max="8996" width="6.25" style="5" customWidth="1"/>
    <col min="8997" max="8997" width="6.5" style="5" customWidth="1"/>
    <col min="8998" max="8998" width="6.625" style="5" customWidth="1"/>
    <col min="8999" max="8999" width="6.875" style="5" customWidth="1"/>
    <col min="9000" max="9000" width="7" style="5" customWidth="1"/>
    <col min="9001" max="9001" width="8.125" style="5" customWidth="1"/>
    <col min="9002" max="9002" width="7.875" style="5" customWidth="1"/>
    <col min="9003" max="9004" width="6.75" style="5" customWidth="1"/>
    <col min="9005" max="9005" width="6.625" style="5" customWidth="1"/>
    <col min="9006" max="9007" width="6.75" style="5" customWidth="1"/>
    <col min="9008" max="9008" width="6.625" style="5" customWidth="1"/>
    <col min="9009" max="9011" width="0" style="5" hidden="1" customWidth="1"/>
    <col min="9012" max="9193" width="9" style="5"/>
    <col min="9194" max="9194" width="4.25" style="5" customWidth="1"/>
    <col min="9195" max="9195" width="16.25" style="5" customWidth="1"/>
    <col min="9196" max="9203" width="6.75" style="5" customWidth="1"/>
    <col min="9204" max="9205" width="5.875" style="5" customWidth="1"/>
    <col min="9206" max="9206" width="8.5" style="5" customWidth="1"/>
    <col min="9207" max="9207" width="8" style="5" customWidth="1"/>
    <col min="9208" max="9208" width="9.125" style="5" customWidth="1"/>
    <col min="9209" max="9214" width="8" style="5" customWidth="1"/>
    <col min="9215" max="9215" width="11.75" style="5" customWidth="1"/>
    <col min="9216" max="9216" width="6.875" style="5" customWidth="1"/>
    <col min="9217" max="9217" width="8.375" style="5" customWidth="1"/>
    <col min="9218" max="9224" width="6.75" style="5" customWidth="1"/>
    <col min="9225" max="9226" width="5.875" style="5" customWidth="1"/>
    <col min="9227" max="9227" width="8.5" style="5" customWidth="1"/>
    <col min="9228" max="9228" width="8" style="5" customWidth="1"/>
    <col min="9229" max="9229" width="9.125" style="5" customWidth="1"/>
    <col min="9230" max="9235" width="8" style="5" customWidth="1"/>
    <col min="9236" max="9236" width="11.75" style="5" customWidth="1"/>
    <col min="9237" max="9237" width="6.875" style="5" customWidth="1"/>
    <col min="9238" max="9238" width="7.625" style="5" customWidth="1"/>
    <col min="9239" max="9242" width="6.75" style="5" customWidth="1"/>
    <col min="9243" max="9243" width="7.625" style="5" customWidth="1"/>
    <col min="9244" max="9248" width="6.75" style="5" customWidth="1"/>
    <col min="9249" max="9249" width="6.625" style="5" customWidth="1"/>
    <col min="9250" max="9250" width="6.25" style="5" customWidth="1"/>
    <col min="9251" max="9251" width="6.625" style="5" customWidth="1"/>
    <col min="9252" max="9252" width="6.25" style="5" customWidth="1"/>
    <col min="9253" max="9253" width="6.5" style="5" customWidth="1"/>
    <col min="9254" max="9254" width="6.625" style="5" customWidth="1"/>
    <col min="9255" max="9255" width="6.875" style="5" customWidth="1"/>
    <col min="9256" max="9256" width="7" style="5" customWidth="1"/>
    <col min="9257" max="9257" width="8.125" style="5" customWidth="1"/>
    <col min="9258" max="9258" width="7.875" style="5" customWidth="1"/>
    <col min="9259" max="9260" width="6.75" style="5" customWidth="1"/>
    <col min="9261" max="9261" width="6.625" style="5" customWidth="1"/>
    <col min="9262" max="9263" width="6.75" style="5" customWidth="1"/>
    <col min="9264" max="9264" width="6.625" style="5" customWidth="1"/>
    <col min="9265" max="9267" width="0" style="5" hidden="1" customWidth="1"/>
    <col min="9268" max="9449" width="9" style="5"/>
    <col min="9450" max="9450" width="4.25" style="5" customWidth="1"/>
    <col min="9451" max="9451" width="16.25" style="5" customWidth="1"/>
    <col min="9452" max="9459" width="6.75" style="5" customWidth="1"/>
    <col min="9460" max="9461" width="5.875" style="5" customWidth="1"/>
    <col min="9462" max="9462" width="8.5" style="5" customWidth="1"/>
    <col min="9463" max="9463" width="8" style="5" customWidth="1"/>
    <col min="9464" max="9464" width="9.125" style="5" customWidth="1"/>
    <col min="9465" max="9470" width="8" style="5" customWidth="1"/>
    <col min="9471" max="9471" width="11.75" style="5" customWidth="1"/>
    <col min="9472" max="9472" width="6.875" style="5" customWidth="1"/>
    <col min="9473" max="9473" width="8.375" style="5" customWidth="1"/>
    <col min="9474" max="9480" width="6.75" style="5" customWidth="1"/>
    <col min="9481" max="9482" width="5.875" style="5" customWidth="1"/>
    <col min="9483" max="9483" width="8.5" style="5" customWidth="1"/>
    <col min="9484" max="9484" width="8" style="5" customWidth="1"/>
    <col min="9485" max="9485" width="9.125" style="5" customWidth="1"/>
    <col min="9486" max="9491" width="8" style="5" customWidth="1"/>
    <col min="9492" max="9492" width="11.75" style="5" customWidth="1"/>
    <col min="9493" max="9493" width="6.875" style="5" customWidth="1"/>
    <col min="9494" max="9494" width="7.625" style="5" customWidth="1"/>
    <col min="9495" max="9498" width="6.75" style="5" customWidth="1"/>
    <col min="9499" max="9499" width="7.625" style="5" customWidth="1"/>
    <col min="9500" max="9504" width="6.75" style="5" customWidth="1"/>
    <col min="9505" max="9505" width="6.625" style="5" customWidth="1"/>
    <col min="9506" max="9506" width="6.25" style="5" customWidth="1"/>
    <col min="9507" max="9507" width="6.625" style="5" customWidth="1"/>
    <col min="9508" max="9508" width="6.25" style="5" customWidth="1"/>
    <col min="9509" max="9509" width="6.5" style="5" customWidth="1"/>
    <col min="9510" max="9510" width="6.625" style="5" customWidth="1"/>
    <col min="9511" max="9511" width="6.875" style="5" customWidth="1"/>
    <col min="9512" max="9512" width="7" style="5" customWidth="1"/>
    <col min="9513" max="9513" width="8.125" style="5" customWidth="1"/>
    <col min="9514" max="9514" width="7.875" style="5" customWidth="1"/>
    <col min="9515" max="9516" width="6.75" style="5" customWidth="1"/>
    <col min="9517" max="9517" width="6.625" style="5" customWidth="1"/>
    <col min="9518" max="9519" width="6.75" style="5" customWidth="1"/>
    <col min="9520" max="9520" width="6.625" style="5" customWidth="1"/>
    <col min="9521" max="9523" width="0" style="5" hidden="1" customWidth="1"/>
    <col min="9524" max="9705" width="9" style="5"/>
    <col min="9706" max="9706" width="4.25" style="5" customWidth="1"/>
    <col min="9707" max="9707" width="16.25" style="5" customWidth="1"/>
    <col min="9708" max="9715" width="6.75" style="5" customWidth="1"/>
    <col min="9716" max="9717" width="5.875" style="5" customWidth="1"/>
    <col min="9718" max="9718" width="8.5" style="5" customWidth="1"/>
    <col min="9719" max="9719" width="8" style="5" customWidth="1"/>
    <col min="9720" max="9720" width="9.125" style="5" customWidth="1"/>
    <col min="9721" max="9726" width="8" style="5" customWidth="1"/>
    <col min="9727" max="9727" width="11.75" style="5" customWidth="1"/>
    <col min="9728" max="9728" width="6.875" style="5" customWidth="1"/>
    <col min="9729" max="9729" width="8.375" style="5" customWidth="1"/>
    <col min="9730" max="9736" width="6.75" style="5" customWidth="1"/>
    <col min="9737" max="9738" width="5.875" style="5" customWidth="1"/>
    <col min="9739" max="9739" width="8.5" style="5" customWidth="1"/>
    <col min="9740" max="9740" width="8" style="5" customWidth="1"/>
    <col min="9741" max="9741" width="9.125" style="5" customWidth="1"/>
    <col min="9742" max="9747" width="8" style="5" customWidth="1"/>
    <col min="9748" max="9748" width="11.75" style="5" customWidth="1"/>
    <col min="9749" max="9749" width="6.875" style="5" customWidth="1"/>
    <col min="9750" max="9750" width="7.625" style="5" customWidth="1"/>
    <col min="9751" max="9754" width="6.75" style="5" customWidth="1"/>
    <col min="9755" max="9755" width="7.625" style="5" customWidth="1"/>
    <col min="9756" max="9760" width="6.75" style="5" customWidth="1"/>
    <col min="9761" max="9761" width="6.625" style="5" customWidth="1"/>
    <col min="9762" max="9762" width="6.25" style="5" customWidth="1"/>
    <col min="9763" max="9763" width="6.625" style="5" customWidth="1"/>
    <col min="9764" max="9764" width="6.25" style="5" customWidth="1"/>
    <col min="9765" max="9765" width="6.5" style="5" customWidth="1"/>
    <col min="9766" max="9766" width="6.625" style="5" customWidth="1"/>
    <col min="9767" max="9767" width="6.875" style="5" customWidth="1"/>
    <col min="9768" max="9768" width="7" style="5" customWidth="1"/>
    <col min="9769" max="9769" width="8.125" style="5" customWidth="1"/>
    <col min="9770" max="9770" width="7.875" style="5" customWidth="1"/>
    <col min="9771" max="9772" width="6.75" style="5" customWidth="1"/>
    <col min="9773" max="9773" width="6.625" style="5" customWidth="1"/>
    <col min="9774" max="9775" width="6.75" style="5" customWidth="1"/>
    <col min="9776" max="9776" width="6.625" style="5" customWidth="1"/>
    <col min="9777" max="9779" width="0" style="5" hidden="1" customWidth="1"/>
    <col min="9780" max="9961" width="9" style="5"/>
    <col min="9962" max="9962" width="4.25" style="5" customWidth="1"/>
    <col min="9963" max="9963" width="16.25" style="5" customWidth="1"/>
    <col min="9964" max="9971" width="6.75" style="5" customWidth="1"/>
    <col min="9972" max="9973" width="5.875" style="5" customWidth="1"/>
    <col min="9974" max="9974" width="8.5" style="5" customWidth="1"/>
    <col min="9975" max="9975" width="8" style="5" customWidth="1"/>
    <col min="9976" max="9976" width="9.125" style="5" customWidth="1"/>
    <col min="9977" max="9982" width="8" style="5" customWidth="1"/>
    <col min="9983" max="9983" width="11.75" style="5" customWidth="1"/>
    <col min="9984" max="9984" width="6.875" style="5" customWidth="1"/>
    <col min="9985" max="9985" width="8.375" style="5" customWidth="1"/>
    <col min="9986" max="9992" width="6.75" style="5" customWidth="1"/>
    <col min="9993" max="9994" width="5.875" style="5" customWidth="1"/>
    <col min="9995" max="9995" width="8.5" style="5" customWidth="1"/>
    <col min="9996" max="9996" width="8" style="5" customWidth="1"/>
    <col min="9997" max="9997" width="9.125" style="5" customWidth="1"/>
    <col min="9998" max="10003" width="8" style="5" customWidth="1"/>
    <col min="10004" max="10004" width="11.75" style="5" customWidth="1"/>
    <col min="10005" max="10005" width="6.875" style="5" customWidth="1"/>
    <col min="10006" max="10006" width="7.625" style="5" customWidth="1"/>
    <col min="10007" max="10010" width="6.75" style="5" customWidth="1"/>
    <col min="10011" max="10011" width="7.625" style="5" customWidth="1"/>
    <col min="10012" max="10016" width="6.75" style="5" customWidth="1"/>
    <col min="10017" max="10017" width="6.625" style="5" customWidth="1"/>
    <col min="10018" max="10018" width="6.25" style="5" customWidth="1"/>
    <col min="10019" max="10019" width="6.625" style="5" customWidth="1"/>
    <col min="10020" max="10020" width="6.25" style="5" customWidth="1"/>
    <col min="10021" max="10021" width="6.5" style="5" customWidth="1"/>
    <col min="10022" max="10022" width="6.625" style="5" customWidth="1"/>
    <col min="10023" max="10023" width="6.875" style="5" customWidth="1"/>
    <col min="10024" max="10024" width="7" style="5" customWidth="1"/>
    <col min="10025" max="10025" width="8.125" style="5" customWidth="1"/>
    <col min="10026" max="10026" width="7.875" style="5" customWidth="1"/>
    <col min="10027" max="10028" width="6.75" style="5" customWidth="1"/>
    <col min="10029" max="10029" width="6.625" style="5" customWidth="1"/>
    <col min="10030" max="10031" width="6.75" style="5" customWidth="1"/>
    <col min="10032" max="10032" width="6.625" style="5" customWidth="1"/>
    <col min="10033" max="10035" width="0" style="5" hidden="1" customWidth="1"/>
    <col min="10036" max="10217" width="9" style="5"/>
    <col min="10218" max="10218" width="4.25" style="5" customWidth="1"/>
    <col min="10219" max="10219" width="16.25" style="5" customWidth="1"/>
    <col min="10220" max="10227" width="6.75" style="5" customWidth="1"/>
    <col min="10228" max="10229" width="5.875" style="5" customWidth="1"/>
    <col min="10230" max="10230" width="8.5" style="5" customWidth="1"/>
    <col min="10231" max="10231" width="8" style="5" customWidth="1"/>
    <col min="10232" max="10232" width="9.125" style="5" customWidth="1"/>
    <col min="10233" max="10238" width="8" style="5" customWidth="1"/>
    <col min="10239" max="10239" width="11.75" style="5" customWidth="1"/>
    <col min="10240" max="10240" width="6.875" style="5" customWidth="1"/>
    <col min="10241" max="10241" width="8.375" style="5" customWidth="1"/>
    <col min="10242" max="10248" width="6.75" style="5" customWidth="1"/>
    <col min="10249" max="10250" width="5.875" style="5" customWidth="1"/>
    <col min="10251" max="10251" width="8.5" style="5" customWidth="1"/>
    <col min="10252" max="10252" width="8" style="5" customWidth="1"/>
    <col min="10253" max="10253" width="9.125" style="5" customWidth="1"/>
    <col min="10254" max="10259" width="8" style="5" customWidth="1"/>
    <col min="10260" max="10260" width="11.75" style="5" customWidth="1"/>
    <col min="10261" max="10261" width="6.875" style="5" customWidth="1"/>
    <col min="10262" max="10262" width="7.625" style="5" customWidth="1"/>
    <col min="10263" max="10266" width="6.75" style="5" customWidth="1"/>
    <col min="10267" max="10267" width="7.625" style="5" customWidth="1"/>
    <col min="10268" max="10272" width="6.75" style="5" customWidth="1"/>
    <col min="10273" max="10273" width="6.625" style="5" customWidth="1"/>
    <col min="10274" max="10274" width="6.25" style="5" customWidth="1"/>
    <col min="10275" max="10275" width="6.625" style="5" customWidth="1"/>
    <col min="10276" max="10276" width="6.25" style="5" customWidth="1"/>
    <col min="10277" max="10277" width="6.5" style="5" customWidth="1"/>
    <col min="10278" max="10278" width="6.625" style="5" customWidth="1"/>
    <col min="10279" max="10279" width="6.875" style="5" customWidth="1"/>
    <col min="10280" max="10280" width="7" style="5" customWidth="1"/>
    <col min="10281" max="10281" width="8.125" style="5" customWidth="1"/>
    <col min="10282" max="10282" width="7.875" style="5" customWidth="1"/>
    <col min="10283" max="10284" width="6.75" style="5" customWidth="1"/>
    <col min="10285" max="10285" width="6.625" style="5" customWidth="1"/>
    <col min="10286" max="10287" width="6.75" style="5" customWidth="1"/>
    <col min="10288" max="10288" width="6.625" style="5" customWidth="1"/>
    <col min="10289" max="10291" width="0" style="5" hidden="1" customWidth="1"/>
    <col min="10292" max="10473" width="9" style="5"/>
    <col min="10474" max="10474" width="4.25" style="5" customWidth="1"/>
    <col min="10475" max="10475" width="16.25" style="5" customWidth="1"/>
    <col min="10476" max="10483" width="6.75" style="5" customWidth="1"/>
    <col min="10484" max="10485" width="5.875" style="5" customWidth="1"/>
    <col min="10486" max="10486" width="8.5" style="5" customWidth="1"/>
    <col min="10487" max="10487" width="8" style="5" customWidth="1"/>
    <col min="10488" max="10488" width="9.125" style="5" customWidth="1"/>
    <col min="10489" max="10494" width="8" style="5" customWidth="1"/>
    <col min="10495" max="10495" width="11.75" style="5" customWidth="1"/>
    <col min="10496" max="10496" width="6.875" style="5" customWidth="1"/>
    <col min="10497" max="10497" width="8.375" style="5" customWidth="1"/>
    <col min="10498" max="10504" width="6.75" style="5" customWidth="1"/>
    <col min="10505" max="10506" width="5.875" style="5" customWidth="1"/>
    <col min="10507" max="10507" width="8.5" style="5" customWidth="1"/>
    <col min="10508" max="10508" width="8" style="5" customWidth="1"/>
    <col min="10509" max="10509" width="9.125" style="5" customWidth="1"/>
    <col min="10510" max="10515" width="8" style="5" customWidth="1"/>
    <col min="10516" max="10516" width="11.75" style="5" customWidth="1"/>
    <col min="10517" max="10517" width="6.875" style="5" customWidth="1"/>
    <col min="10518" max="10518" width="7.625" style="5" customWidth="1"/>
    <col min="10519" max="10522" width="6.75" style="5" customWidth="1"/>
    <col min="10523" max="10523" width="7.625" style="5" customWidth="1"/>
    <col min="10524" max="10528" width="6.75" style="5" customWidth="1"/>
    <col min="10529" max="10529" width="6.625" style="5" customWidth="1"/>
    <col min="10530" max="10530" width="6.25" style="5" customWidth="1"/>
    <col min="10531" max="10531" width="6.625" style="5" customWidth="1"/>
    <col min="10532" max="10532" width="6.25" style="5" customWidth="1"/>
    <col min="10533" max="10533" width="6.5" style="5" customWidth="1"/>
    <col min="10534" max="10534" width="6.625" style="5" customWidth="1"/>
    <col min="10535" max="10535" width="6.875" style="5" customWidth="1"/>
    <col min="10536" max="10536" width="7" style="5" customWidth="1"/>
    <col min="10537" max="10537" width="8.125" style="5" customWidth="1"/>
    <col min="10538" max="10538" width="7.875" style="5" customWidth="1"/>
    <col min="10539" max="10540" width="6.75" style="5" customWidth="1"/>
    <col min="10541" max="10541" width="6.625" style="5" customWidth="1"/>
    <col min="10542" max="10543" width="6.75" style="5" customWidth="1"/>
    <col min="10544" max="10544" width="6.625" style="5" customWidth="1"/>
    <col min="10545" max="10547" width="0" style="5" hidden="1" customWidth="1"/>
    <col min="10548" max="10729" width="9" style="5"/>
    <col min="10730" max="10730" width="4.25" style="5" customWidth="1"/>
    <col min="10731" max="10731" width="16.25" style="5" customWidth="1"/>
    <col min="10732" max="10739" width="6.75" style="5" customWidth="1"/>
    <col min="10740" max="10741" width="5.875" style="5" customWidth="1"/>
    <col min="10742" max="10742" width="8.5" style="5" customWidth="1"/>
    <col min="10743" max="10743" width="8" style="5" customWidth="1"/>
    <col min="10744" max="10744" width="9.125" style="5" customWidth="1"/>
    <col min="10745" max="10750" width="8" style="5" customWidth="1"/>
    <col min="10751" max="10751" width="11.75" style="5" customWidth="1"/>
    <col min="10752" max="10752" width="6.875" style="5" customWidth="1"/>
    <col min="10753" max="10753" width="8.375" style="5" customWidth="1"/>
    <col min="10754" max="10760" width="6.75" style="5" customWidth="1"/>
    <col min="10761" max="10762" width="5.875" style="5" customWidth="1"/>
    <col min="10763" max="10763" width="8.5" style="5" customWidth="1"/>
    <col min="10764" max="10764" width="8" style="5" customWidth="1"/>
    <col min="10765" max="10765" width="9.125" style="5" customWidth="1"/>
    <col min="10766" max="10771" width="8" style="5" customWidth="1"/>
    <col min="10772" max="10772" width="11.75" style="5" customWidth="1"/>
    <col min="10773" max="10773" width="6.875" style="5" customWidth="1"/>
    <col min="10774" max="10774" width="7.625" style="5" customWidth="1"/>
    <col min="10775" max="10778" width="6.75" style="5" customWidth="1"/>
    <col min="10779" max="10779" width="7.625" style="5" customWidth="1"/>
    <col min="10780" max="10784" width="6.75" style="5" customWidth="1"/>
    <col min="10785" max="10785" width="6.625" style="5" customWidth="1"/>
    <col min="10786" max="10786" width="6.25" style="5" customWidth="1"/>
    <col min="10787" max="10787" width="6.625" style="5" customWidth="1"/>
    <col min="10788" max="10788" width="6.25" style="5" customWidth="1"/>
    <col min="10789" max="10789" width="6.5" style="5" customWidth="1"/>
    <col min="10790" max="10790" width="6.625" style="5" customWidth="1"/>
    <col min="10791" max="10791" width="6.875" style="5" customWidth="1"/>
    <col min="10792" max="10792" width="7" style="5" customWidth="1"/>
    <col min="10793" max="10793" width="8.125" style="5" customWidth="1"/>
    <col min="10794" max="10794" width="7.875" style="5" customWidth="1"/>
    <col min="10795" max="10796" width="6.75" style="5" customWidth="1"/>
    <col min="10797" max="10797" width="6.625" style="5" customWidth="1"/>
    <col min="10798" max="10799" width="6.75" style="5" customWidth="1"/>
    <col min="10800" max="10800" width="6.625" style="5" customWidth="1"/>
    <col min="10801" max="10803" width="0" style="5" hidden="1" customWidth="1"/>
    <col min="10804" max="10985" width="9" style="5"/>
    <col min="10986" max="10986" width="4.25" style="5" customWidth="1"/>
    <col min="10987" max="10987" width="16.25" style="5" customWidth="1"/>
    <col min="10988" max="10995" width="6.75" style="5" customWidth="1"/>
    <col min="10996" max="10997" width="5.875" style="5" customWidth="1"/>
    <col min="10998" max="10998" width="8.5" style="5" customWidth="1"/>
    <col min="10999" max="10999" width="8" style="5" customWidth="1"/>
    <col min="11000" max="11000" width="9.125" style="5" customWidth="1"/>
    <col min="11001" max="11006" width="8" style="5" customWidth="1"/>
    <col min="11007" max="11007" width="11.75" style="5" customWidth="1"/>
    <col min="11008" max="11008" width="6.875" style="5" customWidth="1"/>
    <col min="11009" max="11009" width="8.375" style="5" customWidth="1"/>
    <col min="11010" max="11016" width="6.75" style="5" customWidth="1"/>
    <col min="11017" max="11018" width="5.875" style="5" customWidth="1"/>
    <col min="11019" max="11019" width="8.5" style="5" customWidth="1"/>
    <col min="11020" max="11020" width="8" style="5" customWidth="1"/>
    <col min="11021" max="11021" width="9.125" style="5" customWidth="1"/>
    <col min="11022" max="11027" width="8" style="5" customWidth="1"/>
    <col min="11028" max="11028" width="11.75" style="5" customWidth="1"/>
    <col min="11029" max="11029" width="6.875" style="5" customWidth="1"/>
    <col min="11030" max="11030" width="7.625" style="5" customWidth="1"/>
    <col min="11031" max="11034" width="6.75" style="5" customWidth="1"/>
    <col min="11035" max="11035" width="7.625" style="5" customWidth="1"/>
    <col min="11036" max="11040" width="6.75" style="5" customWidth="1"/>
    <col min="11041" max="11041" width="6.625" style="5" customWidth="1"/>
    <col min="11042" max="11042" width="6.25" style="5" customWidth="1"/>
    <col min="11043" max="11043" width="6.625" style="5" customWidth="1"/>
    <col min="11044" max="11044" width="6.25" style="5" customWidth="1"/>
    <col min="11045" max="11045" width="6.5" style="5" customWidth="1"/>
    <col min="11046" max="11046" width="6.625" style="5" customWidth="1"/>
    <col min="11047" max="11047" width="6.875" style="5" customWidth="1"/>
    <col min="11048" max="11048" width="7" style="5" customWidth="1"/>
    <col min="11049" max="11049" width="8.125" style="5" customWidth="1"/>
    <col min="11050" max="11050" width="7.875" style="5" customWidth="1"/>
    <col min="11051" max="11052" width="6.75" style="5" customWidth="1"/>
    <col min="11053" max="11053" width="6.625" style="5" customWidth="1"/>
    <col min="11054" max="11055" width="6.75" style="5" customWidth="1"/>
    <col min="11056" max="11056" width="6.625" style="5" customWidth="1"/>
    <col min="11057" max="11059" width="0" style="5" hidden="1" customWidth="1"/>
    <col min="11060" max="11241" width="9" style="5"/>
    <col min="11242" max="11242" width="4.25" style="5" customWidth="1"/>
    <col min="11243" max="11243" width="16.25" style="5" customWidth="1"/>
    <col min="11244" max="11251" width="6.75" style="5" customWidth="1"/>
    <col min="11252" max="11253" width="5.875" style="5" customWidth="1"/>
    <col min="11254" max="11254" width="8.5" style="5" customWidth="1"/>
    <col min="11255" max="11255" width="8" style="5" customWidth="1"/>
    <col min="11256" max="11256" width="9.125" style="5" customWidth="1"/>
    <col min="11257" max="11262" width="8" style="5" customWidth="1"/>
    <col min="11263" max="11263" width="11.75" style="5" customWidth="1"/>
    <col min="11264" max="11264" width="6.875" style="5" customWidth="1"/>
    <col min="11265" max="11265" width="8.375" style="5" customWidth="1"/>
    <col min="11266" max="11272" width="6.75" style="5" customWidth="1"/>
    <col min="11273" max="11274" width="5.875" style="5" customWidth="1"/>
    <col min="11275" max="11275" width="8.5" style="5" customWidth="1"/>
    <col min="11276" max="11276" width="8" style="5" customWidth="1"/>
    <col min="11277" max="11277" width="9.125" style="5" customWidth="1"/>
    <col min="11278" max="11283" width="8" style="5" customWidth="1"/>
    <col min="11284" max="11284" width="11.75" style="5" customWidth="1"/>
    <col min="11285" max="11285" width="6.875" style="5" customWidth="1"/>
    <col min="11286" max="11286" width="7.625" style="5" customWidth="1"/>
    <col min="11287" max="11290" width="6.75" style="5" customWidth="1"/>
    <col min="11291" max="11291" width="7.625" style="5" customWidth="1"/>
    <col min="11292" max="11296" width="6.75" style="5" customWidth="1"/>
    <col min="11297" max="11297" width="6.625" style="5" customWidth="1"/>
    <col min="11298" max="11298" width="6.25" style="5" customWidth="1"/>
    <col min="11299" max="11299" width="6.625" style="5" customWidth="1"/>
    <col min="11300" max="11300" width="6.25" style="5" customWidth="1"/>
    <col min="11301" max="11301" width="6.5" style="5" customWidth="1"/>
    <col min="11302" max="11302" width="6.625" style="5" customWidth="1"/>
    <col min="11303" max="11303" width="6.875" style="5" customWidth="1"/>
    <col min="11304" max="11304" width="7" style="5" customWidth="1"/>
    <col min="11305" max="11305" width="8.125" style="5" customWidth="1"/>
    <col min="11306" max="11306" width="7.875" style="5" customWidth="1"/>
    <col min="11307" max="11308" width="6.75" style="5" customWidth="1"/>
    <col min="11309" max="11309" width="6.625" style="5" customWidth="1"/>
    <col min="11310" max="11311" width="6.75" style="5" customWidth="1"/>
    <col min="11312" max="11312" width="6.625" style="5" customWidth="1"/>
    <col min="11313" max="11315" width="0" style="5" hidden="1" customWidth="1"/>
    <col min="11316" max="11497" width="9" style="5"/>
    <col min="11498" max="11498" width="4.25" style="5" customWidth="1"/>
    <col min="11499" max="11499" width="16.25" style="5" customWidth="1"/>
    <col min="11500" max="11507" width="6.75" style="5" customWidth="1"/>
    <col min="11508" max="11509" width="5.875" style="5" customWidth="1"/>
    <col min="11510" max="11510" width="8.5" style="5" customWidth="1"/>
    <col min="11511" max="11511" width="8" style="5" customWidth="1"/>
    <col min="11512" max="11512" width="9.125" style="5" customWidth="1"/>
    <col min="11513" max="11518" width="8" style="5" customWidth="1"/>
    <col min="11519" max="11519" width="11.75" style="5" customWidth="1"/>
    <col min="11520" max="11520" width="6.875" style="5" customWidth="1"/>
    <col min="11521" max="11521" width="8.375" style="5" customWidth="1"/>
    <col min="11522" max="11528" width="6.75" style="5" customWidth="1"/>
    <col min="11529" max="11530" width="5.875" style="5" customWidth="1"/>
    <col min="11531" max="11531" width="8.5" style="5" customWidth="1"/>
    <col min="11532" max="11532" width="8" style="5" customWidth="1"/>
    <col min="11533" max="11533" width="9.125" style="5" customWidth="1"/>
    <col min="11534" max="11539" width="8" style="5" customWidth="1"/>
    <col min="11540" max="11540" width="11.75" style="5" customWidth="1"/>
    <col min="11541" max="11541" width="6.875" style="5" customWidth="1"/>
    <col min="11542" max="11542" width="7.625" style="5" customWidth="1"/>
    <col min="11543" max="11546" width="6.75" style="5" customWidth="1"/>
    <col min="11547" max="11547" width="7.625" style="5" customWidth="1"/>
    <col min="11548" max="11552" width="6.75" style="5" customWidth="1"/>
    <col min="11553" max="11553" width="6.625" style="5" customWidth="1"/>
    <col min="11554" max="11554" width="6.25" style="5" customWidth="1"/>
    <col min="11555" max="11555" width="6.625" style="5" customWidth="1"/>
    <col min="11556" max="11556" width="6.25" style="5" customWidth="1"/>
    <col min="11557" max="11557" width="6.5" style="5" customWidth="1"/>
    <col min="11558" max="11558" width="6.625" style="5" customWidth="1"/>
    <col min="11559" max="11559" width="6.875" style="5" customWidth="1"/>
    <col min="11560" max="11560" width="7" style="5" customWidth="1"/>
    <col min="11561" max="11561" width="8.125" style="5" customWidth="1"/>
    <col min="11562" max="11562" width="7.875" style="5" customWidth="1"/>
    <col min="11563" max="11564" width="6.75" style="5" customWidth="1"/>
    <col min="11565" max="11565" width="6.625" style="5" customWidth="1"/>
    <col min="11566" max="11567" width="6.75" style="5" customWidth="1"/>
    <col min="11568" max="11568" width="6.625" style="5" customWidth="1"/>
    <col min="11569" max="11571" width="0" style="5" hidden="1" customWidth="1"/>
    <col min="11572" max="11753" width="9" style="5"/>
    <col min="11754" max="11754" width="4.25" style="5" customWidth="1"/>
    <col min="11755" max="11755" width="16.25" style="5" customWidth="1"/>
    <col min="11756" max="11763" width="6.75" style="5" customWidth="1"/>
    <col min="11764" max="11765" width="5.875" style="5" customWidth="1"/>
    <col min="11766" max="11766" width="8.5" style="5" customWidth="1"/>
    <col min="11767" max="11767" width="8" style="5" customWidth="1"/>
    <col min="11768" max="11768" width="9.125" style="5" customWidth="1"/>
    <col min="11769" max="11774" width="8" style="5" customWidth="1"/>
    <col min="11775" max="11775" width="11.75" style="5" customWidth="1"/>
    <col min="11776" max="11776" width="6.875" style="5" customWidth="1"/>
    <col min="11777" max="11777" width="8.375" style="5" customWidth="1"/>
    <col min="11778" max="11784" width="6.75" style="5" customWidth="1"/>
    <col min="11785" max="11786" width="5.875" style="5" customWidth="1"/>
    <col min="11787" max="11787" width="8.5" style="5" customWidth="1"/>
    <col min="11788" max="11788" width="8" style="5" customWidth="1"/>
    <col min="11789" max="11789" width="9.125" style="5" customWidth="1"/>
    <col min="11790" max="11795" width="8" style="5" customWidth="1"/>
    <col min="11796" max="11796" width="11.75" style="5" customWidth="1"/>
    <col min="11797" max="11797" width="6.875" style="5" customWidth="1"/>
    <col min="11798" max="11798" width="7.625" style="5" customWidth="1"/>
    <col min="11799" max="11802" width="6.75" style="5" customWidth="1"/>
    <col min="11803" max="11803" width="7.625" style="5" customWidth="1"/>
    <col min="11804" max="11808" width="6.75" style="5" customWidth="1"/>
    <col min="11809" max="11809" width="6.625" style="5" customWidth="1"/>
    <col min="11810" max="11810" width="6.25" style="5" customWidth="1"/>
    <col min="11811" max="11811" width="6.625" style="5" customWidth="1"/>
    <col min="11812" max="11812" width="6.25" style="5" customWidth="1"/>
    <col min="11813" max="11813" width="6.5" style="5" customWidth="1"/>
    <col min="11814" max="11814" width="6.625" style="5" customWidth="1"/>
    <col min="11815" max="11815" width="6.875" style="5" customWidth="1"/>
    <col min="11816" max="11816" width="7" style="5" customWidth="1"/>
    <col min="11817" max="11817" width="8.125" style="5" customWidth="1"/>
    <col min="11818" max="11818" width="7.875" style="5" customWidth="1"/>
    <col min="11819" max="11820" width="6.75" style="5" customWidth="1"/>
    <col min="11821" max="11821" width="6.625" style="5" customWidth="1"/>
    <col min="11822" max="11823" width="6.75" style="5" customWidth="1"/>
    <col min="11824" max="11824" width="6.625" style="5" customWidth="1"/>
    <col min="11825" max="11827" width="0" style="5" hidden="1" customWidth="1"/>
    <col min="11828" max="12009" width="9" style="5"/>
    <col min="12010" max="12010" width="4.25" style="5" customWidth="1"/>
    <col min="12011" max="12011" width="16.25" style="5" customWidth="1"/>
    <col min="12012" max="12019" width="6.75" style="5" customWidth="1"/>
    <col min="12020" max="12021" width="5.875" style="5" customWidth="1"/>
    <col min="12022" max="12022" width="8.5" style="5" customWidth="1"/>
    <col min="12023" max="12023" width="8" style="5" customWidth="1"/>
    <col min="12024" max="12024" width="9.125" style="5" customWidth="1"/>
    <col min="12025" max="12030" width="8" style="5" customWidth="1"/>
    <col min="12031" max="12031" width="11.75" style="5" customWidth="1"/>
    <col min="12032" max="12032" width="6.875" style="5" customWidth="1"/>
    <col min="12033" max="12033" width="8.375" style="5" customWidth="1"/>
    <col min="12034" max="12040" width="6.75" style="5" customWidth="1"/>
    <col min="12041" max="12042" width="5.875" style="5" customWidth="1"/>
    <col min="12043" max="12043" width="8.5" style="5" customWidth="1"/>
    <col min="12044" max="12044" width="8" style="5" customWidth="1"/>
    <col min="12045" max="12045" width="9.125" style="5" customWidth="1"/>
    <col min="12046" max="12051" width="8" style="5" customWidth="1"/>
    <col min="12052" max="12052" width="11.75" style="5" customWidth="1"/>
    <col min="12053" max="12053" width="6.875" style="5" customWidth="1"/>
    <col min="12054" max="12054" width="7.625" style="5" customWidth="1"/>
    <col min="12055" max="12058" width="6.75" style="5" customWidth="1"/>
    <col min="12059" max="12059" width="7.625" style="5" customWidth="1"/>
    <col min="12060" max="12064" width="6.75" style="5" customWidth="1"/>
    <col min="12065" max="12065" width="6.625" style="5" customWidth="1"/>
    <col min="12066" max="12066" width="6.25" style="5" customWidth="1"/>
    <col min="12067" max="12067" width="6.625" style="5" customWidth="1"/>
    <col min="12068" max="12068" width="6.25" style="5" customWidth="1"/>
    <col min="12069" max="12069" width="6.5" style="5" customWidth="1"/>
    <col min="12070" max="12070" width="6.625" style="5" customWidth="1"/>
    <col min="12071" max="12071" width="6.875" style="5" customWidth="1"/>
    <col min="12072" max="12072" width="7" style="5" customWidth="1"/>
    <col min="12073" max="12073" width="8.125" style="5" customWidth="1"/>
    <col min="12074" max="12074" width="7.875" style="5" customWidth="1"/>
    <col min="12075" max="12076" width="6.75" style="5" customWidth="1"/>
    <col min="12077" max="12077" width="6.625" style="5" customWidth="1"/>
    <col min="12078" max="12079" width="6.75" style="5" customWidth="1"/>
    <col min="12080" max="12080" width="6.625" style="5" customWidth="1"/>
    <col min="12081" max="12083" width="0" style="5" hidden="1" customWidth="1"/>
    <col min="12084" max="12265" width="9" style="5"/>
    <col min="12266" max="12266" width="4.25" style="5" customWidth="1"/>
    <col min="12267" max="12267" width="16.25" style="5" customWidth="1"/>
    <col min="12268" max="12275" width="6.75" style="5" customWidth="1"/>
    <col min="12276" max="12277" width="5.875" style="5" customWidth="1"/>
    <col min="12278" max="12278" width="8.5" style="5" customWidth="1"/>
    <col min="12279" max="12279" width="8" style="5" customWidth="1"/>
    <col min="12280" max="12280" width="9.125" style="5" customWidth="1"/>
    <col min="12281" max="12286" width="8" style="5" customWidth="1"/>
    <col min="12287" max="12287" width="11.75" style="5" customWidth="1"/>
    <col min="12288" max="12288" width="6.875" style="5" customWidth="1"/>
    <col min="12289" max="12289" width="8.375" style="5" customWidth="1"/>
    <col min="12290" max="12296" width="6.75" style="5" customWidth="1"/>
    <col min="12297" max="12298" width="5.875" style="5" customWidth="1"/>
    <col min="12299" max="12299" width="8.5" style="5" customWidth="1"/>
    <col min="12300" max="12300" width="8" style="5" customWidth="1"/>
    <col min="12301" max="12301" width="9.125" style="5" customWidth="1"/>
    <col min="12302" max="12307" width="8" style="5" customWidth="1"/>
    <col min="12308" max="12308" width="11.75" style="5" customWidth="1"/>
    <col min="12309" max="12309" width="6.875" style="5" customWidth="1"/>
    <col min="12310" max="12310" width="7.625" style="5" customWidth="1"/>
    <col min="12311" max="12314" width="6.75" style="5" customWidth="1"/>
    <col min="12315" max="12315" width="7.625" style="5" customWidth="1"/>
    <col min="12316" max="12320" width="6.75" style="5" customWidth="1"/>
    <col min="12321" max="12321" width="6.625" style="5" customWidth="1"/>
    <col min="12322" max="12322" width="6.25" style="5" customWidth="1"/>
    <col min="12323" max="12323" width="6.625" style="5" customWidth="1"/>
    <col min="12324" max="12324" width="6.25" style="5" customWidth="1"/>
    <col min="12325" max="12325" width="6.5" style="5" customWidth="1"/>
    <col min="12326" max="12326" width="6.625" style="5" customWidth="1"/>
    <col min="12327" max="12327" width="6.875" style="5" customWidth="1"/>
    <col min="12328" max="12328" width="7" style="5" customWidth="1"/>
    <col min="12329" max="12329" width="8.125" style="5" customWidth="1"/>
    <col min="12330" max="12330" width="7.875" style="5" customWidth="1"/>
    <col min="12331" max="12332" width="6.75" style="5" customWidth="1"/>
    <col min="12333" max="12333" width="6.625" style="5" customWidth="1"/>
    <col min="12334" max="12335" width="6.75" style="5" customWidth="1"/>
    <col min="12336" max="12336" width="6.625" style="5" customWidth="1"/>
    <col min="12337" max="12339" width="0" style="5" hidden="1" customWidth="1"/>
    <col min="12340" max="12521" width="9" style="5"/>
    <col min="12522" max="12522" width="4.25" style="5" customWidth="1"/>
    <col min="12523" max="12523" width="16.25" style="5" customWidth="1"/>
    <col min="12524" max="12531" width="6.75" style="5" customWidth="1"/>
    <col min="12532" max="12533" width="5.875" style="5" customWidth="1"/>
    <col min="12534" max="12534" width="8.5" style="5" customWidth="1"/>
    <col min="12535" max="12535" width="8" style="5" customWidth="1"/>
    <col min="12536" max="12536" width="9.125" style="5" customWidth="1"/>
    <col min="12537" max="12542" width="8" style="5" customWidth="1"/>
    <col min="12543" max="12543" width="11.75" style="5" customWidth="1"/>
    <col min="12544" max="12544" width="6.875" style="5" customWidth="1"/>
    <col min="12545" max="12545" width="8.375" style="5" customWidth="1"/>
    <col min="12546" max="12552" width="6.75" style="5" customWidth="1"/>
    <col min="12553" max="12554" width="5.875" style="5" customWidth="1"/>
    <col min="12555" max="12555" width="8.5" style="5" customWidth="1"/>
    <col min="12556" max="12556" width="8" style="5" customWidth="1"/>
    <col min="12557" max="12557" width="9.125" style="5" customWidth="1"/>
    <col min="12558" max="12563" width="8" style="5" customWidth="1"/>
    <col min="12564" max="12564" width="11.75" style="5" customWidth="1"/>
    <col min="12565" max="12565" width="6.875" style="5" customWidth="1"/>
    <col min="12566" max="12566" width="7.625" style="5" customWidth="1"/>
    <col min="12567" max="12570" width="6.75" style="5" customWidth="1"/>
    <col min="12571" max="12571" width="7.625" style="5" customWidth="1"/>
    <col min="12572" max="12576" width="6.75" style="5" customWidth="1"/>
    <col min="12577" max="12577" width="6.625" style="5" customWidth="1"/>
    <col min="12578" max="12578" width="6.25" style="5" customWidth="1"/>
    <col min="12579" max="12579" width="6.625" style="5" customWidth="1"/>
    <col min="12580" max="12580" width="6.25" style="5" customWidth="1"/>
    <col min="12581" max="12581" width="6.5" style="5" customWidth="1"/>
    <col min="12582" max="12582" width="6.625" style="5" customWidth="1"/>
    <col min="12583" max="12583" width="6.875" style="5" customWidth="1"/>
    <col min="12584" max="12584" width="7" style="5" customWidth="1"/>
    <col min="12585" max="12585" width="8.125" style="5" customWidth="1"/>
    <col min="12586" max="12586" width="7.875" style="5" customWidth="1"/>
    <col min="12587" max="12588" width="6.75" style="5" customWidth="1"/>
    <col min="12589" max="12589" width="6.625" style="5" customWidth="1"/>
    <col min="12590" max="12591" width="6.75" style="5" customWidth="1"/>
    <col min="12592" max="12592" width="6.625" style="5" customWidth="1"/>
    <col min="12593" max="12595" width="0" style="5" hidden="1" customWidth="1"/>
    <col min="12596" max="12777" width="9" style="5"/>
    <col min="12778" max="12778" width="4.25" style="5" customWidth="1"/>
    <col min="12779" max="12779" width="16.25" style="5" customWidth="1"/>
    <col min="12780" max="12787" width="6.75" style="5" customWidth="1"/>
    <col min="12788" max="12789" width="5.875" style="5" customWidth="1"/>
    <col min="12790" max="12790" width="8.5" style="5" customWidth="1"/>
    <col min="12791" max="12791" width="8" style="5" customWidth="1"/>
    <col min="12792" max="12792" width="9.125" style="5" customWidth="1"/>
    <col min="12793" max="12798" width="8" style="5" customWidth="1"/>
    <col min="12799" max="12799" width="11.75" style="5" customWidth="1"/>
    <col min="12800" max="12800" width="6.875" style="5" customWidth="1"/>
    <col min="12801" max="12801" width="8.375" style="5" customWidth="1"/>
    <col min="12802" max="12808" width="6.75" style="5" customWidth="1"/>
    <col min="12809" max="12810" width="5.875" style="5" customWidth="1"/>
    <col min="12811" max="12811" width="8.5" style="5" customWidth="1"/>
    <col min="12812" max="12812" width="8" style="5" customWidth="1"/>
    <col min="12813" max="12813" width="9.125" style="5" customWidth="1"/>
    <col min="12814" max="12819" width="8" style="5" customWidth="1"/>
    <col min="12820" max="12820" width="11.75" style="5" customWidth="1"/>
    <col min="12821" max="12821" width="6.875" style="5" customWidth="1"/>
    <col min="12822" max="12822" width="7.625" style="5" customWidth="1"/>
    <col min="12823" max="12826" width="6.75" style="5" customWidth="1"/>
    <col min="12827" max="12827" width="7.625" style="5" customWidth="1"/>
    <col min="12828" max="12832" width="6.75" style="5" customWidth="1"/>
    <col min="12833" max="12833" width="6.625" style="5" customWidth="1"/>
    <col min="12834" max="12834" width="6.25" style="5" customWidth="1"/>
    <col min="12835" max="12835" width="6.625" style="5" customWidth="1"/>
    <col min="12836" max="12836" width="6.25" style="5" customWidth="1"/>
    <col min="12837" max="12837" width="6.5" style="5" customWidth="1"/>
    <col min="12838" max="12838" width="6.625" style="5" customWidth="1"/>
    <col min="12839" max="12839" width="6.875" style="5" customWidth="1"/>
    <col min="12840" max="12840" width="7" style="5" customWidth="1"/>
    <col min="12841" max="12841" width="8.125" style="5" customWidth="1"/>
    <col min="12842" max="12842" width="7.875" style="5" customWidth="1"/>
    <col min="12843" max="12844" width="6.75" style="5" customWidth="1"/>
    <col min="12845" max="12845" width="6.625" style="5" customWidth="1"/>
    <col min="12846" max="12847" width="6.75" style="5" customWidth="1"/>
    <col min="12848" max="12848" width="6.625" style="5" customWidth="1"/>
    <col min="12849" max="12851" width="0" style="5" hidden="1" customWidth="1"/>
    <col min="12852" max="13033" width="9" style="5"/>
    <col min="13034" max="13034" width="4.25" style="5" customWidth="1"/>
    <col min="13035" max="13035" width="16.25" style="5" customWidth="1"/>
    <col min="13036" max="13043" width="6.75" style="5" customWidth="1"/>
    <col min="13044" max="13045" width="5.875" style="5" customWidth="1"/>
    <col min="13046" max="13046" width="8.5" style="5" customWidth="1"/>
    <col min="13047" max="13047" width="8" style="5" customWidth="1"/>
    <col min="13048" max="13048" width="9.125" style="5" customWidth="1"/>
    <col min="13049" max="13054" width="8" style="5" customWidth="1"/>
    <col min="13055" max="13055" width="11.75" style="5" customWidth="1"/>
    <col min="13056" max="13056" width="6.875" style="5" customWidth="1"/>
    <col min="13057" max="13057" width="8.375" style="5" customWidth="1"/>
    <col min="13058" max="13064" width="6.75" style="5" customWidth="1"/>
    <col min="13065" max="13066" width="5.875" style="5" customWidth="1"/>
    <col min="13067" max="13067" width="8.5" style="5" customWidth="1"/>
    <col min="13068" max="13068" width="8" style="5" customWidth="1"/>
    <col min="13069" max="13069" width="9.125" style="5" customWidth="1"/>
    <col min="13070" max="13075" width="8" style="5" customWidth="1"/>
    <col min="13076" max="13076" width="11.75" style="5" customWidth="1"/>
    <col min="13077" max="13077" width="6.875" style="5" customWidth="1"/>
    <col min="13078" max="13078" width="7.625" style="5" customWidth="1"/>
    <col min="13079" max="13082" width="6.75" style="5" customWidth="1"/>
    <col min="13083" max="13083" width="7.625" style="5" customWidth="1"/>
    <col min="13084" max="13088" width="6.75" style="5" customWidth="1"/>
    <col min="13089" max="13089" width="6.625" style="5" customWidth="1"/>
    <col min="13090" max="13090" width="6.25" style="5" customWidth="1"/>
    <col min="13091" max="13091" width="6.625" style="5" customWidth="1"/>
    <col min="13092" max="13092" width="6.25" style="5" customWidth="1"/>
    <col min="13093" max="13093" width="6.5" style="5" customWidth="1"/>
    <col min="13094" max="13094" width="6.625" style="5" customWidth="1"/>
    <col min="13095" max="13095" width="6.875" style="5" customWidth="1"/>
    <col min="13096" max="13096" width="7" style="5" customWidth="1"/>
    <col min="13097" max="13097" width="8.125" style="5" customWidth="1"/>
    <col min="13098" max="13098" width="7.875" style="5" customWidth="1"/>
    <col min="13099" max="13100" width="6.75" style="5" customWidth="1"/>
    <col min="13101" max="13101" width="6.625" style="5" customWidth="1"/>
    <col min="13102" max="13103" width="6.75" style="5" customWidth="1"/>
    <col min="13104" max="13104" width="6.625" style="5" customWidth="1"/>
    <col min="13105" max="13107" width="0" style="5" hidden="1" customWidth="1"/>
    <col min="13108" max="13289" width="9" style="5"/>
    <col min="13290" max="13290" width="4.25" style="5" customWidth="1"/>
    <col min="13291" max="13291" width="16.25" style="5" customWidth="1"/>
    <col min="13292" max="13299" width="6.75" style="5" customWidth="1"/>
    <col min="13300" max="13301" width="5.875" style="5" customWidth="1"/>
    <col min="13302" max="13302" width="8.5" style="5" customWidth="1"/>
    <col min="13303" max="13303" width="8" style="5" customWidth="1"/>
    <col min="13304" max="13304" width="9.125" style="5" customWidth="1"/>
    <col min="13305" max="13310" width="8" style="5" customWidth="1"/>
    <col min="13311" max="13311" width="11.75" style="5" customWidth="1"/>
    <col min="13312" max="13312" width="6.875" style="5" customWidth="1"/>
    <col min="13313" max="13313" width="8.375" style="5" customWidth="1"/>
    <col min="13314" max="13320" width="6.75" style="5" customWidth="1"/>
    <col min="13321" max="13322" width="5.875" style="5" customWidth="1"/>
    <col min="13323" max="13323" width="8.5" style="5" customWidth="1"/>
    <col min="13324" max="13324" width="8" style="5" customWidth="1"/>
    <col min="13325" max="13325" width="9.125" style="5" customWidth="1"/>
    <col min="13326" max="13331" width="8" style="5" customWidth="1"/>
    <col min="13332" max="13332" width="11.75" style="5" customWidth="1"/>
    <col min="13333" max="13333" width="6.875" style="5" customWidth="1"/>
    <col min="13334" max="13334" width="7.625" style="5" customWidth="1"/>
    <col min="13335" max="13338" width="6.75" style="5" customWidth="1"/>
    <col min="13339" max="13339" width="7.625" style="5" customWidth="1"/>
    <col min="13340" max="13344" width="6.75" style="5" customWidth="1"/>
    <col min="13345" max="13345" width="6.625" style="5" customWidth="1"/>
    <col min="13346" max="13346" width="6.25" style="5" customWidth="1"/>
    <col min="13347" max="13347" width="6.625" style="5" customWidth="1"/>
    <col min="13348" max="13348" width="6.25" style="5" customWidth="1"/>
    <col min="13349" max="13349" width="6.5" style="5" customWidth="1"/>
    <col min="13350" max="13350" width="6.625" style="5" customWidth="1"/>
    <col min="13351" max="13351" width="6.875" style="5" customWidth="1"/>
    <col min="13352" max="13352" width="7" style="5" customWidth="1"/>
    <col min="13353" max="13353" width="8.125" style="5" customWidth="1"/>
    <col min="13354" max="13354" width="7.875" style="5" customWidth="1"/>
    <col min="13355" max="13356" width="6.75" style="5" customWidth="1"/>
    <col min="13357" max="13357" width="6.625" style="5" customWidth="1"/>
    <col min="13358" max="13359" width="6.75" style="5" customWidth="1"/>
    <col min="13360" max="13360" width="6.625" style="5" customWidth="1"/>
    <col min="13361" max="13363" width="0" style="5" hidden="1" customWidth="1"/>
    <col min="13364" max="13545" width="9" style="5"/>
    <col min="13546" max="13546" width="4.25" style="5" customWidth="1"/>
    <col min="13547" max="13547" width="16.25" style="5" customWidth="1"/>
    <col min="13548" max="13555" width="6.75" style="5" customWidth="1"/>
    <col min="13556" max="13557" width="5.875" style="5" customWidth="1"/>
    <col min="13558" max="13558" width="8.5" style="5" customWidth="1"/>
    <col min="13559" max="13559" width="8" style="5" customWidth="1"/>
    <col min="13560" max="13560" width="9.125" style="5" customWidth="1"/>
    <col min="13561" max="13566" width="8" style="5" customWidth="1"/>
    <col min="13567" max="13567" width="11.75" style="5" customWidth="1"/>
    <col min="13568" max="13568" width="6.875" style="5" customWidth="1"/>
    <col min="13569" max="13569" width="8.375" style="5" customWidth="1"/>
    <col min="13570" max="13576" width="6.75" style="5" customWidth="1"/>
    <col min="13577" max="13578" width="5.875" style="5" customWidth="1"/>
    <col min="13579" max="13579" width="8.5" style="5" customWidth="1"/>
    <col min="13580" max="13580" width="8" style="5" customWidth="1"/>
    <col min="13581" max="13581" width="9.125" style="5" customWidth="1"/>
    <col min="13582" max="13587" width="8" style="5" customWidth="1"/>
    <col min="13588" max="13588" width="11.75" style="5" customWidth="1"/>
    <col min="13589" max="13589" width="6.875" style="5" customWidth="1"/>
    <col min="13590" max="13590" width="7.625" style="5" customWidth="1"/>
    <col min="13591" max="13594" width="6.75" style="5" customWidth="1"/>
    <col min="13595" max="13595" width="7.625" style="5" customWidth="1"/>
    <col min="13596" max="13600" width="6.75" style="5" customWidth="1"/>
    <col min="13601" max="13601" width="6.625" style="5" customWidth="1"/>
    <col min="13602" max="13602" width="6.25" style="5" customWidth="1"/>
    <col min="13603" max="13603" width="6.625" style="5" customWidth="1"/>
    <col min="13604" max="13604" width="6.25" style="5" customWidth="1"/>
    <col min="13605" max="13605" width="6.5" style="5" customWidth="1"/>
    <col min="13606" max="13606" width="6.625" style="5" customWidth="1"/>
    <col min="13607" max="13607" width="6.875" style="5" customWidth="1"/>
    <col min="13608" max="13608" width="7" style="5" customWidth="1"/>
    <col min="13609" max="13609" width="8.125" style="5" customWidth="1"/>
    <col min="13610" max="13610" width="7.875" style="5" customWidth="1"/>
    <col min="13611" max="13612" width="6.75" style="5" customWidth="1"/>
    <col min="13613" max="13613" width="6.625" style="5" customWidth="1"/>
    <col min="13614" max="13615" width="6.75" style="5" customWidth="1"/>
    <col min="13616" max="13616" width="6.625" style="5" customWidth="1"/>
    <col min="13617" max="13619" width="0" style="5" hidden="1" customWidth="1"/>
    <col min="13620" max="13801" width="9" style="5"/>
    <col min="13802" max="13802" width="4.25" style="5" customWidth="1"/>
    <col min="13803" max="13803" width="16.25" style="5" customWidth="1"/>
    <col min="13804" max="13811" width="6.75" style="5" customWidth="1"/>
    <col min="13812" max="13813" width="5.875" style="5" customWidth="1"/>
    <col min="13814" max="13814" width="8.5" style="5" customWidth="1"/>
    <col min="13815" max="13815" width="8" style="5" customWidth="1"/>
    <col min="13816" max="13816" width="9.125" style="5" customWidth="1"/>
    <col min="13817" max="13822" width="8" style="5" customWidth="1"/>
    <col min="13823" max="13823" width="11.75" style="5" customWidth="1"/>
    <col min="13824" max="13824" width="6.875" style="5" customWidth="1"/>
    <col min="13825" max="13825" width="8.375" style="5" customWidth="1"/>
    <col min="13826" max="13832" width="6.75" style="5" customWidth="1"/>
    <col min="13833" max="13834" width="5.875" style="5" customWidth="1"/>
    <col min="13835" max="13835" width="8.5" style="5" customWidth="1"/>
    <col min="13836" max="13836" width="8" style="5" customWidth="1"/>
    <col min="13837" max="13837" width="9.125" style="5" customWidth="1"/>
    <col min="13838" max="13843" width="8" style="5" customWidth="1"/>
    <col min="13844" max="13844" width="11.75" style="5" customWidth="1"/>
    <col min="13845" max="13845" width="6.875" style="5" customWidth="1"/>
    <col min="13846" max="13846" width="7.625" style="5" customWidth="1"/>
    <col min="13847" max="13850" width="6.75" style="5" customWidth="1"/>
    <col min="13851" max="13851" width="7.625" style="5" customWidth="1"/>
    <col min="13852" max="13856" width="6.75" style="5" customWidth="1"/>
    <col min="13857" max="13857" width="6.625" style="5" customWidth="1"/>
    <col min="13858" max="13858" width="6.25" style="5" customWidth="1"/>
    <col min="13859" max="13859" width="6.625" style="5" customWidth="1"/>
    <col min="13860" max="13860" width="6.25" style="5" customWidth="1"/>
    <col min="13861" max="13861" width="6.5" style="5" customWidth="1"/>
    <col min="13862" max="13862" width="6.625" style="5" customWidth="1"/>
    <col min="13863" max="13863" width="6.875" style="5" customWidth="1"/>
    <col min="13864" max="13864" width="7" style="5" customWidth="1"/>
    <col min="13865" max="13865" width="8.125" style="5" customWidth="1"/>
    <col min="13866" max="13866" width="7.875" style="5" customWidth="1"/>
    <col min="13867" max="13868" width="6.75" style="5" customWidth="1"/>
    <col min="13869" max="13869" width="6.625" style="5" customWidth="1"/>
    <col min="13870" max="13871" width="6.75" style="5" customWidth="1"/>
    <col min="13872" max="13872" width="6.625" style="5" customWidth="1"/>
    <col min="13873" max="13875" width="0" style="5" hidden="1" customWidth="1"/>
    <col min="13876" max="14057" width="9" style="5"/>
    <col min="14058" max="14058" width="4.25" style="5" customWidth="1"/>
    <col min="14059" max="14059" width="16.25" style="5" customWidth="1"/>
    <col min="14060" max="14067" width="6.75" style="5" customWidth="1"/>
    <col min="14068" max="14069" width="5.875" style="5" customWidth="1"/>
    <col min="14070" max="14070" width="8.5" style="5" customWidth="1"/>
    <col min="14071" max="14071" width="8" style="5" customWidth="1"/>
    <col min="14072" max="14072" width="9.125" style="5" customWidth="1"/>
    <col min="14073" max="14078" width="8" style="5" customWidth="1"/>
    <col min="14079" max="14079" width="11.75" style="5" customWidth="1"/>
    <col min="14080" max="14080" width="6.875" style="5" customWidth="1"/>
    <col min="14081" max="14081" width="8.375" style="5" customWidth="1"/>
    <col min="14082" max="14088" width="6.75" style="5" customWidth="1"/>
    <col min="14089" max="14090" width="5.875" style="5" customWidth="1"/>
    <col min="14091" max="14091" width="8.5" style="5" customWidth="1"/>
    <col min="14092" max="14092" width="8" style="5" customWidth="1"/>
    <col min="14093" max="14093" width="9.125" style="5" customWidth="1"/>
    <col min="14094" max="14099" width="8" style="5" customWidth="1"/>
    <col min="14100" max="14100" width="11.75" style="5" customWidth="1"/>
    <col min="14101" max="14101" width="6.875" style="5" customWidth="1"/>
    <col min="14102" max="14102" width="7.625" style="5" customWidth="1"/>
    <col min="14103" max="14106" width="6.75" style="5" customWidth="1"/>
    <col min="14107" max="14107" width="7.625" style="5" customWidth="1"/>
    <col min="14108" max="14112" width="6.75" style="5" customWidth="1"/>
    <col min="14113" max="14113" width="6.625" style="5" customWidth="1"/>
    <col min="14114" max="14114" width="6.25" style="5" customWidth="1"/>
    <col min="14115" max="14115" width="6.625" style="5" customWidth="1"/>
    <col min="14116" max="14116" width="6.25" style="5" customWidth="1"/>
    <col min="14117" max="14117" width="6.5" style="5" customWidth="1"/>
    <col min="14118" max="14118" width="6.625" style="5" customWidth="1"/>
    <col min="14119" max="14119" width="6.875" style="5" customWidth="1"/>
    <col min="14120" max="14120" width="7" style="5" customWidth="1"/>
    <col min="14121" max="14121" width="8.125" style="5" customWidth="1"/>
    <col min="14122" max="14122" width="7.875" style="5" customWidth="1"/>
    <col min="14123" max="14124" width="6.75" style="5" customWidth="1"/>
    <col min="14125" max="14125" width="6.625" style="5" customWidth="1"/>
    <col min="14126" max="14127" width="6.75" style="5" customWidth="1"/>
    <col min="14128" max="14128" width="6.625" style="5" customWidth="1"/>
    <col min="14129" max="14131" width="0" style="5" hidden="1" customWidth="1"/>
    <col min="14132" max="14313" width="9" style="5"/>
    <col min="14314" max="14314" width="4.25" style="5" customWidth="1"/>
    <col min="14315" max="14315" width="16.25" style="5" customWidth="1"/>
    <col min="14316" max="14323" width="6.75" style="5" customWidth="1"/>
    <col min="14324" max="14325" width="5.875" style="5" customWidth="1"/>
    <col min="14326" max="14326" width="8.5" style="5" customWidth="1"/>
    <col min="14327" max="14327" width="8" style="5" customWidth="1"/>
    <col min="14328" max="14328" width="9.125" style="5" customWidth="1"/>
    <col min="14329" max="14334" width="8" style="5" customWidth="1"/>
    <col min="14335" max="14335" width="11.75" style="5" customWidth="1"/>
    <col min="14336" max="14336" width="6.875" style="5" customWidth="1"/>
    <col min="14337" max="14337" width="8.375" style="5" customWidth="1"/>
    <col min="14338" max="14344" width="6.75" style="5" customWidth="1"/>
    <col min="14345" max="14346" width="5.875" style="5" customWidth="1"/>
    <col min="14347" max="14347" width="8.5" style="5" customWidth="1"/>
    <col min="14348" max="14348" width="8" style="5" customWidth="1"/>
    <col min="14349" max="14349" width="9.125" style="5" customWidth="1"/>
    <col min="14350" max="14355" width="8" style="5" customWidth="1"/>
    <col min="14356" max="14356" width="11.75" style="5" customWidth="1"/>
    <col min="14357" max="14357" width="6.875" style="5" customWidth="1"/>
    <col min="14358" max="14358" width="7.625" style="5" customWidth="1"/>
    <col min="14359" max="14362" width="6.75" style="5" customWidth="1"/>
    <col min="14363" max="14363" width="7.625" style="5" customWidth="1"/>
    <col min="14364" max="14368" width="6.75" style="5" customWidth="1"/>
    <col min="14369" max="14369" width="6.625" style="5" customWidth="1"/>
    <col min="14370" max="14370" width="6.25" style="5" customWidth="1"/>
    <col min="14371" max="14371" width="6.625" style="5" customWidth="1"/>
    <col min="14372" max="14372" width="6.25" style="5" customWidth="1"/>
    <col min="14373" max="14373" width="6.5" style="5" customWidth="1"/>
    <col min="14374" max="14374" width="6.625" style="5" customWidth="1"/>
    <col min="14375" max="14375" width="6.875" style="5" customWidth="1"/>
    <col min="14376" max="14376" width="7" style="5" customWidth="1"/>
    <col min="14377" max="14377" width="8.125" style="5" customWidth="1"/>
    <col min="14378" max="14378" width="7.875" style="5" customWidth="1"/>
    <col min="14379" max="14380" width="6.75" style="5" customWidth="1"/>
    <col min="14381" max="14381" width="6.625" style="5" customWidth="1"/>
    <col min="14382" max="14383" width="6.75" style="5" customWidth="1"/>
    <col min="14384" max="14384" width="6.625" style="5" customWidth="1"/>
    <col min="14385" max="14387" width="0" style="5" hidden="1" customWidth="1"/>
    <col min="14388" max="14569" width="9" style="5"/>
    <col min="14570" max="14570" width="4.25" style="5" customWidth="1"/>
    <col min="14571" max="14571" width="16.25" style="5" customWidth="1"/>
    <col min="14572" max="14579" width="6.75" style="5" customWidth="1"/>
    <col min="14580" max="14581" width="5.875" style="5" customWidth="1"/>
    <col min="14582" max="14582" width="8.5" style="5" customWidth="1"/>
    <col min="14583" max="14583" width="8" style="5" customWidth="1"/>
    <col min="14584" max="14584" width="9.125" style="5" customWidth="1"/>
    <col min="14585" max="14590" width="8" style="5" customWidth="1"/>
    <col min="14591" max="14591" width="11.75" style="5" customWidth="1"/>
    <col min="14592" max="14592" width="6.875" style="5" customWidth="1"/>
    <col min="14593" max="14593" width="8.375" style="5" customWidth="1"/>
    <col min="14594" max="14600" width="6.75" style="5" customWidth="1"/>
    <col min="14601" max="14602" width="5.875" style="5" customWidth="1"/>
    <col min="14603" max="14603" width="8.5" style="5" customWidth="1"/>
    <col min="14604" max="14604" width="8" style="5" customWidth="1"/>
    <col min="14605" max="14605" width="9.125" style="5" customWidth="1"/>
    <col min="14606" max="14611" width="8" style="5" customWidth="1"/>
    <col min="14612" max="14612" width="11.75" style="5" customWidth="1"/>
    <col min="14613" max="14613" width="6.875" style="5" customWidth="1"/>
    <col min="14614" max="14614" width="7.625" style="5" customWidth="1"/>
    <col min="14615" max="14618" width="6.75" style="5" customWidth="1"/>
    <col min="14619" max="14619" width="7.625" style="5" customWidth="1"/>
    <col min="14620" max="14624" width="6.75" style="5" customWidth="1"/>
    <col min="14625" max="14625" width="6.625" style="5" customWidth="1"/>
    <col min="14626" max="14626" width="6.25" style="5" customWidth="1"/>
    <col min="14627" max="14627" width="6.625" style="5" customWidth="1"/>
    <col min="14628" max="14628" width="6.25" style="5" customWidth="1"/>
    <col min="14629" max="14629" width="6.5" style="5" customWidth="1"/>
    <col min="14630" max="14630" width="6.625" style="5" customWidth="1"/>
    <col min="14631" max="14631" width="6.875" style="5" customWidth="1"/>
    <col min="14632" max="14632" width="7" style="5" customWidth="1"/>
    <col min="14633" max="14633" width="8.125" style="5" customWidth="1"/>
    <col min="14634" max="14634" width="7.875" style="5" customWidth="1"/>
    <col min="14635" max="14636" width="6.75" style="5" customWidth="1"/>
    <col min="14637" max="14637" width="6.625" style="5" customWidth="1"/>
    <col min="14638" max="14639" width="6.75" style="5" customWidth="1"/>
    <col min="14640" max="14640" width="6.625" style="5" customWidth="1"/>
    <col min="14641" max="14643" width="0" style="5" hidden="1" customWidth="1"/>
    <col min="14644" max="14825" width="9" style="5"/>
    <col min="14826" max="14826" width="4.25" style="5" customWidth="1"/>
    <col min="14827" max="14827" width="16.25" style="5" customWidth="1"/>
    <col min="14828" max="14835" width="6.75" style="5" customWidth="1"/>
    <col min="14836" max="14837" width="5.875" style="5" customWidth="1"/>
    <col min="14838" max="14838" width="8.5" style="5" customWidth="1"/>
    <col min="14839" max="14839" width="8" style="5" customWidth="1"/>
    <col min="14840" max="14840" width="9.125" style="5" customWidth="1"/>
    <col min="14841" max="14846" width="8" style="5" customWidth="1"/>
    <col min="14847" max="14847" width="11.75" style="5" customWidth="1"/>
    <col min="14848" max="14848" width="6.875" style="5" customWidth="1"/>
    <col min="14849" max="14849" width="8.375" style="5" customWidth="1"/>
    <col min="14850" max="14856" width="6.75" style="5" customWidth="1"/>
    <col min="14857" max="14858" width="5.875" style="5" customWidth="1"/>
    <col min="14859" max="14859" width="8.5" style="5" customWidth="1"/>
    <col min="14860" max="14860" width="8" style="5" customWidth="1"/>
    <col min="14861" max="14861" width="9.125" style="5" customWidth="1"/>
    <col min="14862" max="14867" width="8" style="5" customWidth="1"/>
    <col min="14868" max="14868" width="11.75" style="5" customWidth="1"/>
    <col min="14869" max="14869" width="6.875" style="5" customWidth="1"/>
    <col min="14870" max="14870" width="7.625" style="5" customWidth="1"/>
    <col min="14871" max="14874" width="6.75" style="5" customWidth="1"/>
    <col min="14875" max="14875" width="7.625" style="5" customWidth="1"/>
    <col min="14876" max="14880" width="6.75" style="5" customWidth="1"/>
    <col min="14881" max="14881" width="6.625" style="5" customWidth="1"/>
    <col min="14882" max="14882" width="6.25" style="5" customWidth="1"/>
    <col min="14883" max="14883" width="6.625" style="5" customWidth="1"/>
    <col min="14884" max="14884" width="6.25" style="5" customWidth="1"/>
    <col min="14885" max="14885" width="6.5" style="5" customWidth="1"/>
    <col min="14886" max="14886" width="6.625" style="5" customWidth="1"/>
    <col min="14887" max="14887" width="6.875" style="5" customWidth="1"/>
    <col min="14888" max="14888" width="7" style="5" customWidth="1"/>
    <col min="14889" max="14889" width="8.125" style="5" customWidth="1"/>
    <col min="14890" max="14890" width="7.875" style="5" customWidth="1"/>
    <col min="14891" max="14892" width="6.75" style="5" customWidth="1"/>
    <col min="14893" max="14893" width="6.625" style="5" customWidth="1"/>
    <col min="14894" max="14895" width="6.75" style="5" customWidth="1"/>
    <col min="14896" max="14896" width="6.625" style="5" customWidth="1"/>
    <col min="14897" max="14899" width="0" style="5" hidden="1" customWidth="1"/>
    <col min="14900" max="15081" width="9" style="5"/>
    <col min="15082" max="15082" width="4.25" style="5" customWidth="1"/>
    <col min="15083" max="15083" width="16.25" style="5" customWidth="1"/>
    <col min="15084" max="15091" width="6.75" style="5" customWidth="1"/>
    <col min="15092" max="15093" width="5.875" style="5" customWidth="1"/>
    <col min="15094" max="15094" width="8.5" style="5" customWidth="1"/>
    <col min="15095" max="15095" width="8" style="5" customWidth="1"/>
    <col min="15096" max="15096" width="9.125" style="5" customWidth="1"/>
    <col min="15097" max="15102" width="8" style="5" customWidth="1"/>
    <col min="15103" max="15103" width="11.75" style="5" customWidth="1"/>
    <col min="15104" max="15104" width="6.875" style="5" customWidth="1"/>
    <col min="15105" max="15105" width="8.375" style="5" customWidth="1"/>
    <col min="15106" max="15112" width="6.75" style="5" customWidth="1"/>
    <col min="15113" max="15114" width="5.875" style="5" customWidth="1"/>
    <col min="15115" max="15115" width="8.5" style="5" customWidth="1"/>
    <col min="15116" max="15116" width="8" style="5" customWidth="1"/>
    <col min="15117" max="15117" width="9.125" style="5" customWidth="1"/>
    <col min="15118" max="15123" width="8" style="5" customWidth="1"/>
    <col min="15124" max="15124" width="11.75" style="5" customWidth="1"/>
    <col min="15125" max="15125" width="6.875" style="5" customWidth="1"/>
    <col min="15126" max="15126" width="7.625" style="5" customWidth="1"/>
    <col min="15127" max="15130" width="6.75" style="5" customWidth="1"/>
    <col min="15131" max="15131" width="7.625" style="5" customWidth="1"/>
    <col min="15132" max="15136" width="6.75" style="5" customWidth="1"/>
    <col min="15137" max="15137" width="6.625" style="5" customWidth="1"/>
    <col min="15138" max="15138" width="6.25" style="5" customWidth="1"/>
    <col min="15139" max="15139" width="6.625" style="5" customWidth="1"/>
    <col min="15140" max="15140" width="6.25" style="5" customWidth="1"/>
    <col min="15141" max="15141" width="6.5" style="5" customWidth="1"/>
    <col min="15142" max="15142" width="6.625" style="5" customWidth="1"/>
    <col min="15143" max="15143" width="6.875" style="5" customWidth="1"/>
    <col min="15144" max="15144" width="7" style="5" customWidth="1"/>
    <col min="15145" max="15145" width="8.125" style="5" customWidth="1"/>
    <col min="15146" max="15146" width="7.875" style="5" customWidth="1"/>
    <col min="15147" max="15148" width="6.75" style="5" customWidth="1"/>
    <col min="15149" max="15149" width="6.625" style="5" customWidth="1"/>
    <col min="15150" max="15151" width="6.75" style="5" customWidth="1"/>
    <col min="15152" max="15152" width="6.625" style="5" customWidth="1"/>
    <col min="15153" max="15155" width="0" style="5" hidden="1" customWidth="1"/>
    <col min="15156" max="15337" width="9" style="5"/>
    <col min="15338" max="15338" width="4.25" style="5" customWidth="1"/>
    <col min="15339" max="15339" width="16.25" style="5" customWidth="1"/>
    <col min="15340" max="15347" width="6.75" style="5" customWidth="1"/>
    <col min="15348" max="15349" width="5.875" style="5" customWidth="1"/>
    <col min="15350" max="15350" width="8.5" style="5" customWidth="1"/>
    <col min="15351" max="15351" width="8" style="5" customWidth="1"/>
    <col min="15352" max="15352" width="9.125" style="5" customWidth="1"/>
    <col min="15353" max="15358" width="8" style="5" customWidth="1"/>
    <col min="15359" max="15359" width="11.75" style="5" customWidth="1"/>
    <col min="15360" max="15360" width="6.875" style="5" customWidth="1"/>
    <col min="15361" max="15361" width="8.375" style="5" customWidth="1"/>
    <col min="15362" max="15368" width="6.75" style="5" customWidth="1"/>
    <col min="15369" max="15370" width="5.875" style="5" customWidth="1"/>
    <col min="15371" max="15371" width="8.5" style="5" customWidth="1"/>
    <col min="15372" max="15372" width="8" style="5" customWidth="1"/>
    <col min="15373" max="15373" width="9.125" style="5" customWidth="1"/>
    <col min="15374" max="15379" width="8" style="5" customWidth="1"/>
    <col min="15380" max="15380" width="11.75" style="5" customWidth="1"/>
    <col min="15381" max="15381" width="6.875" style="5" customWidth="1"/>
    <col min="15382" max="15382" width="7.625" style="5" customWidth="1"/>
    <col min="15383" max="15386" width="6.75" style="5" customWidth="1"/>
    <col min="15387" max="15387" width="7.625" style="5" customWidth="1"/>
    <col min="15388" max="15392" width="6.75" style="5" customWidth="1"/>
    <col min="15393" max="15393" width="6.625" style="5" customWidth="1"/>
    <col min="15394" max="15394" width="6.25" style="5" customWidth="1"/>
    <col min="15395" max="15395" width="6.625" style="5" customWidth="1"/>
    <col min="15396" max="15396" width="6.25" style="5" customWidth="1"/>
    <col min="15397" max="15397" width="6.5" style="5" customWidth="1"/>
    <col min="15398" max="15398" width="6.625" style="5" customWidth="1"/>
    <col min="15399" max="15399" width="6.875" style="5" customWidth="1"/>
    <col min="15400" max="15400" width="7" style="5" customWidth="1"/>
    <col min="15401" max="15401" width="8.125" style="5" customWidth="1"/>
    <col min="15402" max="15402" width="7.875" style="5" customWidth="1"/>
    <col min="15403" max="15404" width="6.75" style="5" customWidth="1"/>
    <col min="15405" max="15405" width="6.625" style="5" customWidth="1"/>
    <col min="15406" max="15407" width="6.75" style="5" customWidth="1"/>
    <col min="15408" max="15408" width="6.625" style="5" customWidth="1"/>
    <col min="15409" max="15411" width="0" style="5" hidden="1" customWidth="1"/>
    <col min="15412" max="15593" width="9" style="5"/>
    <col min="15594" max="15594" width="4.25" style="5" customWidth="1"/>
    <col min="15595" max="15595" width="16.25" style="5" customWidth="1"/>
    <col min="15596" max="15603" width="6.75" style="5" customWidth="1"/>
    <col min="15604" max="15605" width="5.875" style="5" customWidth="1"/>
    <col min="15606" max="15606" width="8.5" style="5" customWidth="1"/>
    <col min="15607" max="15607" width="8" style="5" customWidth="1"/>
    <col min="15608" max="15608" width="9.125" style="5" customWidth="1"/>
    <col min="15609" max="15614" width="8" style="5" customWidth="1"/>
    <col min="15615" max="15615" width="11.75" style="5" customWidth="1"/>
    <col min="15616" max="15616" width="6.875" style="5" customWidth="1"/>
    <col min="15617" max="15617" width="8.375" style="5" customWidth="1"/>
    <col min="15618" max="15624" width="6.75" style="5" customWidth="1"/>
    <col min="15625" max="15626" width="5.875" style="5" customWidth="1"/>
    <col min="15627" max="15627" width="8.5" style="5" customWidth="1"/>
    <col min="15628" max="15628" width="8" style="5" customWidth="1"/>
    <col min="15629" max="15629" width="9.125" style="5" customWidth="1"/>
    <col min="15630" max="15635" width="8" style="5" customWidth="1"/>
    <col min="15636" max="15636" width="11.75" style="5" customWidth="1"/>
    <col min="15637" max="15637" width="6.875" style="5" customWidth="1"/>
    <col min="15638" max="15638" width="7.625" style="5" customWidth="1"/>
    <col min="15639" max="15642" width="6.75" style="5" customWidth="1"/>
    <col min="15643" max="15643" width="7.625" style="5" customWidth="1"/>
    <col min="15644" max="15648" width="6.75" style="5" customWidth="1"/>
    <col min="15649" max="15649" width="6.625" style="5" customWidth="1"/>
    <col min="15650" max="15650" width="6.25" style="5" customWidth="1"/>
    <col min="15651" max="15651" width="6.625" style="5" customWidth="1"/>
    <col min="15652" max="15652" width="6.25" style="5" customWidth="1"/>
    <col min="15653" max="15653" width="6.5" style="5" customWidth="1"/>
    <col min="15654" max="15654" width="6.625" style="5" customWidth="1"/>
    <col min="15655" max="15655" width="6.875" style="5" customWidth="1"/>
    <col min="15656" max="15656" width="7" style="5" customWidth="1"/>
    <col min="15657" max="15657" width="8.125" style="5" customWidth="1"/>
    <col min="15658" max="15658" width="7.875" style="5" customWidth="1"/>
    <col min="15659" max="15660" width="6.75" style="5" customWidth="1"/>
    <col min="15661" max="15661" width="6.625" style="5" customWidth="1"/>
    <col min="15662" max="15663" width="6.75" style="5" customWidth="1"/>
    <col min="15664" max="15664" width="6.625" style="5" customWidth="1"/>
    <col min="15665" max="15667" width="0" style="5" hidden="1" customWidth="1"/>
    <col min="15668" max="15849" width="9" style="5"/>
    <col min="15850" max="15850" width="4.25" style="5" customWidth="1"/>
    <col min="15851" max="15851" width="16.25" style="5" customWidth="1"/>
    <col min="15852" max="15859" width="6.75" style="5" customWidth="1"/>
    <col min="15860" max="15861" width="5.875" style="5" customWidth="1"/>
    <col min="15862" max="15862" width="8.5" style="5" customWidth="1"/>
    <col min="15863" max="15863" width="8" style="5" customWidth="1"/>
    <col min="15864" max="15864" width="9.125" style="5" customWidth="1"/>
    <col min="15865" max="15870" width="8" style="5" customWidth="1"/>
    <col min="15871" max="15871" width="11.75" style="5" customWidth="1"/>
    <col min="15872" max="15872" width="6.875" style="5" customWidth="1"/>
    <col min="15873" max="15873" width="8.375" style="5" customWidth="1"/>
    <col min="15874" max="15880" width="6.75" style="5" customWidth="1"/>
    <col min="15881" max="15882" width="5.875" style="5" customWidth="1"/>
    <col min="15883" max="15883" width="8.5" style="5" customWidth="1"/>
    <col min="15884" max="15884" width="8" style="5" customWidth="1"/>
    <col min="15885" max="15885" width="9.125" style="5" customWidth="1"/>
    <col min="15886" max="15891" width="8" style="5" customWidth="1"/>
    <col min="15892" max="15892" width="11.75" style="5" customWidth="1"/>
    <col min="15893" max="15893" width="6.875" style="5" customWidth="1"/>
    <col min="15894" max="15894" width="7.625" style="5" customWidth="1"/>
    <col min="15895" max="15898" width="6.75" style="5" customWidth="1"/>
    <col min="15899" max="15899" width="7.625" style="5" customWidth="1"/>
    <col min="15900" max="15904" width="6.75" style="5" customWidth="1"/>
    <col min="15905" max="15905" width="6.625" style="5" customWidth="1"/>
    <col min="15906" max="15906" width="6.25" style="5" customWidth="1"/>
    <col min="15907" max="15907" width="6.625" style="5" customWidth="1"/>
    <col min="15908" max="15908" width="6.25" style="5" customWidth="1"/>
    <col min="15909" max="15909" width="6.5" style="5" customWidth="1"/>
    <col min="15910" max="15910" width="6.625" style="5" customWidth="1"/>
    <col min="15911" max="15911" width="6.875" style="5" customWidth="1"/>
    <col min="15912" max="15912" width="7" style="5" customWidth="1"/>
    <col min="15913" max="15913" width="8.125" style="5" customWidth="1"/>
    <col min="15914" max="15914" width="7.875" style="5" customWidth="1"/>
    <col min="15915" max="15916" width="6.75" style="5" customWidth="1"/>
    <col min="15917" max="15917" width="6.625" style="5" customWidth="1"/>
    <col min="15918" max="15919" width="6.75" style="5" customWidth="1"/>
    <col min="15920" max="15920" width="6.625" style="5" customWidth="1"/>
    <col min="15921" max="15923" width="0" style="5" hidden="1" customWidth="1"/>
    <col min="15924" max="16105" width="9" style="5"/>
    <col min="16106" max="16106" width="4.25" style="5" customWidth="1"/>
    <col min="16107" max="16107" width="16.25" style="5" customWidth="1"/>
    <col min="16108" max="16115" width="6.75" style="5" customWidth="1"/>
    <col min="16116" max="16117" width="5.875" style="5" customWidth="1"/>
    <col min="16118" max="16118" width="8.5" style="5" customWidth="1"/>
    <col min="16119" max="16119" width="8" style="5" customWidth="1"/>
    <col min="16120" max="16120" width="9.125" style="5" customWidth="1"/>
    <col min="16121" max="16126" width="8" style="5" customWidth="1"/>
    <col min="16127" max="16127" width="11.75" style="5" customWidth="1"/>
    <col min="16128" max="16128" width="6.875" style="5" customWidth="1"/>
    <col min="16129" max="16129" width="8.375" style="5" customWidth="1"/>
    <col min="16130" max="16136" width="6.75" style="5" customWidth="1"/>
    <col min="16137" max="16138" width="5.875" style="5" customWidth="1"/>
    <col min="16139" max="16139" width="8.5" style="5" customWidth="1"/>
    <col min="16140" max="16140" width="8" style="5" customWidth="1"/>
    <col min="16141" max="16141" width="9.125" style="5" customWidth="1"/>
    <col min="16142" max="16147" width="8" style="5" customWidth="1"/>
    <col min="16148" max="16148" width="11.75" style="5" customWidth="1"/>
    <col min="16149" max="16149" width="6.875" style="5" customWidth="1"/>
    <col min="16150" max="16150" width="7.625" style="5" customWidth="1"/>
    <col min="16151" max="16154" width="6.75" style="5" customWidth="1"/>
    <col min="16155" max="16155" width="7.625" style="5" customWidth="1"/>
    <col min="16156" max="16160" width="6.75" style="5" customWidth="1"/>
    <col min="16161" max="16161" width="6.625" style="5" customWidth="1"/>
    <col min="16162" max="16162" width="6.25" style="5" customWidth="1"/>
    <col min="16163" max="16163" width="6.625" style="5" customWidth="1"/>
    <col min="16164" max="16164" width="6.25" style="5" customWidth="1"/>
    <col min="16165" max="16165" width="6.5" style="5" customWidth="1"/>
    <col min="16166" max="16166" width="6.625" style="5" customWidth="1"/>
    <col min="16167" max="16167" width="6.875" style="5" customWidth="1"/>
    <col min="16168" max="16168" width="7" style="5" customWidth="1"/>
    <col min="16169" max="16169" width="8.125" style="5" customWidth="1"/>
    <col min="16170" max="16170" width="7.875" style="5" customWidth="1"/>
    <col min="16171" max="16172" width="6.75" style="5" customWidth="1"/>
    <col min="16173" max="16173" width="6.625" style="5" customWidth="1"/>
    <col min="16174" max="16175" width="6.75" style="5" customWidth="1"/>
    <col min="16176" max="16176" width="6.625" style="5" customWidth="1"/>
    <col min="16177" max="16179" width="0" style="5" hidden="1" customWidth="1"/>
    <col min="16180" max="16384" width="9" style="5"/>
  </cols>
  <sheetData>
    <row r="1" spans="1:95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538"/>
      <c r="X1" s="538"/>
      <c r="Y1" s="538"/>
      <c r="Z1" s="538"/>
      <c r="AA1" s="538"/>
      <c r="AB1" s="538"/>
      <c r="AC1" s="538"/>
      <c r="AD1" s="538"/>
      <c r="AE1" s="538"/>
      <c r="AF1" s="538"/>
      <c r="AG1" s="538"/>
      <c r="AH1" s="538"/>
      <c r="AI1" s="538"/>
      <c r="AJ1" s="538"/>
      <c r="AK1" s="538"/>
      <c r="AL1" s="538"/>
      <c r="AM1" s="538"/>
      <c r="AN1" s="538"/>
      <c r="AO1" s="538"/>
      <c r="AP1" s="538"/>
      <c r="AQ1" s="2"/>
      <c r="AR1" s="2"/>
      <c r="AS1" s="2"/>
      <c r="AT1" s="2"/>
      <c r="AU1" s="2"/>
      <c r="AV1" s="72"/>
      <c r="AW1" s="72"/>
      <c r="AX1" s="72"/>
      <c r="AY1" s="72"/>
      <c r="AZ1" s="72"/>
      <c r="BA1" s="2"/>
      <c r="BB1" s="2"/>
      <c r="BC1" s="2"/>
      <c r="BD1" s="2"/>
      <c r="BE1" s="2"/>
      <c r="BF1" s="2"/>
      <c r="BG1" s="2"/>
      <c r="BH1" s="2"/>
      <c r="BI1" s="2"/>
      <c r="BJ1" s="278"/>
      <c r="BK1" s="3"/>
      <c r="BL1" s="3"/>
      <c r="BN1" s="3"/>
      <c r="BO1" s="3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23"/>
      <c r="CJ1" s="223"/>
      <c r="CK1" s="223"/>
      <c r="CL1" s="223"/>
    </row>
    <row r="2" spans="1:95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539"/>
      <c r="X2" s="539"/>
      <c r="Y2" s="539"/>
      <c r="Z2" s="539"/>
      <c r="AA2" s="539"/>
      <c r="AB2" s="539"/>
      <c r="AC2" s="539"/>
      <c r="AD2" s="539"/>
      <c r="AE2" s="539"/>
      <c r="AF2" s="539"/>
      <c r="AG2" s="539"/>
      <c r="AH2" s="539"/>
      <c r="AI2" s="539"/>
      <c r="AJ2" s="539"/>
      <c r="AK2" s="539"/>
      <c r="AL2" s="539"/>
      <c r="AM2" s="539"/>
      <c r="AN2" s="539"/>
      <c r="AO2" s="539"/>
      <c r="AP2" s="539"/>
      <c r="AQ2" s="2"/>
      <c r="AR2" s="2"/>
      <c r="AS2" s="2"/>
      <c r="AT2" s="2"/>
      <c r="AU2" s="2"/>
      <c r="AV2" s="72"/>
      <c r="AW2" s="72"/>
      <c r="AX2" s="72"/>
      <c r="AY2" s="72"/>
      <c r="AZ2" s="72"/>
      <c r="BA2" s="2"/>
      <c r="BB2" s="2"/>
      <c r="BC2" s="2"/>
      <c r="BD2" s="2"/>
      <c r="BE2" s="2"/>
      <c r="BF2" s="2"/>
      <c r="BG2" s="2"/>
      <c r="BH2" s="2"/>
      <c r="BI2" s="2"/>
      <c r="BJ2" s="278"/>
      <c r="BK2" s="3"/>
      <c r="BL2" s="3"/>
      <c r="BN2" s="3"/>
      <c r="BO2" s="3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23"/>
      <c r="CJ2" s="223"/>
      <c r="CK2" s="223"/>
      <c r="CL2" s="223"/>
    </row>
    <row r="3" spans="1:95" s="1" customFormat="1" ht="30.75" customHeight="1" x14ac:dyDescent="0.45">
      <c r="A3" s="745" t="s">
        <v>143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745"/>
      <c r="AX3" s="745"/>
      <c r="AY3" s="745"/>
      <c r="AZ3" s="745"/>
      <c r="BA3" s="745"/>
      <c r="BB3" s="745"/>
      <c r="BC3" s="745"/>
      <c r="BD3" s="745"/>
      <c r="BE3" s="745"/>
      <c r="BF3" s="745"/>
      <c r="BG3" s="745"/>
      <c r="BH3" s="745"/>
      <c r="BI3" s="745"/>
      <c r="BJ3" s="745"/>
      <c r="BK3" s="745"/>
      <c r="BL3" s="745"/>
      <c r="BM3" s="745"/>
      <c r="BN3" s="745"/>
      <c r="BO3" s="745"/>
      <c r="BP3" s="745"/>
      <c r="BQ3" s="745"/>
      <c r="BR3" s="745"/>
      <c r="BS3" s="745"/>
      <c r="BT3" s="614"/>
      <c r="BU3" s="236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23"/>
      <c r="CJ3" s="223"/>
      <c r="CK3" s="223"/>
      <c r="CL3" s="223"/>
    </row>
    <row r="4" spans="1:95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746"/>
      <c r="AU4" s="746"/>
      <c r="AV4" s="746"/>
      <c r="AW4" s="746"/>
      <c r="AX4" s="746"/>
      <c r="AY4" s="746"/>
      <c r="AZ4" s="746"/>
      <c r="BA4" s="746"/>
      <c r="BB4" s="746"/>
      <c r="BC4" s="746"/>
      <c r="BD4" s="746"/>
      <c r="BE4" s="746"/>
      <c r="BF4" s="746"/>
      <c r="BG4" s="746"/>
      <c r="BH4" s="746"/>
      <c r="BI4" s="746"/>
      <c r="BJ4" s="746"/>
      <c r="BK4" s="746"/>
      <c r="BL4" s="746"/>
      <c r="BM4" s="746"/>
      <c r="BN4" s="615"/>
      <c r="BO4" s="615"/>
      <c r="BP4" s="615"/>
      <c r="BQ4" s="615"/>
      <c r="BR4" s="615"/>
      <c r="BS4" s="615"/>
      <c r="BT4" s="615"/>
      <c r="BU4" s="224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23"/>
      <c r="CJ4" s="223"/>
      <c r="CK4" s="223"/>
      <c r="CL4" s="223"/>
    </row>
    <row r="5" spans="1:95" ht="30" customHeight="1" x14ac:dyDescent="0.4">
      <c r="A5" s="747" t="s">
        <v>2</v>
      </c>
      <c r="B5" s="748" t="s">
        <v>3</v>
      </c>
      <c r="C5" s="749" t="s">
        <v>137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75" t="s">
        <v>136</v>
      </c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776"/>
      <c r="AO5" s="776"/>
      <c r="AP5" s="776"/>
      <c r="AQ5" s="751" t="s">
        <v>5</v>
      </c>
      <c r="AR5" s="752"/>
      <c r="AS5" s="752"/>
      <c r="AT5" s="752"/>
      <c r="AU5" s="752"/>
      <c r="AV5" s="752"/>
      <c r="AW5" s="752"/>
      <c r="AX5" s="752"/>
      <c r="AY5" s="752"/>
      <c r="AZ5" s="752"/>
      <c r="BA5" s="752"/>
      <c r="BB5" s="752"/>
      <c r="BC5" s="752"/>
      <c r="BD5" s="752"/>
      <c r="BE5" s="752"/>
      <c r="BF5" s="752"/>
      <c r="BG5" s="752"/>
      <c r="BH5" s="752"/>
      <c r="BI5" s="752"/>
      <c r="BJ5" s="752"/>
      <c r="BK5" s="748" t="s">
        <v>135</v>
      </c>
      <c r="BL5" s="748"/>
      <c r="BM5" s="748"/>
      <c r="BN5" s="748" t="s">
        <v>138</v>
      </c>
      <c r="BO5" s="748"/>
      <c r="BP5" s="748"/>
      <c r="BQ5" s="748" t="s">
        <v>7</v>
      </c>
      <c r="BR5" s="748"/>
      <c r="BS5" s="748"/>
      <c r="BT5" s="51"/>
      <c r="BU5" s="621"/>
    </row>
    <row r="6" spans="1:95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0" t="s">
        <v>11</v>
      </c>
      <c r="J6" s="740"/>
      <c r="K6" s="740"/>
      <c r="L6" s="740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10</v>
      </c>
      <c r="X6" s="777" t="s">
        <v>11</v>
      </c>
      <c r="Y6" s="777"/>
      <c r="Z6" s="777"/>
      <c r="AA6" s="777"/>
      <c r="AB6" s="733" t="s">
        <v>12</v>
      </c>
      <c r="AC6" s="777" t="s">
        <v>11</v>
      </c>
      <c r="AD6" s="777"/>
      <c r="AE6" s="777"/>
      <c r="AF6" s="777"/>
      <c r="AG6" s="733" t="s">
        <v>13</v>
      </c>
      <c r="AH6" s="778" t="s">
        <v>14</v>
      </c>
      <c r="AI6" s="778"/>
      <c r="AJ6" s="778"/>
      <c r="AK6" s="778"/>
      <c r="AL6" s="778" t="s">
        <v>15</v>
      </c>
      <c r="AM6" s="778"/>
      <c r="AN6" s="778"/>
      <c r="AO6" s="778"/>
      <c r="AP6" s="733" t="s">
        <v>16</v>
      </c>
      <c r="AQ6" s="748" t="s">
        <v>17</v>
      </c>
      <c r="AR6" s="728" t="s">
        <v>11</v>
      </c>
      <c r="AS6" s="728"/>
      <c r="AT6" s="728"/>
      <c r="AU6" s="728"/>
      <c r="AV6" s="755" t="s">
        <v>12</v>
      </c>
      <c r="AW6" s="761" t="s">
        <v>11</v>
      </c>
      <c r="AX6" s="762"/>
      <c r="AY6" s="762"/>
      <c r="AZ6" s="763"/>
      <c r="BA6" s="748" t="s">
        <v>13</v>
      </c>
      <c r="BB6" s="728" t="s">
        <v>14</v>
      </c>
      <c r="BC6" s="728"/>
      <c r="BD6" s="728"/>
      <c r="BE6" s="728"/>
      <c r="BF6" s="728" t="s">
        <v>15</v>
      </c>
      <c r="BG6" s="728"/>
      <c r="BH6" s="728"/>
      <c r="BI6" s="728"/>
      <c r="BJ6" s="748" t="s">
        <v>18</v>
      </c>
      <c r="BK6" s="758" t="s">
        <v>19</v>
      </c>
      <c r="BL6" s="759" t="s">
        <v>20</v>
      </c>
      <c r="BM6" s="758" t="s">
        <v>21</v>
      </c>
      <c r="BN6" s="758" t="s">
        <v>19</v>
      </c>
      <c r="BO6" s="759" t="s">
        <v>20</v>
      </c>
      <c r="BP6" s="758" t="s">
        <v>21</v>
      </c>
      <c r="BQ6" s="758" t="s">
        <v>17</v>
      </c>
      <c r="BR6" s="759" t="s">
        <v>12</v>
      </c>
      <c r="BS6" s="758" t="s">
        <v>13</v>
      </c>
      <c r="BT6" s="425"/>
      <c r="BU6" s="226"/>
    </row>
    <row r="7" spans="1:95" ht="70.5" customHeight="1" x14ac:dyDescent="0.4">
      <c r="A7" s="747"/>
      <c r="B7" s="748"/>
      <c r="C7" s="739"/>
      <c r="D7" s="618" t="s">
        <v>27</v>
      </c>
      <c r="E7" s="618" t="s">
        <v>28</v>
      </c>
      <c r="F7" s="618" t="s">
        <v>29</v>
      </c>
      <c r="G7" s="618" t="s">
        <v>30</v>
      </c>
      <c r="H7" s="739"/>
      <c r="I7" s="618" t="s">
        <v>27</v>
      </c>
      <c r="J7" s="618" t="s">
        <v>28</v>
      </c>
      <c r="K7" s="618" t="s">
        <v>29</v>
      </c>
      <c r="L7" s="618" t="s">
        <v>30</v>
      </c>
      <c r="M7" s="739"/>
      <c r="N7" s="618" t="s">
        <v>31</v>
      </c>
      <c r="O7" s="618" t="s">
        <v>32</v>
      </c>
      <c r="P7" s="618" t="s">
        <v>33</v>
      </c>
      <c r="Q7" s="618" t="s">
        <v>34</v>
      </c>
      <c r="R7" s="618" t="s">
        <v>31</v>
      </c>
      <c r="S7" s="618" t="s">
        <v>32</v>
      </c>
      <c r="T7" s="618" t="s">
        <v>33</v>
      </c>
      <c r="U7" s="618" t="s">
        <v>34</v>
      </c>
      <c r="V7" s="739"/>
      <c r="W7" s="733"/>
      <c r="X7" s="620" t="s">
        <v>27</v>
      </c>
      <c r="Y7" s="620" t="s">
        <v>28</v>
      </c>
      <c r="Z7" s="620" t="s">
        <v>29</v>
      </c>
      <c r="AA7" s="620" t="s">
        <v>30</v>
      </c>
      <c r="AB7" s="733"/>
      <c r="AC7" s="620" t="s">
        <v>27</v>
      </c>
      <c r="AD7" s="620" t="s">
        <v>28</v>
      </c>
      <c r="AE7" s="620" t="s">
        <v>29</v>
      </c>
      <c r="AF7" s="620" t="s">
        <v>30</v>
      </c>
      <c r="AG7" s="733"/>
      <c r="AH7" s="620" t="s">
        <v>31</v>
      </c>
      <c r="AI7" s="620" t="s">
        <v>32</v>
      </c>
      <c r="AJ7" s="620" t="s">
        <v>33</v>
      </c>
      <c r="AK7" s="620" t="s">
        <v>34</v>
      </c>
      <c r="AL7" s="620" t="s">
        <v>31</v>
      </c>
      <c r="AM7" s="620" t="s">
        <v>32</v>
      </c>
      <c r="AN7" s="620" t="s">
        <v>33</v>
      </c>
      <c r="AO7" s="620" t="s">
        <v>34</v>
      </c>
      <c r="AP7" s="733"/>
      <c r="AQ7" s="748"/>
      <c r="AR7" s="617" t="s">
        <v>27</v>
      </c>
      <c r="AS7" s="617" t="s">
        <v>28</v>
      </c>
      <c r="AT7" s="617" t="s">
        <v>29</v>
      </c>
      <c r="AU7" s="617" t="s">
        <v>30</v>
      </c>
      <c r="AV7" s="755"/>
      <c r="AW7" s="622" t="s">
        <v>27</v>
      </c>
      <c r="AX7" s="622" t="s">
        <v>71</v>
      </c>
      <c r="AY7" s="622" t="s">
        <v>29</v>
      </c>
      <c r="AZ7" s="622" t="s">
        <v>68</v>
      </c>
      <c r="BA7" s="748"/>
      <c r="BB7" s="617" t="s">
        <v>31</v>
      </c>
      <c r="BC7" s="617" t="s">
        <v>32</v>
      </c>
      <c r="BD7" s="617" t="s">
        <v>33</v>
      </c>
      <c r="BE7" s="617" t="s">
        <v>34</v>
      </c>
      <c r="BF7" s="617" t="s">
        <v>31</v>
      </c>
      <c r="BG7" s="617" t="s">
        <v>32</v>
      </c>
      <c r="BH7" s="617" t="s">
        <v>33</v>
      </c>
      <c r="BI7" s="617" t="s">
        <v>34</v>
      </c>
      <c r="BJ7" s="748"/>
      <c r="BK7" s="758"/>
      <c r="BL7" s="760"/>
      <c r="BM7" s="758"/>
      <c r="BN7" s="758"/>
      <c r="BO7" s="760"/>
      <c r="BP7" s="758"/>
      <c r="BQ7" s="758"/>
      <c r="BR7" s="760"/>
      <c r="BS7" s="758"/>
      <c r="BT7" s="426"/>
      <c r="BU7" s="753" t="s">
        <v>104</v>
      </c>
      <c r="BV7" s="754"/>
      <c r="BW7" s="754"/>
      <c r="BX7" s="754"/>
      <c r="BY7" s="754"/>
      <c r="BZ7" s="754"/>
      <c r="CA7" s="754"/>
      <c r="CB7" s="754"/>
      <c r="CC7" s="754"/>
      <c r="CD7" s="754"/>
      <c r="CE7" s="754"/>
      <c r="CF7" s="754"/>
      <c r="CG7" s="754"/>
      <c r="CH7" s="754"/>
      <c r="CI7" s="754"/>
    </row>
    <row r="8" spans="1:95" s="300" customFormat="1" ht="13.15" x14ac:dyDescent="0.4">
      <c r="A8" s="296">
        <v>1</v>
      </c>
      <c r="B8" s="296">
        <v>2</v>
      </c>
      <c r="C8" s="537">
        <v>3</v>
      </c>
      <c r="D8" s="537">
        <v>4</v>
      </c>
      <c r="E8" s="537">
        <v>5</v>
      </c>
      <c r="F8" s="537">
        <v>6</v>
      </c>
      <c r="G8" s="537">
        <v>7</v>
      </c>
      <c r="H8" s="537">
        <v>8</v>
      </c>
      <c r="I8" s="537">
        <v>9</v>
      </c>
      <c r="J8" s="537">
        <v>10</v>
      </c>
      <c r="K8" s="537">
        <v>11</v>
      </c>
      <c r="L8" s="537">
        <v>12</v>
      </c>
      <c r="M8" s="537">
        <v>13</v>
      </c>
      <c r="N8" s="537">
        <v>14</v>
      </c>
      <c r="O8" s="537">
        <v>15</v>
      </c>
      <c r="P8" s="537">
        <v>16</v>
      </c>
      <c r="Q8" s="537">
        <v>17</v>
      </c>
      <c r="R8" s="537">
        <v>18</v>
      </c>
      <c r="S8" s="537">
        <v>19</v>
      </c>
      <c r="T8" s="537">
        <v>20</v>
      </c>
      <c r="U8" s="537">
        <v>21</v>
      </c>
      <c r="V8" s="537">
        <v>22</v>
      </c>
      <c r="W8" s="540">
        <v>3</v>
      </c>
      <c r="X8" s="540">
        <v>4</v>
      </c>
      <c r="Y8" s="540">
        <v>5</v>
      </c>
      <c r="Z8" s="540">
        <v>6</v>
      </c>
      <c r="AA8" s="540">
        <v>7</v>
      </c>
      <c r="AB8" s="540">
        <v>8</v>
      </c>
      <c r="AC8" s="540">
        <v>9</v>
      </c>
      <c r="AD8" s="540">
        <v>10</v>
      </c>
      <c r="AE8" s="540">
        <v>11</v>
      </c>
      <c r="AF8" s="540">
        <v>12</v>
      </c>
      <c r="AG8" s="540">
        <v>13</v>
      </c>
      <c r="AH8" s="540">
        <v>14</v>
      </c>
      <c r="AI8" s="540">
        <v>15</v>
      </c>
      <c r="AJ8" s="540">
        <v>16</v>
      </c>
      <c r="AK8" s="540">
        <v>17</v>
      </c>
      <c r="AL8" s="540">
        <v>18</v>
      </c>
      <c r="AM8" s="540">
        <v>19</v>
      </c>
      <c r="AN8" s="540">
        <v>20</v>
      </c>
      <c r="AO8" s="540">
        <v>21</v>
      </c>
      <c r="AP8" s="540">
        <v>22</v>
      </c>
      <c r="AQ8" s="296">
        <v>23</v>
      </c>
      <c r="AR8" s="296">
        <v>24</v>
      </c>
      <c r="AS8" s="296">
        <v>25</v>
      </c>
      <c r="AT8" s="296">
        <v>26</v>
      </c>
      <c r="AU8" s="296">
        <v>27</v>
      </c>
      <c r="AV8" s="296">
        <v>28</v>
      </c>
      <c r="AW8" s="296">
        <v>29</v>
      </c>
      <c r="AX8" s="296">
        <v>30</v>
      </c>
      <c r="AY8" s="296">
        <v>31</v>
      </c>
      <c r="AZ8" s="296">
        <v>32</v>
      </c>
      <c r="BA8" s="296">
        <v>33</v>
      </c>
      <c r="BB8" s="296">
        <v>34</v>
      </c>
      <c r="BC8" s="296">
        <v>35</v>
      </c>
      <c r="BD8" s="296">
        <v>36</v>
      </c>
      <c r="BE8" s="296">
        <v>37</v>
      </c>
      <c r="BF8" s="296">
        <v>38</v>
      </c>
      <c r="BG8" s="296">
        <v>39</v>
      </c>
      <c r="BH8" s="296">
        <v>40</v>
      </c>
      <c r="BI8" s="296">
        <v>41</v>
      </c>
      <c r="BJ8" s="296">
        <v>42</v>
      </c>
      <c r="BK8" s="296">
        <v>43</v>
      </c>
      <c r="BL8" s="296">
        <v>44</v>
      </c>
      <c r="BM8" s="296">
        <v>45</v>
      </c>
      <c r="BN8" s="296">
        <v>43</v>
      </c>
      <c r="BO8" s="296">
        <v>44</v>
      </c>
      <c r="BP8" s="296">
        <v>45</v>
      </c>
      <c r="BQ8" s="296">
        <v>69</v>
      </c>
      <c r="BR8" s="296">
        <v>70</v>
      </c>
      <c r="BS8" s="296">
        <v>71</v>
      </c>
      <c r="BT8" s="427"/>
      <c r="BU8" s="297"/>
      <c r="BV8" s="298" t="s">
        <v>94</v>
      </c>
      <c r="BW8" s="298" t="s">
        <v>85</v>
      </c>
      <c r="BX8" s="298" t="s">
        <v>86</v>
      </c>
      <c r="BY8" s="298" t="s">
        <v>87</v>
      </c>
      <c r="BZ8" s="298" t="s">
        <v>88</v>
      </c>
      <c r="CA8" s="298" t="s">
        <v>89</v>
      </c>
      <c r="CB8" s="298" t="s">
        <v>90</v>
      </c>
      <c r="CC8" s="298" t="s">
        <v>91</v>
      </c>
      <c r="CD8" s="298" t="s">
        <v>92</v>
      </c>
      <c r="CE8" s="298" t="s">
        <v>93</v>
      </c>
      <c r="CF8" s="298" t="s">
        <v>96</v>
      </c>
      <c r="CG8" s="298" t="s">
        <v>102</v>
      </c>
      <c r="CH8" s="298" t="s">
        <v>103</v>
      </c>
      <c r="CI8" s="299" t="s">
        <v>106</v>
      </c>
      <c r="CJ8" s="299" t="s">
        <v>108</v>
      </c>
      <c r="CK8" s="299" t="s">
        <v>110</v>
      </c>
      <c r="CL8" s="299" t="s">
        <v>112</v>
      </c>
      <c r="CM8" s="299" t="s">
        <v>114</v>
      </c>
      <c r="CN8" s="299" t="s">
        <v>116</v>
      </c>
      <c r="CO8" s="299" t="s">
        <v>117</v>
      </c>
      <c r="CP8" s="299" t="s">
        <v>122</v>
      </c>
      <c r="CQ8" s="299" t="s">
        <v>123</v>
      </c>
    </row>
    <row r="9" spans="1:95" ht="13.15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11"/>
      <c r="AR9" s="11"/>
      <c r="AS9" s="11"/>
      <c r="AT9" s="11"/>
      <c r="AU9" s="11"/>
      <c r="AV9" s="74"/>
      <c r="AW9" s="74"/>
      <c r="AX9" s="74"/>
      <c r="AY9" s="74"/>
      <c r="AZ9" s="138">
        <f t="shared" ref="AZ9" si="0">(AW9*5+AX9*3.5)*1000</f>
        <v>0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53"/>
      <c r="BU9" s="227"/>
      <c r="BV9" s="238"/>
      <c r="BW9" s="238"/>
      <c r="BX9" s="238"/>
      <c r="BY9" s="238"/>
      <c r="BZ9" s="238"/>
      <c r="CA9" s="238"/>
      <c r="CB9" s="238"/>
      <c r="CC9" s="238"/>
      <c r="CD9" s="238"/>
      <c r="CE9" s="238"/>
      <c r="CF9" s="238"/>
      <c r="CM9" s="228"/>
      <c r="CN9" s="228"/>
      <c r="CO9" s="228"/>
      <c r="CP9" s="228"/>
      <c r="CQ9" s="228"/>
    </row>
    <row r="10" spans="1:95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89">
        <v>1</v>
      </c>
      <c r="O10" s="189">
        <v>5.38</v>
      </c>
      <c r="P10" s="189">
        <v>2.48</v>
      </c>
      <c r="Q10" s="189">
        <v>3.28</v>
      </c>
      <c r="R10" s="189">
        <v>0.54</v>
      </c>
      <c r="S10" s="189">
        <v>23.22</v>
      </c>
      <c r="T10" s="189">
        <v>2.36</v>
      </c>
      <c r="U10" s="189">
        <v>19.11</v>
      </c>
      <c r="V10" s="625">
        <v>10271</v>
      </c>
      <c r="W10" s="585">
        <f>SUM(X10:AA10)</f>
        <v>67.275000000000006</v>
      </c>
      <c r="X10" s="626">
        <v>0.18100000000000005</v>
      </c>
      <c r="Y10" s="626">
        <v>10.836</v>
      </c>
      <c r="Z10" s="626">
        <v>47.073</v>
      </c>
      <c r="AA10" s="626">
        <v>9.1850000000000005</v>
      </c>
      <c r="AB10" s="585">
        <f>SUM(AC10:AF10)</f>
        <v>6.2</v>
      </c>
      <c r="AC10" s="626"/>
      <c r="AD10" s="626">
        <v>5.3</v>
      </c>
      <c r="AE10" s="626">
        <v>0.9</v>
      </c>
      <c r="AF10" s="626"/>
      <c r="AG10" s="585">
        <f>SUM(AH10:AO10)</f>
        <v>57.37</v>
      </c>
      <c r="AH10" s="626">
        <v>1</v>
      </c>
      <c r="AI10" s="626">
        <v>5.38</v>
      </c>
      <c r="AJ10" s="626">
        <v>2.48</v>
      </c>
      <c r="AK10" s="626">
        <v>3.28</v>
      </c>
      <c r="AL10" s="626">
        <v>0.54</v>
      </c>
      <c r="AM10" s="626">
        <v>23.22</v>
      </c>
      <c r="AN10" s="626">
        <v>2.36</v>
      </c>
      <c r="AO10" s="626">
        <v>19.11</v>
      </c>
      <c r="AP10" s="180">
        <v>10981</v>
      </c>
      <c r="AQ10" s="292">
        <f t="shared" ref="AQ10:AQ23" si="1">SUM(AR10:AU10)</f>
        <v>64.256</v>
      </c>
      <c r="AR10" s="127">
        <v>0.18099999999999999</v>
      </c>
      <c r="AS10" s="127">
        <v>9.92</v>
      </c>
      <c r="AT10" s="127">
        <v>46.03</v>
      </c>
      <c r="AU10" s="127">
        <v>8.125</v>
      </c>
      <c r="AV10" s="292">
        <f>SUM(AW10:AY10)</f>
        <v>5.8860000000000001</v>
      </c>
      <c r="AW10" s="125">
        <v>0.90400000000000003</v>
      </c>
      <c r="AX10" s="125">
        <v>4.3820000000000006</v>
      </c>
      <c r="AY10" s="125">
        <v>0.6</v>
      </c>
      <c r="AZ10" s="139">
        <v>0</v>
      </c>
      <c r="BA10" s="293">
        <f>+SUM(BB10:BI10)</f>
        <v>47.536999999999999</v>
      </c>
      <c r="BB10" s="127">
        <v>0.5</v>
      </c>
      <c r="BC10" s="127">
        <v>0.25</v>
      </c>
      <c r="BD10" s="127">
        <v>2.085</v>
      </c>
      <c r="BE10" s="127">
        <v>2.2170000000000001</v>
      </c>
      <c r="BF10" s="127">
        <v>0</v>
      </c>
      <c r="BG10" s="127">
        <v>23.669</v>
      </c>
      <c r="BH10" s="127">
        <v>2.1100000000000003</v>
      </c>
      <c r="BI10" s="127">
        <v>16.706</v>
      </c>
      <c r="BJ10" s="294">
        <v>8475</v>
      </c>
      <c r="BK10" s="128">
        <f>$AQ10/C10</f>
        <v>1.100085601780517</v>
      </c>
      <c r="BL10" s="128">
        <f>IF(H10=0,"-",AV10/H10)</f>
        <v>0.94935483870967741</v>
      </c>
      <c r="BM10" s="128">
        <f>BA10/M10</f>
        <v>0.82860379989541577</v>
      </c>
      <c r="BN10" s="128">
        <f>AQ10/W10</f>
        <v>0.95512448903753244</v>
      </c>
      <c r="BO10" s="128">
        <f>AV10/AB10</f>
        <v>0.94935483870967741</v>
      </c>
      <c r="BP10" s="128">
        <f>BA10/AG10</f>
        <v>0.82860379989541577</v>
      </c>
      <c r="BQ10" s="17">
        <f>AQ10-'09.12'!AQ10</f>
        <v>8.7370000000000019</v>
      </c>
      <c r="BR10" s="17">
        <f>AV10-'09.12'!AV10</f>
        <v>1.2700000000000005</v>
      </c>
      <c r="BS10" s="17">
        <f>BA10-'09.12'!BA10</f>
        <v>3.580999999999996</v>
      </c>
      <c r="BT10" s="612"/>
      <c r="BU10" s="239"/>
      <c r="BV10" s="249">
        <f>+SUM(BW10:DI10)</f>
        <v>11</v>
      </c>
      <c r="BW10" s="248">
        <v>1</v>
      </c>
      <c r="BX10" s="248">
        <v>1</v>
      </c>
      <c r="BY10" s="248"/>
      <c r="BZ10" s="248"/>
      <c r="CA10" s="248"/>
      <c r="CB10" s="248"/>
      <c r="CC10" s="248">
        <v>1</v>
      </c>
      <c r="CD10" s="248">
        <v>1</v>
      </c>
      <c r="CE10" s="248"/>
      <c r="CF10" s="248"/>
      <c r="CG10" s="248">
        <v>1</v>
      </c>
      <c r="CH10" s="248">
        <v>1</v>
      </c>
      <c r="CI10" s="248"/>
      <c r="CJ10" s="271"/>
      <c r="CK10" s="271">
        <v>1</v>
      </c>
      <c r="CL10" s="271">
        <v>1</v>
      </c>
      <c r="CM10" s="271"/>
      <c r="CN10" s="271">
        <v>1</v>
      </c>
      <c r="CO10" s="271">
        <v>1</v>
      </c>
      <c r="CP10" s="271">
        <v>1</v>
      </c>
      <c r="CQ10" s="271"/>
    </row>
    <row r="11" spans="1:95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553">
        <v>4122</v>
      </c>
      <c r="W11" s="541">
        <f>SUM(X11:AA11)</f>
        <v>36.826000000000001</v>
      </c>
      <c r="X11" s="543">
        <v>0</v>
      </c>
      <c r="Y11" s="543">
        <v>6.11</v>
      </c>
      <c r="Z11" s="543">
        <v>27.416</v>
      </c>
      <c r="AA11" s="543">
        <v>3.3</v>
      </c>
      <c r="AB11" s="541">
        <f t="shared" ref="AB11:AB13" si="3">SUM(AC11:AF11)</f>
        <v>6</v>
      </c>
      <c r="AC11" s="543">
        <v>0.2</v>
      </c>
      <c r="AD11" s="543">
        <v>5.8</v>
      </c>
      <c r="AE11" s="543"/>
      <c r="AF11" s="543"/>
      <c r="AG11" s="541">
        <f>SUM(AH11:AO11)</f>
        <v>20.190999999999999</v>
      </c>
      <c r="AH11" s="543">
        <v>0.6</v>
      </c>
      <c r="AI11" s="543">
        <v>1.04</v>
      </c>
      <c r="AJ11" s="543">
        <v>0.12</v>
      </c>
      <c r="AK11" s="543">
        <v>0.1</v>
      </c>
      <c r="AL11" s="543">
        <v>2.98</v>
      </c>
      <c r="AM11" s="543">
        <v>6.93</v>
      </c>
      <c r="AN11" s="543">
        <v>2.56</v>
      </c>
      <c r="AO11" s="543">
        <v>5.8609999999999998</v>
      </c>
      <c r="AP11" s="550">
        <v>5411</v>
      </c>
      <c r="AQ11" s="279">
        <f t="shared" si="1"/>
        <v>28.7</v>
      </c>
      <c r="AR11" s="166">
        <v>0.7</v>
      </c>
      <c r="AS11" s="166">
        <v>3.75</v>
      </c>
      <c r="AT11" s="166">
        <v>22.45</v>
      </c>
      <c r="AU11" s="166">
        <v>1.8</v>
      </c>
      <c r="AV11" s="279">
        <f>SUM(AW11:AY11)</f>
        <v>5.5</v>
      </c>
      <c r="AW11" s="71">
        <v>5.5</v>
      </c>
      <c r="AX11" s="71"/>
      <c r="AY11" s="71"/>
      <c r="AZ11" s="138">
        <f>(AW11*5+AX11*3.5+AY11*3)*1000</f>
        <v>27500</v>
      </c>
      <c r="BA11" s="280">
        <f t="shared" ref="BA11:BA23" si="4">+SUM(BB11:BI11)</f>
        <v>14.54</v>
      </c>
      <c r="BB11" s="22">
        <v>14.54</v>
      </c>
      <c r="BC11" s="22"/>
      <c r="BD11" s="22"/>
      <c r="BE11" s="22"/>
      <c r="BF11" s="22"/>
      <c r="BG11" s="22"/>
      <c r="BH11" s="22"/>
      <c r="BI11" s="22"/>
      <c r="BJ11" s="281">
        <v>4628</v>
      </c>
      <c r="BK11" s="18">
        <f>$AQ11/C11</f>
        <v>1</v>
      </c>
      <c r="BL11" s="18">
        <f>IF(H11=0,"-",AV11/H11)</f>
        <v>1</v>
      </c>
      <c r="BM11" s="18">
        <f>BA11/M11</f>
        <v>1.043041606886657</v>
      </c>
      <c r="BN11" s="18">
        <f t="shared" ref="BN11:BN23" si="5">AQ11/W11</f>
        <v>0.77934068321294736</v>
      </c>
      <c r="BO11" s="18">
        <f t="shared" ref="BO11:BO24" si="6">AV11/AB11</f>
        <v>0.91666666666666663</v>
      </c>
      <c r="BP11" s="18">
        <f t="shared" ref="BP11:BP24" si="7">BA11/AG11</f>
        <v>0.72012282700212971</v>
      </c>
      <c r="BQ11" s="17">
        <f>AQ11-'09.12'!AQ11</f>
        <v>0</v>
      </c>
      <c r="BR11" s="17">
        <f>AV11-'09.12'!AV11</f>
        <v>0</v>
      </c>
      <c r="BS11" s="17">
        <f>BA11-'09.12'!BA11</f>
        <v>0</v>
      </c>
      <c r="BT11" s="611"/>
      <c r="BU11" s="226"/>
      <c r="BV11" s="246">
        <f>+SUM(BW11:DI11)</f>
        <v>11</v>
      </c>
      <c r="BW11" s="247"/>
      <c r="BX11" s="247">
        <v>1</v>
      </c>
      <c r="BY11" s="247"/>
      <c r="BZ11" s="247"/>
      <c r="CA11" s="247"/>
      <c r="CB11" s="247">
        <v>1</v>
      </c>
      <c r="CC11" s="247"/>
      <c r="CD11" s="247">
        <v>1</v>
      </c>
      <c r="CE11" s="247"/>
      <c r="CF11" s="247"/>
      <c r="CG11" s="247">
        <v>1</v>
      </c>
      <c r="CH11" s="247">
        <v>1</v>
      </c>
      <c r="CI11" s="247"/>
      <c r="CJ11" s="270"/>
      <c r="CK11" s="270">
        <v>1</v>
      </c>
      <c r="CL11" s="270"/>
      <c r="CM11" s="270">
        <v>1</v>
      </c>
      <c r="CN11" s="270">
        <v>1</v>
      </c>
      <c r="CO11" s="270">
        <v>1</v>
      </c>
      <c r="CP11" s="270">
        <v>1</v>
      </c>
      <c r="CQ11" s="270">
        <v>1</v>
      </c>
    </row>
    <row r="12" spans="1:95" ht="13.15" x14ac:dyDescent="0.4">
      <c r="A12" s="14">
        <v>3</v>
      </c>
      <c r="B12" s="15" t="s">
        <v>53</v>
      </c>
      <c r="C12" s="61">
        <f t="shared" ref="C12:C23" si="8">SUM(D12:G12)</f>
        <v>83.710000000000008</v>
      </c>
      <c r="D12" s="64">
        <v>0.36</v>
      </c>
      <c r="E12" s="64">
        <v>13.42</v>
      </c>
      <c r="F12" s="64">
        <v>53.2</v>
      </c>
      <c r="G12" s="64">
        <v>16.73</v>
      </c>
      <c r="H12" s="61">
        <f t="shared" si="2"/>
        <v>1.5</v>
      </c>
      <c r="I12" s="65">
        <v>1.5</v>
      </c>
      <c r="J12" s="65" t="s">
        <v>64</v>
      </c>
      <c r="K12" s="65" t="s">
        <v>64</v>
      </c>
      <c r="L12" s="65"/>
      <c r="M12" s="61">
        <f t="shared" ref="M12:M23" si="9">SUM(N12:U12)</f>
        <v>17.11</v>
      </c>
      <c r="N12" s="66">
        <v>0.79</v>
      </c>
      <c r="O12" s="66">
        <v>1.83</v>
      </c>
      <c r="P12" s="66">
        <v>2.15</v>
      </c>
      <c r="Q12" s="66">
        <v>0.35</v>
      </c>
      <c r="R12" s="66">
        <v>0.52</v>
      </c>
      <c r="S12" s="66">
        <v>11.22</v>
      </c>
      <c r="T12" s="66">
        <v>0</v>
      </c>
      <c r="U12" s="66">
        <v>0.25</v>
      </c>
      <c r="V12" s="554">
        <v>10689</v>
      </c>
      <c r="W12" s="541">
        <f t="shared" ref="W12:W13" si="10">SUM(X12:AA12)</f>
        <v>83.710000000000008</v>
      </c>
      <c r="X12" s="544">
        <v>0.36</v>
      </c>
      <c r="Y12" s="544">
        <v>13.42</v>
      </c>
      <c r="Z12" s="544">
        <v>53.2</v>
      </c>
      <c r="AA12" s="544">
        <v>16.73</v>
      </c>
      <c r="AB12" s="541">
        <f t="shared" si="3"/>
        <v>1.5</v>
      </c>
      <c r="AC12" s="545">
        <v>1.5</v>
      </c>
      <c r="AD12" s="545"/>
      <c r="AE12" s="545"/>
      <c r="AF12" s="545"/>
      <c r="AG12" s="541">
        <f t="shared" ref="AG12:AG13" si="11">SUM(AH12:AO12)</f>
        <v>17.11</v>
      </c>
      <c r="AH12" s="546">
        <v>0.79</v>
      </c>
      <c r="AI12" s="546">
        <v>1.83</v>
      </c>
      <c r="AJ12" s="546">
        <v>2.15</v>
      </c>
      <c r="AK12" s="546">
        <v>0.35</v>
      </c>
      <c r="AL12" s="546">
        <v>0.52</v>
      </c>
      <c r="AM12" s="546">
        <v>11.22</v>
      </c>
      <c r="AN12" s="546">
        <v>0</v>
      </c>
      <c r="AO12" s="546">
        <v>0.25</v>
      </c>
      <c r="AP12" s="551">
        <v>10689</v>
      </c>
      <c r="AQ12" s="279">
        <v>74.7</v>
      </c>
      <c r="AR12" s="173">
        <v>2.1659999999999999</v>
      </c>
      <c r="AS12" s="173">
        <v>7.35</v>
      </c>
      <c r="AT12" s="173">
        <v>55.784999999999997</v>
      </c>
      <c r="AU12" s="173">
        <v>7.1690000000000005</v>
      </c>
      <c r="AV12" s="279">
        <f>SUM(AW12:AY12)</f>
        <v>0</v>
      </c>
      <c r="AW12" s="71"/>
      <c r="AX12" s="71"/>
      <c r="AY12" s="71"/>
      <c r="AZ12" s="138">
        <f t="shared" ref="AZ12:AZ22" si="12">(AW12*5+AX12*3.5+AY12*3)*1000</f>
        <v>0</v>
      </c>
      <c r="BA12" s="280">
        <f t="shared" si="4"/>
        <v>14.318000000000001</v>
      </c>
      <c r="BB12" s="22">
        <v>0</v>
      </c>
      <c r="BC12" s="22">
        <v>1.2269999999999999</v>
      </c>
      <c r="BD12" s="22">
        <v>8.5000000000000006E-2</v>
      </c>
      <c r="BE12" s="22">
        <v>0</v>
      </c>
      <c r="BF12" s="22">
        <v>0.1</v>
      </c>
      <c r="BG12" s="22">
        <v>10.522</v>
      </c>
      <c r="BH12" s="22">
        <v>0</v>
      </c>
      <c r="BI12" s="22">
        <v>2.3839999999999999</v>
      </c>
      <c r="BJ12" s="281">
        <v>9360</v>
      </c>
      <c r="BK12" s="18">
        <f>$AQ12/C12</f>
        <v>0.8923665034046111</v>
      </c>
      <c r="BL12" s="18">
        <f>IF(H12=0,"-",AV12/H12)</f>
        <v>0</v>
      </c>
      <c r="BM12" s="18">
        <f>BA12/M12</f>
        <v>0.83682057276446531</v>
      </c>
      <c r="BN12" s="18">
        <f t="shared" si="5"/>
        <v>0.8923665034046111</v>
      </c>
      <c r="BO12" s="18">
        <f t="shared" si="6"/>
        <v>0</v>
      </c>
      <c r="BP12" s="18">
        <f t="shared" si="7"/>
        <v>0.83682057276446531</v>
      </c>
      <c r="BQ12" s="17">
        <f>AQ12-'09.12'!AQ12</f>
        <v>0</v>
      </c>
      <c r="BR12" s="17">
        <f>AV12-'09.12'!AV12</f>
        <v>0</v>
      </c>
      <c r="BS12" s="17">
        <f>BA12-'09.12'!BA12</f>
        <v>0</v>
      </c>
      <c r="BT12" s="624"/>
      <c r="BU12" s="226"/>
      <c r="BV12" s="246">
        <f>+SUM(BW12:DI12)</f>
        <v>18</v>
      </c>
      <c r="BW12" s="247"/>
      <c r="BX12" s="247"/>
      <c r="BY12" s="247">
        <v>1</v>
      </c>
      <c r="BZ12" s="247">
        <v>1</v>
      </c>
      <c r="CA12" s="247"/>
      <c r="CB12" s="247">
        <v>1</v>
      </c>
      <c r="CC12" s="247">
        <v>1</v>
      </c>
      <c r="CD12" s="247">
        <v>1</v>
      </c>
      <c r="CE12" s="247">
        <v>1</v>
      </c>
      <c r="CF12" s="247">
        <v>1</v>
      </c>
      <c r="CG12" s="247">
        <v>1</v>
      </c>
      <c r="CH12" s="247">
        <v>1</v>
      </c>
      <c r="CI12" s="247">
        <v>1</v>
      </c>
      <c r="CJ12" s="270">
        <v>1</v>
      </c>
      <c r="CK12" s="270">
        <v>1</v>
      </c>
      <c r="CL12" s="270">
        <v>1</v>
      </c>
      <c r="CM12" s="270">
        <v>1</v>
      </c>
      <c r="CN12" s="270">
        <v>1</v>
      </c>
      <c r="CO12" s="270">
        <v>1</v>
      </c>
      <c r="CP12" s="270">
        <v>1</v>
      </c>
      <c r="CQ12" s="270">
        <v>1</v>
      </c>
    </row>
    <row r="13" spans="1:95" ht="13.15" x14ac:dyDescent="0.4">
      <c r="A13" s="14">
        <v>4</v>
      </c>
      <c r="B13" s="15" t="s">
        <v>54</v>
      </c>
      <c r="C13" s="61">
        <f t="shared" si="8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9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553">
        <v>1727</v>
      </c>
      <c r="W13" s="541">
        <f t="shared" si="10"/>
        <v>13.145</v>
      </c>
      <c r="X13" s="543">
        <v>0.72</v>
      </c>
      <c r="Y13" s="543">
        <v>1.0649999999999999</v>
      </c>
      <c r="Z13" s="543">
        <v>8.34</v>
      </c>
      <c r="AA13" s="543">
        <v>3.02</v>
      </c>
      <c r="AB13" s="541">
        <f t="shared" si="3"/>
        <v>1.74</v>
      </c>
      <c r="AC13" s="543"/>
      <c r="AD13" s="543">
        <v>1.74</v>
      </c>
      <c r="AE13" s="543"/>
      <c r="AF13" s="543"/>
      <c r="AG13" s="541">
        <f t="shared" si="11"/>
        <v>1.18</v>
      </c>
      <c r="AH13" s="543">
        <v>0</v>
      </c>
      <c r="AI13" s="543">
        <v>0</v>
      </c>
      <c r="AJ13" s="543">
        <v>0</v>
      </c>
      <c r="AK13" s="543">
        <v>0</v>
      </c>
      <c r="AL13" s="543">
        <v>0.32</v>
      </c>
      <c r="AM13" s="543">
        <v>0.86</v>
      </c>
      <c r="AN13" s="543">
        <v>0</v>
      </c>
      <c r="AO13" s="543">
        <v>0</v>
      </c>
      <c r="AP13" s="550">
        <v>1626</v>
      </c>
      <c r="AQ13" s="279">
        <f t="shared" si="1"/>
        <v>10.491</v>
      </c>
      <c r="AR13" s="174">
        <v>0.72</v>
      </c>
      <c r="AS13" s="174">
        <v>0.82000000000000006</v>
      </c>
      <c r="AT13" s="174">
        <v>7.3259999999999996</v>
      </c>
      <c r="AU13" s="174">
        <v>1.625</v>
      </c>
      <c r="AV13" s="279">
        <f>SUM(AW13:AY13)</f>
        <v>0.33</v>
      </c>
      <c r="AW13" s="71"/>
      <c r="AX13" s="71">
        <v>0.33</v>
      </c>
      <c r="AY13" s="71"/>
      <c r="AZ13" s="138"/>
      <c r="BA13" s="280">
        <f t="shared" si="4"/>
        <v>1.18</v>
      </c>
      <c r="BB13" s="22">
        <v>1.18</v>
      </c>
      <c r="BC13" s="22"/>
      <c r="BD13" s="22"/>
      <c r="BE13" s="22"/>
      <c r="BF13" s="22"/>
      <c r="BG13" s="22"/>
      <c r="BH13" s="22"/>
      <c r="BI13" s="22"/>
      <c r="BJ13" s="281">
        <v>1375</v>
      </c>
      <c r="BK13" s="18">
        <f>$AQ13/C13</f>
        <v>0.76187363834422661</v>
      </c>
      <c r="BL13" s="18">
        <f>IF(H13=0,"-",AV13/H13)</f>
        <v>0.3666666666666667</v>
      </c>
      <c r="BM13" s="18">
        <f>BA13/M13</f>
        <v>1</v>
      </c>
      <c r="BN13" s="18">
        <f t="shared" si="5"/>
        <v>0.79809813617344993</v>
      </c>
      <c r="BO13" s="18">
        <f t="shared" si="6"/>
        <v>0.18965517241379312</v>
      </c>
      <c r="BP13" s="18">
        <f t="shared" si="7"/>
        <v>1</v>
      </c>
      <c r="BQ13" s="17">
        <f>AQ13-'09.12'!AQ13</f>
        <v>0</v>
      </c>
      <c r="BR13" s="17">
        <f>AV13-'09.12'!AV13</f>
        <v>0</v>
      </c>
      <c r="BS13" s="17">
        <f>BA13-'09.12'!BA13</f>
        <v>0</v>
      </c>
      <c r="BT13" s="611"/>
      <c r="BU13" s="226"/>
      <c r="BV13" s="246">
        <f>+SUM(BW13:DI13)</f>
        <v>11</v>
      </c>
      <c r="BW13" s="247">
        <v>1</v>
      </c>
      <c r="BX13" s="247">
        <v>1</v>
      </c>
      <c r="BY13" s="247"/>
      <c r="BZ13" s="247">
        <v>1</v>
      </c>
      <c r="CA13" s="247"/>
      <c r="CB13" s="247"/>
      <c r="CC13" s="247"/>
      <c r="CD13" s="247">
        <v>1</v>
      </c>
      <c r="CE13" s="247"/>
      <c r="CF13" s="247"/>
      <c r="CG13" s="247">
        <v>1</v>
      </c>
      <c r="CH13" s="247">
        <v>1</v>
      </c>
      <c r="CI13" s="247">
        <v>1</v>
      </c>
      <c r="CJ13" s="270"/>
      <c r="CK13" s="270">
        <v>1</v>
      </c>
      <c r="CL13" s="270"/>
      <c r="CM13" s="270">
        <v>1</v>
      </c>
      <c r="CN13" s="270"/>
      <c r="CO13" s="270">
        <v>1</v>
      </c>
      <c r="CP13" s="270">
        <v>1</v>
      </c>
      <c r="CQ13" s="270"/>
    </row>
    <row r="14" spans="1:95" s="43" customFormat="1" ht="13.15" x14ac:dyDescent="0.35">
      <c r="A14" s="616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555"/>
      <c r="W14" s="541"/>
      <c r="X14" s="547"/>
      <c r="Y14" s="547"/>
      <c r="Z14" s="547"/>
      <c r="AA14" s="547"/>
      <c r="AB14" s="541"/>
      <c r="AC14" s="547"/>
      <c r="AD14" s="547"/>
      <c r="AE14" s="547"/>
      <c r="AF14" s="547"/>
      <c r="AG14" s="541"/>
      <c r="AH14" s="547"/>
      <c r="AI14" s="547"/>
      <c r="AJ14" s="547"/>
      <c r="AK14" s="547"/>
      <c r="AL14" s="547"/>
      <c r="AM14" s="547"/>
      <c r="AN14" s="547"/>
      <c r="AO14" s="547"/>
      <c r="AP14" s="552"/>
      <c r="AQ14" s="279"/>
      <c r="AR14" s="169"/>
      <c r="AS14" s="169"/>
      <c r="AT14" s="169"/>
      <c r="AU14" s="169"/>
      <c r="AV14" s="279"/>
      <c r="AW14" s="76"/>
      <c r="AX14" s="76"/>
      <c r="AY14" s="76"/>
      <c r="AZ14" s="138">
        <f t="shared" si="12"/>
        <v>0</v>
      </c>
      <c r="BA14" s="280"/>
      <c r="BB14" s="28"/>
      <c r="BC14" s="28"/>
      <c r="BD14" s="28"/>
      <c r="BE14" s="28"/>
      <c r="BF14" s="28"/>
      <c r="BG14" s="28"/>
      <c r="BH14" s="28"/>
      <c r="BI14" s="28"/>
      <c r="BJ14" s="281"/>
      <c r="BK14" s="41"/>
      <c r="BL14" s="41"/>
      <c r="BM14" s="41"/>
      <c r="BN14" s="18"/>
      <c r="BO14" s="18"/>
      <c r="BP14" s="18"/>
      <c r="BQ14" s="17">
        <f>AQ14-'09.12'!AQ14</f>
        <v>0</v>
      </c>
      <c r="BR14" s="17">
        <f>AV14-'09.12'!AV14</f>
        <v>0</v>
      </c>
      <c r="BS14" s="17">
        <f>BA14-'09.12'!BA14</f>
        <v>0</v>
      </c>
      <c r="BT14" s="611"/>
      <c r="BU14" s="22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6"/>
      <c r="CI14" s="246"/>
      <c r="CJ14" s="272"/>
      <c r="CK14" s="272"/>
      <c r="CL14" s="272"/>
      <c r="CM14" s="272"/>
      <c r="CN14" s="272"/>
      <c r="CO14" s="272"/>
      <c r="CP14" s="272"/>
      <c r="CQ14" s="272"/>
    </row>
    <row r="15" spans="1:95" ht="13.15" x14ac:dyDescent="0.4">
      <c r="A15" s="14">
        <v>1</v>
      </c>
      <c r="B15" s="15" t="s">
        <v>52</v>
      </c>
      <c r="C15" s="61">
        <f t="shared" si="8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9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553">
        <v>2541</v>
      </c>
      <c r="W15" s="541">
        <f t="shared" ref="W15:W23" si="13">SUM(X15:AA15)</f>
        <v>17.664410501778921</v>
      </c>
      <c r="X15" s="543">
        <v>0</v>
      </c>
      <c r="Y15" s="543">
        <v>6.8644105017789201</v>
      </c>
      <c r="Z15" s="543">
        <v>10.8</v>
      </c>
      <c r="AA15" s="543">
        <v>0</v>
      </c>
      <c r="AB15" s="541">
        <f t="shared" ref="AB15:AB23" si="14">SUM(AC15:AF15)</f>
        <v>0.42</v>
      </c>
      <c r="AC15" s="543"/>
      <c r="AD15" s="543">
        <v>0.12</v>
      </c>
      <c r="AE15" s="543">
        <v>0.3</v>
      </c>
      <c r="AF15" s="543"/>
      <c r="AG15" s="541">
        <f t="shared" ref="AG15:AG23" si="15">SUM(AH15:AO15)</f>
        <v>8.8699999999999992</v>
      </c>
      <c r="AH15" s="543">
        <v>0</v>
      </c>
      <c r="AI15" s="543">
        <v>0</v>
      </c>
      <c r="AJ15" s="543">
        <v>0</v>
      </c>
      <c r="AK15" s="543">
        <v>0</v>
      </c>
      <c r="AL15" s="543">
        <v>1.56</v>
      </c>
      <c r="AM15" s="543">
        <v>5.86</v>
      </c>
      <c r="AN15" s="543">
        <v>1.45</v>
      </c>
      <c r="AO15" s="543"/>
      <c r="AP15" s="550">
        <v>2794</v>
      </c>
      <c r="AQ15" s="279">
        <f t="shared" si="1"/>
        <v>16.408000000000001</v>
      </c>
      <c r="AR15" s="22">
        <v>0.26</v>
      </c>
      <c r="AS15" s="22">
        <v>7.077</v>
      </c>
      <c r="AT15" s="22">
        <v>9.0709999999999997</v>
      </c>
      <c r="AU15" s="22">
        <v>0</v>
      </c>
      <c r="AV15" s="279">
        <f t="shared" ref="AV15:AV20" si="16">SUM(AW15:AY15)</f>
        <v>0</v>
      </c>
      <c r="AW15" s="75"/>
      <c r="AX15" s="75"/>
      <c r="AY15" s="75"/>
      <c r="AZ15" s="138">
        <f t="shared" si="12"/>
        <v>0</v>
      </c>
      <c r="BA15" s="280">
        <f t="shared" si="4"/>
        <v>10.289</v>
      </c>
      <c r="BB15" s="22"/>
      <c r="BC15" s="22"/>
      <c r="BD15" s="22"/>
      <c r="BE15" s="22"/>
      <c r="BF15" s="22">
        <v>1</v>
      </c>
      <c r="BG15" s="22">
        <v>7.8109999999999999</v>
      </c>
      <c r="BH15" s="22">
        <v>1.478</v>
      </c>
      <c r="BI15" s="22">
        <v>0</v>
      </c>
      <c r="BJ15" s="281">
        <v>2529</v>
      </c>
      <c r="BK15" s="18">
        <f t="shared" ref="BK15:BK24" si="17">$AQ15/C15</f>
        <v>1.018497827436375</v>
      </c>
      <c r="BL15" s="18">
        <f>IF(H15=0,"-",AV15/H15)</f>
        <v>0</v>
      </c>
      <c r="BM15" s="18">
        <f t="shared" ref="BM15:BM24" si="18">BA15/M15</f>
        <v>1.159977452085682</v>
      </c>
      <c r="BN15" s="18">
        <f t="shared" si="5"/>
        <v>0.92887334102361407</v>
      </c>
      <c r="BO15" s="18">
        <f t="shared" si="6"/>
        <v>0</v>
      </c>
      <c r="BP15" s="18">
        <f t="shared" si="7"/>
        <v>1.159977452085682</v>
      </c>
      <c r="BQ15" s="17">
        <f>AQ15-'09.12'!AQ15</f>
        <v>0</v>
      </c>
      <c r="BR15" s="17">
        <f>AV15-'09.12'!AV15</f>
        <v>0</v>
      </c>
      <c r="BS15" s="17">
        <f>BA15-'09.12'!BA15</f>
        <v>0</v>
      </c>
      <c r="BT15" s="611"/>
      <c r="BU15" s="226"/>
      <c r="BV15" s="246">
        <f t="shared" ref="BV15:BV23" si="19">+SUM(BW15:DI15)</f>
        <v>8</v>
      </c>
      <c r="BW15" s="247"/>
      <c r="BX15" s="247"/>
      <c r="BY15" s="247"/>
      <c r="BZ15" s="247"/>
      <c r="CA15" s="247">
        <v>1</v>
      </c>
      <c r="CB15" s="247">
        <v>1</v>
      </c>
      <c r="CC15" s="247"/>
      <c r="CD15" s="247"/>
      <c r="CE15" s="247"/>
      <c r="CF15" s="247">
        <v>1</v>
      </c>
      <c r="CG15" s="247">
        <v>1</v>
      </c>
      <c r="CH15" s="247"/>
      <c r="CI15" s="247"/>
      <c r="CJ15" s="270"/>
      <c r="CK15" s="270">
        <v>1</v>
      </c>
      <c r="CL15" s="270">
        <v>1</v>
      </c>
      <c r="CM15" s="270"/>
      <c r="CN15" s="270"/>
      <c r="CO15" s="270"/>
      <c r="CP15" s="270">
        <v>1</v>
      </c>
      <c r="CQ15" s="270">
        <v>1</v>
      </c>
    </row>
    <row r="16" spans="1:95" ht="13.15" x14ac:dyDescent="0.4">
      <c r="A16" s="14">
        <v>2</v>
      </c>
      <c r="B16" s="15" t="s">
        <v>42</v>
      </c>
      <c r="C16" s="61">
        <f t="shared" si="8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9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553">
        <v>10671</v>
      </c>
      <c r="W16" s="541">
        <f t="shared" si="13"/>
        <v>81.819999999999993</v>
      </c>
      <c r="X16" s="543">
        <v>1.6800000000000002</v>
      </c>
      <c r="Y16" s="543">
        <v>14.876999999999994</v>
      </c>
      <c r="Z16" s="543">
        <v>49.083999999999996</v>
      </c>
      <c r="AA16" s="543">
        <v>16.179000000000002</v>
      </c>
      <c r="AB16" s="541">
        <f t="shared" si="14"/>
        <v>12.4</v>
      </c>
      <c r="AC16" s="543">
        <v>4.5</v>
      </c>
      <c r="AD16" s="543">
        <v>5.9</v>
      </c>
      <c r="AE16" s="543">
        <v>2</v>
      </c>
      <c r="AF16" s="543"/>
      <c r="AG16" s="541">
        <f t="shared" si="15"/>
        <v>11.43</v>
      </c>
      <c r="AH16" s="543">
        <v>2.3200000000000003</v>
      </c>
      <c r="AI16" s="543">
        <v>3</v>
      </c>
      <c r="AJ16" s="543">
        <v>0</v>
      </c>
      <c r="AK16" s="543">
        <v>0</v>
      </c>
      <c r="AL16" s="543">
        <v>0</v>
      </c>
      <c r="AM16" s="543">
        <v>4.9399999999999995</v>
      </c>
      <c r="AN16" s="543">
        <v>0.15999999999999995</v>
      </c>
      <c r="AO16" s="543">
        <v>1.01</v>
      </c>
      <c r="AP16" s="550">
        <v>10446</v>
      </c>
      <c r="AQ16" s="279">
        <f t="shared" si="1"/>
        <v>75.209000000000003</v>
      </c>
      <c r="AR16" s="27">
        <v>1.4300000000000002</v>
      </c>
      <c r="AS16" s="27">
        <v>14.356999999999999</v>
      </c>
      <c r="AT16" s="27">
        <v>45.756999999999998</v>
      </c>
      <c r="AU16" s="27">
        <v>13.664999999999999</v>
      </c>
      <c r="AV16" s="279">
        <f t="shared" si="16"/>
        <v>6.8</v>
      </c>
      <c r="AW16" s="75">
        <v>6.8</v>
      </c>
      <c r="AX16" s="75"/>
      <c r="AY16" s="75"/>
      <c r="AZ16" s="138">
        <f t="shared" si="12"/>
        <v>34000</v>
      </c>
      <c r="BA16" s="280">
        <f t="shared" si="4"/>
        <v>6.9700000000000006</v>
      </c>
      <c r="BB16" s="22">
        <v>2.1</v>
      </c>
      <c r="BC16" s="22">
        <v>0</v>
      </c>
      <c r="BD16" s="22">
        <v>0</v>
      </c>
      <c r="BE16" s="22">
        <v>0</v>
      </c>
      <c r="BF16" s="22">
        <v>1.97</v>
      </c>
      <c r="BG16" s="22">
        <v>2.5</v>
      </c>
      <c r="BH16" s="22">
        <v>0</v>
      </c>
      <c r="BI16" s="22">
        <v>0.4</v>
      </c>
      <c r="BJ16" s="281">
        <v>9411</v>
      </c>
      <c r="BK16" s="18">
        <f t="shared" si="17"/>
        <v>0.93999500062492192</v>
      </c>
      <c r="BL16" s="18">
        <f>IF(H16=0,"-",AV16/H16)</f>
        <v>0.54838709677419351</v>
      </c>
      <c r="BM16" s="18">
        <f t="shared" si="18"/>
        <v>0.92317880794702012</v>
      </c>
      <c r="BN16" s="18">
        <f t="shared" si="5"/>
        <v>0.91920068442923497</v>
      </c>
      <c r="BO16" s="18">
        <f t="shared" si="6"/>
        <v>0.54838709677419351</v>
      </c>
      <c r="BP16" s="18">
        <f t="shared" si="7"/>
        <v>0.60979877515310599</v>
      </c>
      <c r="BQ16" s="17">
        <f>AQ16-'09.12'!AQ16</f>
        <v>0</v>
      </c>
      <c r="BR16" s="17">
        <f>AV16-'09.12'!AV16</f>
        <v>0</v>
      </c>
      <c r="BS16" s="17">
        <f>BA16-'09.12'!BA16</f>
        <v>0</v>
      </c>
      <c r="BT16" s="624"/>
      <c r="BU16" s="226"/>
      <c r="BV16" s="246">
        <f t="shared" si="19"/>
        <v>10</v>
      </c>
      <c r="BW16" s="247">
        <v>1</v>
      </c>
      <c r="BX16" s="247"/>
      <c r="BY16" s="247"/>
      <c r="BZ16" s="247"/>
      <c r="CA16" s="247">
        <v>1</v>
      </c>
      <c r="CB16" s="247"/>
      <c r="CC16" s="247"/>
      <c r="CD16" s="247"/>
      <c r="CE16" s="247"/>
      <c r="CF16" s="247">
        <v>1</v>
      </c>
      <c r="CG16" s="247">
        <v>1</v>
      </c>
      <c r="CH16" s="247"/>
      <c r="CI16" s="247"/>
      <c r="CJ16" s="270">
        <v>1</v>
      </c>
      <c r="CK16" s="270">
        <v>1</v>
      </c>
      <c r="CL16" s="270"/>
      <c r="CM16" s="270">
        <v>1</v>
      </c>
      <c r="CN16" s="270"/>
      <c r="CO16" s="270">
        <v>1</v>
      </c>
      <c r="CP16" s="270">
        <v>1</v>
      </c>
      <c r="CQ16" s="270">
        <v>1</v>
      </c>
    </row>
    <row r="17" spans="1:95" ht="13.15" x14ac:dyDescent="0.4">
      <c r="A17" s="14">
        <v>3</v>
      </c>
      <c r="B17" s="15" t="s">
        <v>56</v>
      </c>
      <c r="C17" s="61">
        <f t="shared" si="8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9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553">
        <v>2394</v>
      </c>
      <c r="W17" s="541">
        <f t="shared" si="13"/>
        <v>17.564999999999998</v>
      </c>
      <c r="X17" s="543">
        <v>0</v>
      </c>
      <c r="Y17" s="543">
        <v>5.4550000000000001</v>
      </c>
      <c r="Z17" s="543">
        <v>9.7799999999999994</v>
      </c>
      <c r="AA17" s="543">
        <v>2.33</v>
      </c>
      <c r="AB17" s="541">
        <f t="shared" si="14"/>
        <v>12.7</v>
      </c>
      <c r="AC17" s="543"/>
      <c r="AD17" s="543">
        <v>8.5</v>
      </c>
      <c r="AE17" s="543">
        <v>4.2</v>
      </c>
      <c r="AF17" s="543"/>
      <c r="AG17" s="541">
        <f t="shared" si="15"/>
        <v>6.95</v>
      </c>
      <c r="AH17" s="543">
        <v>6.32</v>
      </c>
      <c r="AI17" s="543">
        <v>0</v>
      </c>
      <c r="AJ17" s="543">
        <v>0</v>
      </c>
      <c r="AK17" s="543">
        <v>0</v>
      </c>
      <c r="AL17" s="543">
        <v>0.63</v>
      </c>
      <c r="AM17" s="543">
        <v>0</v>
      </c>
      <c r="AN17" s="543">
        <v>0</v>
      </c>
      <c r="AO17" s="543">
        <v>0</v>
      </c>
      <c r="AP17" s="550">
        <v>2707</v>
      </c>
      <c r="AQ17" s="279">
        <f t="shared" si="1"/>
        <v>16.78</v>
      </c>
      <c r="AR17" s="27"/>
      <c r="AS17" s="170">
        <v>6.11</v>
      </c>
      <c r="AT17" s="170">
        <v>8.92</v>
      </c>
      <c r="AU17" s="170">
        <v>1.75</v>
      </c>
      <c r="AV17" s="102">
        <f>AB17</f>
        <v>12.7</v>
      </c>
      <c r="AW17" s="75"/>
      <c r="AX17" s="75">
        <v>18.5</v>
      </c>
      <c r="AY17" s="75"/>
      <c r="AZ17" s="138">
        <f t="shared" si="12"/>
        <v>64750</v>
      </c>
      <c r="BA17" s="280">
        <f t="shared" si="4"/>
        <v>6.77</v>
      </c>
      <c r="BB17" s="22">
        <v>0</v>
      </c>
      <c r="BC17" s="22"/>
      <c r="BD17" s="22"/>
      <c r="BE17" s="22"/>
      <c r="BF17" s="22">
        <v>6.77</v>
      </c>
      <c r="BG17" s="22"/>
      <c r="BH17" s="22"/>
      <c r="BI17" s="22"/>
      <c r="BJ17" s="281">
        <v>3571</v>
      </c>
      <c r="BK17" s="18">
        <f t="shared" si="17"/>
        <v>1.0974493132766516</v>
      </c>
      <c r="BL17" s="18">
        <f>IF(H17=0,"-",AV17/H17)</f>
        <v>1</v>
      </c>
      <c r="BM17" s="18">
        <f t="shared" si="18"/>
        <v>0.9741007194244603</v>
      </c>
      <c r="BN17" s="18">
        <f t="shared" si="5"/>
        <v>0.95530885283233724</v>
      </c>
      <c r="BO17" s="563">
        <f t="shared" si="6"/>
        <v>1</v>
      </c>
      <c r="BP17" s="18">
        <f t="shared" si="7"/>
        <v>0.9741007194244603</v>
      </c>
      <c r="BQ17" s="17">
        <f>AQ17-'09.12'!AQ17</f>
        <v>0</v>
      </c>
      <c r="BR17" s="17">
        <f>AV17-'09.12'!AV17</f>
        <v>0</v>
      </c>
      <c r="BS17" s="17">
        <f>BA17-'09.12'!BA17</f>
        <v>0</v>
      </c>
      <c r="BT17" s="611"/>
      <c r="BU17" s="226"/>
      <c r="BV17" s="246">
        <f t="shared" si="19"/>
        <v>15</v>
      </c>
      <c r="BW17" s="247">
        <v>1</v>
      </c>
      <c r="BX17" s="247">
        <v>1</v>
      </c>
      <c r="BY17" s="247">
        <v>1</v>
      </c>
      <c r="BZ17" s="247"/>
      <c r="CA17" s="247">
        <v>1</v>
      </c>
      <c r="CB17" s="247">
        <v>1</v>
      </c>
      <c r="CC17" s="247"/>
      <c r="CD17" s="247"/>
      <c r="CE17" s="247"/>
      <c r="CF17" s="247"/>
      <c r="CG17" s="247">
        <v>1</v>
      </c>
      <c r="CH17" s="247">
        <v>1</v>
      </c>
      <c r="CI17" s="247">
        <v>1</v>
      </c>
      <c r="CJ17" s="270">
        <v>1</v>
      </c>
      <c r="CK17" s="270">
        <v>1</v>
      </c>
      <c r="CL17" s="270">
        <v>1</v>
      </c>
      <c r="CM17" s="270"/>
      <c r="CN17" s="270">
        <v>1</v>
      </c>
      <c r="CO17" s="270">
        <v>1</v>
      </c>
      <c r="CP17" s="270">
        <v>1</v>
      </c>
      <c r="CQ17" s="270">
        <v>1</v>
      </c>
    </row>
    <row r="18" spans="1:95" s="134" customFormat="1" ht="13.15" x14ac:dyDescent="0.4">
      <c r="A18" s="119">
        <v>4</v>
      </c>
      <c r="B18" s="120" t="s">
        <v>45</v>
      </c>
      <c r="C18" s="121">
        <f t="shared" si="8"/>
        <v>97.59</v>
      </c>
      <c r="D18" s="122">
        <v>8.17</v>
      </c>
      <c r="E18" s="122">
        <v>7.68</v>
      </c>
      <c r="F18" s="122">
        <v>40.79</v>
      </c>
      <c r="G18" s="122">
        <v>40.950000000000003</v>
      </c>
      <c r="H18" s="121">
        <f t="shared" si="2"/>
        <v>30.290000000000003</v>
      </c>
      <c r="I18" s="122">
        <v>8.3000000000000007</v>
      </c>
      <c r="J18" s="122">
        <v>17.8</v>
      </c>
      <c r="K18" s="122">
        <v>4.1900000000000004</v>
      </c>
      <c r="L18" s="122"/>
      <c r="M18" s="121">
        <f t="shared" si="9"/>
        <v>7.4499999999999993</v>
      </c>
      <c r="N18" s="122">
        <v>0.9</v>
      </c>
      <c r="O18" s="122">
        <v>0.42</v>
      </c>
      <c r="P18" s="122">
        <v>0</v>
      </c>
      <c r="Q18" s="122">
        <v>0.35</v>
      </c>
      <c r="R18" s="122">
        <v>1.88</v>
      </c>
      <c r="S18" s="122">
        <v>3.4</v>
      </c>
      <c r="T18" s="122">
        <v>0.1</v>
      </c>
      <c r="U18" s="122">
        <v>0.4</v>
      </c>
      <c r="V18" s="584">
        <v>12442</v>
      </c>
      <c r="W18" s="585">
        <f t="shared" si="13"/>
        <v>87.332000000000008</v>
      </c>
      <c r="X18" s="586">
        <v>7.3129999999999997</v>
      </c>
      <c r="Y18" s="586">
        <v>7.0789999999999997</v>
      </c>
      <c r="Z18" s="586">
        <v>39.339999999999996</v>
      </c>
      <c r="AA18" s="586">
        <v>33.600000000000009</v>
      </c>
      <c r="AB18" s="585">
        <f t="shared" si="14"/>
        <v>30.290000000000003</v>
      </c>
      <c r="AC18" s="586">
        <v>8.3000000000000007</v>
      </c>
      <c r="AD18" s="586">
        <v>17.8</v>
      </c>
      <c r="AE18" s="586">
        <v>4.1900000000000004</v>
      </c>
      <c r="AF18" s="586"/>
      <c r="AG18" s="585">
        <f t="shared" si="15"/>
        <v>6.3979999999999997</v>
      </c>
      <c r="AH18" s="586">
        <v>0</v>
      </c>
      <c r="AI18" s="586">
        <v>0.189</v>
      </c>
      <c r="AJ18" s="586">
        <v>0</v>
      </c>
      <c r="AK18" s="586">
        <v>0</v>
      </c>
      <c r="AL18" s="586">
        <v>1.8179999999999998</v>
      </c>
      <c r="AM18" s="586">
        <v>3.4649999999999999</v>
      </c>
      <c r="AN18" s="586">
        <v>0</v>
      </c>
      <c r="AO18" s="586">
        <v>0.92600000000000005</v>
      </c>
      <c r="AP18" s="587">
        <v>11107</v>
      </c>
      <c r="AQ18" s="292">
        <f t="shared" si="1"/>
        <v>87.329000000000008</v>
      </c>
      <c r="AR18" s="124">
        <v>7.3049999999999997</v>
      </c>
      <c r="AS18" s="124">
        <v>6.706999999999999</v>
      </c>
      <c r="AT18" s="124">
        <v>48.339000000000006</v>
      </c>
      <c r="AU18" s="124">
        <v>24.978000000000002</v>
      </c>
      <c r="AV18" s="292">
        <f>SUM(AW18:AY18)</f>
        <v>30.333130000000001</v>
      </c>
      <c r="AW18" s="125">
        <v>8.2970000000000006</v>
      </c>
      <c r="AX18" s="125">
        <v>14.04513</v>
      </c>
      <c r="AY18" s="125">
        <v>7.9909999999999997</v>
      </c>
      <c r="AZ18" s="139">
        <v>0</v>
      </c>
      <c r="BA18" s="293">
        <f t="shared" si="4"/>
        <v>5.4719999999999995</v>
      </c>
      <c r="BB18" s="127">
        <v>0</v>
      </c>
      <c r="BC18" s="127">
        <v>0.22600000000000001</v>
      </c>
      <c r="BD18" s="127">
        <v>0</v>
      </c>
      <c r="BE18" s="127">
        <v>0</v>
      </c>
      <c r="BF18" s="127">
        <v>0.71900000000000008</v>
      </c>
      <c r="BG18" s="127">
        <v>3.5409999999999999</v>
      </c>
      <c r="BH18" s="127">
        <v>0.82499999999999996</v>
      </c>
      <c r="BI18" s="127">
        <v>0.161</v>
      </c>
      <c r="BJ18" s="294">
        <v>11726</v>
      </c>
      <c r="BK18" s="128">
        <f t="shared" si="17"/>
        <v>0.8948560303309766</v>
      </c>
      <c r="BL18" s="128">
        <f>IF(H18=0,"-",AV18/H18)</f>
        <v>1.0014239022779794</v>
      </c>
      <c r="BM18" s="128">
        <f t="shared" si="18"/>
        <v>0.73449664429530204</v>
      </c>
      <c r="BN18" s="128">
        <f t="shared" si="5"/>
        <v>0.99996564833050883</v>
      </c>
      <c r="BO18" s="128">
        <f t="shared" si="6"/>
        <v>1.0014239022779794</v>
      </c>
      <c r="BP18" s="128">
        <f t="shared" si="7"/>
        <v>0.85526727102219435</v>
      </c>
      <c r="BQ18" s="17">
        <f>AQ18-'09.12'!AQ18</f>
        <v>4.2010000000000076</v>
      </c>
      <c r="BR18" s="17">
        <f>AV18-'09.12'!AV18</f>
        <v>0</v>
      </c>
      <c r="BS18" s="17">
        <f>BA18-'09.12'!BA18</f>
        <v>1.0009999999999986</v>
      </c>
      <c r="BT18" s="612"/>
      <c r="BU18" s="239"/>
      <c r="BV18" s="249">
        <f t="shared" si="19"/>
        <v>20</v>
      </c>
      <c r="BW18" s="248">
        <v>1</v>
      </c>
      <c r="BX18" s="248">
        <v>1</v>
      </c>
      <c r="BY18" s="248">
        <v>1</v>
      </c>
      <c r="BZ18" s="248">
        <v>1</v>
      </c>
      <c r="CA18" s="248">
        <v>1</v>
      </c>
      <c r="CB18" s="248">
        <v>1</v>
      </c>
      <c r="CC18" s="248">
        <v>1</v>
      </c>
      <c r="CD18" s="248">
        <v>1</v>
      </c>
      <c r="CE18" s="248">
        <v>1</v>
      </c>
      <c r="CF18" s="248">
        <v>1</v>
      </c>
      <c r="CG18" s="248">
        <v>1</v>
      </c>
      <c r="CH18" s="248">
        <v>1</v>
      </c>
      <c r="CI18" s="248">
        <v>1</v>
      </c>
      <c r="CJ18" s="271">
        <v>1</v>
      </c>
      <c r="CK18" s="271">
        <v>1</v>
      </c>
      <c r="CL18" s="271">
        <v>1</v>
      </c>
      <c r="CM18" s="271"/>
      <c r="CN18" s="271">
        <v>1</v>
      </c>
      <c r="CO18" s="271">
        <v>1</v>
      </c>
      <c r="CP18" s="271">
        <v>1</v>
      </c>
      <c r="CQ18" s="271">
        <v>1</v>
      </c>
    </row>
    <row r="19" spans="1:95" ht="13.15" x14ac:dyDescent="0.4">
      <c r="A19" s="14">
        <v>5</v>
      </c>
      <c r="B19" s="15" t="s">
        <v>47</v>
      </c>
      <c r="C19" s="61">
        <f t="shared" si="8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2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9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553">
        <v>12033</v>
      </c>
      <c r="W19" s="541">
        <f t="shared" si="13"/>
        <v>86.61</v>
      </c>
      <c r="X19" s="543">
        <v>0.4</v>
      </c>
      <c r="Y19" s="543">
        <v>14.6</v>
      </c>
      <c r="Z19" s="543">
        <v>53.25</v>
      </c>
      <c r="AA19" s="543">
        <v>18.36</v>
      </c>
      <c r="AB19" s="541">
        <f t="shared" si="14"/>
        <v>28.88</v>
      </c>
      <c r="AC19" s="543">
        <v>10.7</v>
      </c>
      <c r="AD19" s="543">
        <v>17.399999999999999</v>
      </c>
      <c r="AE19" s="543">
        <v>0.78</v>
      </c>
      <c r="AF19" s="543"/>
      <c r="AG19" s="541">
        <f t="shared" si="15"/>
        <v>28.57</v>
      </c>
      <c r="AH19" s="543">
        <v>0.81</v>
      </c>
      <c r="AI19" s="543">
        <v>0</v>
      </c>
      <c r="AJ19" s="543">
        <v>1.53</v>
      </c>
      <c r="AK19" s="543">
        <v>0</v>
      </c>
      <c r="AL19" s="543">
        <v>8.3800000000000008</v>
      </c>
      <c r="AM19" s="543">
        <v>0</v>
      </c>
      <c r="AN19" s="543">
        <v>17.850000000000001</v>
      </c>
      <c r="AO19" s="543">
        <v>0</v>
      </c>
      <c r="AP19" s="550">
        <v>12033</v>
      </c>
      <c r="AQ19" s="292">
        <v>84.86</v>
      </c>
      <c r="AR19" s="27">
        <v>0.38800000000000001</v>
      </c>
      <c r="AS19" s="27">
        <v>14.951000000000001</v>
      </c>
      <c r="AT19" s="27">
        <v>64.53</v>
      </c>
      <c r="AU19" s="27">
        <v>3.0419999999999998</v>
      </c>
      <c r="AV19" s="292">
        <f>SUM(AW19:AY19)</f>
        <v>29.110000000000003</v>
      </c>
      <c r="AW19" s="75">
        <v>16.342000000000002</v>
      </c>
      <c r="AX19" s="75">
        <v>12.324</v>
      </c>
      <c r="AY19" s="75">
        <v>0.44400000000000001</v>
      </c>
      <c r="AZ19" s="138">
        <f t="shared" si="12"/>
        <v>126176</v>
      </c>
      <c r="BA19" s="280">
        <f t="shared" si="4"/>
        <v>28.190000000000005</v>
      </c>
      <c r="BB19" s="22">
        <v>0</v>
      </c>
      <c r="BC19" s="22">
        <v>0</v>
      </c>
      <c r="BD19" s="22">
        <v>0.40100000000000002</v>
      </c>
      <c r="BE19" s="22">
        <v>0</v>
      </c>
      <c r="BF19" s="22">
        <v>3.7170000000000001</v>
      </c>
      <c r="BG19" s="22">
        <v>0</v>
      </c>
      <c r="BH19" s="22">
        <v>23.472000000000005</v>
      </c>
      <c r="BI19" s="22">
        <v>0.6</v>
      </c>
      <c r="BJ19" s="281">
        <v>11837</v>
      </c>
      <c r="BK19" s="18">
        <f t="shared" si="17"/>
        <v>0.9797944810068121</v>
      </c>
      <c r="BL19" s="18">
        <f t="shared" ref="BL19:BL24" si="20">IF(H19=0,"-",AV19/H19)</f>
        <v>1.0079639889196677</v>
      </c>
      <c r="BM19" s="18">
        <f t="shared" si="18"/>
        <v>0.98669933496674844</v>
      </c>
      <c r="BN19" s="18">
        <f t="shared" si="5"/>
        <v>0.9797944810068121</v>
      </c>
      <c r="BO19" s="18">
        <f t="shared" si="6"/>
        <v>1.0079639889196677</v>
      </c>
      <c r="BP19" s="18">
        <f t="shared" si="7"/>
        <v>0.98669933496674844</v>
      </c>
      <c r="BQ19" s="17">
        <f>AQ19-'09.12'!AQ19</f>
        <v>0</v>
      </c>
      <c r="BR19" s="17">
        <f>AV19-'09.12'!AV19</f>
        <v>0</v>
      </c>
      <c r="BS19" s="17">
        <f>BA19-'09.12'!BA19</f>
        <v>0</v>
      </c>
      <c r="BT19" s="612"/>
      <c r="BU19" s="226"/>
      <c r="BV19" s="246">
        <f t="shared" si="19"/>
        <v>19</v>
      </c>
      <c r="BW19" s="247">
        <v>1</v>
      </c>
      <c r="BX19" s="247">
        <v>1</v>
      </c>
      <c r="BY19" s="247">
        <v>1</v>
      </c>
      <c r="BZ19" s="247">
        <v>1</v>
      </c>
      <c r="CA19" s="247">
        <v>1</v>
      </c>
      <c r="CB19" s="247">
        <v>1</v>
      </c>
      <c r="CC19" s="247">
        <v>1</v>
      </c>
      <c r="CD19" s="247">
        <v>1</v>
      </c>
      <c r="CE19" s="247">
        <v>1</v>
      </c>
      <c r="CF19" s="247"/>
      <c r="CG19" s="247">
        <v>1</v>
      </c>
      <c r="CH19" s="247">
        <v>1</v>
      </c>
      <c r="CI19" s="247"/>
      <c r="CJ19" s="270">
        <v>1</v>
      </c>
      <c r="CK19" s="270">
        <v>1</v>
      </c>
      <c r="CL19" s="270">
        <v>1</v>
      </c>
      <c r="CM19" s="270">
        <v>1</v>
      </c>
      <c r="CN19" s="270">
        <v>1</v>
      </c>
      <c r="CO19" s="270">
        <v>1</v>
      </c>
      <c r="CP19" s="270">
        <v>1</v>
      </c>
      <c r="CQ19" s="270">
        <v>1</v>
      </c>
    </row>
    <row r="20" spans="1:95" s="134" customFormat="1" ht="13.15" x14ac:dyDescent="0.4">
      <c r="A20" s="119">
        <v>6</v>
      </c>
      <c r="B20" s="120" t="s">
        <v>49</v>
      </c>
      <c r="C20" s="121">
        <f t="shared" si="8"/>
        <v>28.4</v>
      </c>
      <c r="D20" s="122" t="s">
        <v>63</v>
      </c>
      <c r="E20" s="122">
        <v>2.4</v>
      </c>
      <c r="F20" s="122">
        <v>23.6</v>
      </c>
      <c r="G20" s="122">
        <v>2.4</v>
      </c>
      <c r="H20" s="121">
        <f t="shared" si="2"/>
        <v>10.08</v>
      </c>
      <c r="I20" s="122">
        <v>4</v>
      </c>
      <c r="J20" s="122">
        <v>3.95</v>
      </c>
      <c r="K20" s="122">
        <v>2.13</v>
      </c>
      <c r="L20" s="122"/>
      <c r="M20" s="121">
        <f t="shared" si="9"/>
        <v>3.1</v>
      </c>
      <c r="N20" s="122">
        <v>0</v>
      </c>
      <c r="O20" s="122">
        <v>0</v>
      </c>
      <c r="P20" s="122">
        <v>0</v>
      </c>
      <c r="Q20" s="122">
        <v>0</v>
      </c>
      <c r="R20" s="122">
        <v>3.1</v>
      </c>
      <c r="S20" s="122">
        <v>0</v>
      </c>
      <c r="T20" s="122">
        <v>0</v>
      </c>
      <c r="U20" s="122">
        <v>0</v>
      </c>
      <c r="V20" s="584">
        <v>3330</v>
      </c>
      <c r="W20" s="585">
        <f t="shared" si="13"/>
        <v>26.2</v>
      </c>
      <c r="X20" s="586">
        <v>0.8</v>
      </c>
      <c r="Y20" s="586">
        <v>0.89999999999999991</v>
      </c>
      <c r="Z20" s="586">
        <v>23.6</v>
      </c>
      <c r="AA20" s="586">
        <v>0.89999999999999991</v>
      </c>
      <c r="AB20" s="585">
        <f t="shared" si="14"/>
        <v>15.579999999999998</v>
      </c>
      <c r="AC20" s="586">
        <v>4</v>
      </c>
      <c r="AD20" s="586">
        <v>9.4499999999999993</v>
      </c>
      <c r="AE20" s="586">
        <v>2.13</v>
      </c>
      <c r="AF20" s="586"/>
      <c r="AG20" s="585">
        <f t="shared" si="15"/>
        <v>0.96579182821354004</v>
      </c>
      <c r="AH20" s="586">
        <v>0</v>
      </c>
      <c r="AI20" s="586">
        <v>0</v>
      </c>
      <c r="AJ20" s="586">
        <v>0</v>
      </c>
      <c r="AK20" s="586">
        <v>0</v>
      </c>
      <c r="AL20" s="586">
        <v>0.96579182821354004</v>
      </c>
      <c r="AM20" s="586">
        <v>0</v>
      </c>
      <c r="AN20" s="586">
        <v>0</v>
      </c>
      <c r="AO20" s="586">
        <v>0</v>
      </c>
      <c r="AP20" s="587">
        <v>2995</v>
      </c>
      <c r="AQ20" s="292">
        <f t="shared" si="1"/>
        <v>26.710000000000008</v>
      </c>
      <c r="AR20" s="171">
        <v>0.76</v>
      </c>
      <c r="AS20" s="171">
        <v>0</v>
      </c>
      <c r="AT20" s="171">
        <v>25.420000000000005</v>
      </c>
      <c r="AU20" s="171">
        <v>0.53</v>
      </c>
      <c r="AV20" s="292">
        <f t="shared" si="16"/>
        <v>9.9</v>
      </c>
      <c r="AW20" s="125">
        <v>3.46</v>
      </c>
      <c r="AX20" s="125">
        <v>5.38</v>
      </c>
      <c r="AY20" s="125">
        <v>1.06</v>
      </c>
      <c r="AZ20" s="139">
        <f t="shared" si="12"/>
        <v>39309.999999999993</v>
      </c>
      <c r="BA20" s="293">
        <f t="shared" si="4"/>
        <v>0.2</v>
      </c>
      <c r="BB20" s="172">
        <v>0.2</v>
      </c>
      <c r="BC20" s="127"/>
      <c r="BD20" s="127"/>
      <c r="BE20" s="127"/>
      <c r="BF20" s="172"/>
      <c r="BG20" s="172"/>
      <c r="BH20" s="172"/>
      <c r="BI20" s="172"/>
      <c r="BJ20" s="294">
        <v>2980</v>
      </c>
      <c r="BK20" s="128">
        <f t="shared" si="17"/>
        <v>0.94049295774647923</v>
      </c>
      <c r="BL20" s="128">
        <f t="shared" si="20"/>
        <v>0.98214285714285721</v>
      </c>
      <c r="BM20" s="128">
        <f t="shared" si="18"/>
        <v>6.4516129032258063E-2</v>
      </c>
      <c r="BN20" s="128">
        <f t="shared" si="5"/>
        <v>1.0194656488549623</v>
      </c>
      <c r="BO20" s="128">
        <f t="shared" si="6"/>
        <v>0.63543003851091151</v>
      </c>
      <c r="BP20" s="128">
        <f t="shared" si="7"/>
        <v>0.20708396380817098</v>
      </c>
      <c r="BQ20" s="17">
        <f>AQ20-'09.12'!AQ20</f>
        <v>2.7000000000000028</v>
      </c>
      <c r="BR20" s="17">
        <f>AV20-'09.12'!AV20</f>
        <v>0</v>
      </c>
      <c r="BS20" s="17">
        <f>BA20-'09.12'!BA20</f>
        <v>0</v>
      </c>
      <c r="BT20" s="612"/>
      <c r="BU20" s="239"/>
      <c r="BV20" s="249">
        <f t="shared" si="19"/>
        <v>7</v>
      </c>
      <c r="BW20" s="248">
        <v>1</v>
      </c>
      <c r="BX20" s="248"/>
      <c r="BY20" s="248"/>
      <c r="BZ20" s="248">
        <v>1</v>
      </c>
      <c r="CA20" s="248">
        <v>1</v>
      </c>
      <c r="CB20" s="248"/>
      <c r="CC20" s="248"/>
      <c r="CD20" s="248"/>
      <c r="CE20" s="248"/>
      <c r="CF20" s="248"/>
      <c r="CG20" s="248"/>
      <c r="CH20" s="248">
        <v>1</v>
      </c>
      <c r="CI20" s="248"/>
      <c r="CJ20" s="271"/>
      <c r="CK20" s="271">
        <v>1</v>
      </c>
      <c r="CL20" s="271"/>
      <c r="CM20" s="271"/>
      <c r="CN20" s="271"/>
      <c r="CO20" s="271">
        <v>1</v>
      </c>
      <c r="CP20" s="271">
        <v>1</v>
      </c>
      <c r="CQ20" s="271"/>
    </row>
    <row r="21" spans="1:95" ht="13.15" x14ac:dyDescent="0.4">
      <c r="A21" s="14">
        <v>7</v>
      </c>
      <c r="B21" s="15" t="s">
        <v>48</v>
      </c>
      <c r="C21" s="61">
        <f t="shared" si="8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9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553">
        <v>2421</v>
      </c>
      <c r="W21" s="541">
        <f t="shared" si="13"/>
        <v>17</v>
      </c>
      <c r="X21" s="543">
        <v>0.28999999999999998</v>
      </c>
      <c r="Y21" s="543">
        <v>4.2699999999999996</v>
      </c>
      <c r="Z21" s="543">
        <v>6.57</v>
      </c>
      <c r="AA21" s="543">
        <v>5.87</v>
      </c>
      <c r="AB21" s="541">
        <f t="shared" si="14"/>
        <v>3.0300000000000002</v>
      </c>
      <c r="AC21" s="543">
        <v>1.8</v>
      </c>
      <c r="AD21" s="543">
        <v>1.03</v>
      </c>
      <c r="AE21" s="543">
        <v>0.2</v>
      </c>
      <c r="AF21" s="543"/>
      <c r="AG21" s="541">
        <f t="shared" si="15"/>
        <v>5.28</v>
      </c>
      <c r="AH21" s="543">
        <v>0</v>
      </c>
      <c r="AI21" s="543">
        <v>0</v>
      </c>
      <c r="AJ21" s="543">
        <v>0.85</v>
      </c>
      <c r="AK21" s="543">
        <v>0</v>
      </c>
      <c r="AL21" s="543">
        <v>0</v>
      </c>
      <c r="AM21" s="543">
        <v>1.55</v>
      </c>
      <c r="AN21" s="543">
        <v>2</v>
      </c>
      <c r="AO21" s="543">
        <v>0.88</v>
      </c>
      <c r="AP21" s="550">
        <v>2421</v>
      </c>
      <c r="AQ21" s="279">
        <f t="shared" si="1"/>
        <v>16.78088</v>
      </c>
      <c r="AR21" s="22">
        <v>0.40500000000000003</v>
      </c>
      <c r="AS21" s="22">
        <v>2.2139999999999995</v>
      </c>
      <c r="AT21" s="22">
        <v>6.9313799999999999</v>
      </c>
      <c r="AU21" s="22">
        <v>7.2304999999999993</v>
      </c>
      <c r="AV21" s="279">
        <f>SUM(AW21:AY21)</f>
        <v>2.8715799999999998</v>
      </c>
      <c r="AW21" s="71">
        <v>0.80577999999999994</v>
      </c>
      <c r="AX21" s="71">
        <v>2.0657999999999999</v>
      </c>
      <c r="AY21" s="71">
        <v>0</v>
      </c>
      <c r="AZ21" s="138">
        <f t="shared" si="12"/>
        <v>11259.2</v>
      </c>
      <c r="BA21" s="280">
        <f t="shared" si="4"/>
        <v>4.7469999999999999</v>
      </c>
      <c r="BB21" s="22">
        <v>0.315</v>
      </c>
      <c r="BC21" s="22">
        <v>0</v>
      </c>
      <c r="BD21" s="22">
        <v>0.35</v>
      </c>
      <c r="BE21" s="22">
        <v>0</v>
      </c>
      <c r="BF21" s="22">
        <v>0.28000000000000003</v>
      </c>
      <c r="BG21" s="22">
        <v>1.55</v>
      </c>
      <c r="BH21" s="22">
        <v>1.377</v>
      </c>
      <c r="BI21" s="22">
        <v>0.875</v>
      </c>
      <c r="BJ21" s="281">
        <v>2248</v>
      </c>
      <c r="BK21" s="18">
        <f t="shared" si="17"/>
        <v>0.98711058823529407</v>
      </c>
      <c r="BL21" s="18">
        <f t="shared" si="20"/>
        <v>0.9477161716171616</v>
      </c>
      <c r="BM21" s="18">
        <f t="shared" si="18"/>
        <v>0.89905303030303019</v>
      </c>
      <c r="BN21" s="18">
        <f t="shared" si="5"/>
        <v>0.98711058823529407</v>
      </c>
      <c r="BO21" s="18">
        <f t="shared" si="6"/>
        <v>0.9477161716171616</v>
      </c>
      <c r="BP21" s="18">
        <f t="shared" si="7"/>
        <v>0.89905303030303019</v>
      </c>
      <c r="BQ21" s="17">
        <f>AQ21-'09.12'!AQ21</f>
        <v>0</v>
      </c>
      <c r="BR21" s="17">
        <f>AV21-'09.12'!AV21</f>
        <v>0</v>
      </c>
      <c r="BS21" s="17">
        <f>BA21-'09.12'!BA21</f>
        <v>0</v>
      </c>
      <c r="BT21" s="611"/>
      <c r="BU21" s="226"/>
      <c r="BV21" s="246">
        <f t="shared" si="19"/>
        <v>14</v>
      </c>
      <c r="BW21" s="247">
        <v>1</v>
      </c>
      <c r="BX21" s="247">
        <v>1</v>
      </c>
      <c r="BY21" s="247"/>
      <c r="BZ21" s="247">
        <v>1</v>
      </c>
      <c r="CA21" s="247">
        <v>1</v>
      </c>
      <c r="CB21" s="247"/>
      <c r="CC21" s="247">
        <v>1</v>
      </c>
      <c r="CD21" s="247"/>
      <c r="CE21" s="247"/>
      <c r="CF21" s="247"/>
      <c r="CG21" s="247">
        <v>1</v>
      </c>
      <c r="CH21" s="247">
        <v>1</v>
      </c>
      <c r="CI21" s="247">
        <v>1</v>
      </c>
      <c r="CJ21" s="270"/>
      <c r="CK21" s="270">
        <v>1</v>
      </c>
      <c r="CL21" s="270">
        <v>1</v>
      </c>
      <c r="CM21" s="270"/>
      <c r="CN21" s="270">
        <v>1</v>
      </c>
      <c r="CO21" s="270">
        <v>1</v>
      </c>
      <c r="CP21" s="270">
        <v>1</v>
      </c>
      <c r="CQ21" s="270">
        <v>1</v>
      </c>
    </row>
    <row r="22" spans="1:95" ht="13.15" x14ac:dyDescent="0.4">
      <c r="A22" s="14">
        <v>8</v>
      </c>
      <c r="B22" s="15" t="s">
        <v>62</v>
      </c>
      <c r="C22" s="61">
        <f t="shared" si="8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9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553">
        <v>2622</v>
      </c>
      <c r="W22" s="541">
        <f t="shared" si="13"/>
        <v>9.42</v>
      </c>
      <c r="X22" s="543">
        <v>0</v>
      </c>
      <c r="Y22" s="543">
        <v>8.58</v>
      </c>
      <c r="Z22" s="543">
        <v>0.34</v>
      </c>
      <c r="AA22" s="543">
        <v>0.5</v>
      </c>
      <c r="AB22" s="541">
        <f t="shared" si="14"/>
        <v>6</v>
      </c>
      <c r="AC22" s="543">
        <v>0.7</v>
      </c>
      <c r="AD22" s="543">
        <v>5.3</v>
      </c>
      <c r="AE22" s="543"/>
      <c r="AF22" s="543"/>
      <c r="AG22" s="541">
        <f t="shared" si="15"/>
        <v>16.369999999999997</v>
      </c>
      <c r="AH22" s="543">
        <v>0</v>
      </c>
      <c r="AI22" s="543">
        <v>0</v>
      </c>
      <c r="AJ22" s="543">
        <v>0</v>
      </c>
      <c r="AK22" s="543">
        <v>0</v>
      </c>
      <c r="AL22" s="543">
        <v>7.93</v>
      </c>
      <c r="AM22" s="543">
        <v>0</v>
      </c>
      <c r="AN22" s="543">
        <v>8.44</v>
      </c>
      <c r="AO22" s="543">
        <v>0</v>
      </c>
      <c r="AP22" s="550">
        <v>2622</v>
      </c>
      <c r="AQ22" s="292">
        <v>9.42</v>
      </c>
      <c r="AR22" s="22">
        <v>0</v>
      </c>
      <c r="AS22" s="22">
        <v>8.129999999999999</v>
      </c>
      <c r="AT22" s="22">
        <v>0.33999999999999997</v>
      </c>
      <c r="AU22" s="22">
        <v>0.5</v>
      </c>
      <c r="AV22" s="279">
        <v>6</v>
      </c>
      <c r="AW22" s="75"/>
      <c r="AX22" s="75">
        <v>6</v>
      </c>
      <c r="AY22" s="75"/>
      <c r="AZ22" s="138">
        <f t="shared" si="12"/>
        <v>21000</v>
      </c>
      <c r="BA22" s="280">
        <f t="shared" si="4"/>
        <v>12.766000000000002</v>
      </c>
      <c r="BB22" s="22">
        <v>0</v>
      </c>
      <c r="BC22" s="22">
        <v>0</v>
      </c>
      <c r="BD22" s="22">
        <v>0</v>
      </c>
      <c r="BE22" s="22">
        <v>0</v>
      </c>
      <c r="BF22" s="22">
        <v>6.48</v>
      </c>
      <c r="BG22" s="22">
        <v>0</v>
      </c>
      <c r="BH22" s="22">
        <v>6.2860000000000005</v>
      </c>
      <c r="BI22" s="22">
        <v>0</v>
      </c>
      <c r="BJ22" s="281">
        <v>1606</v>
      </c>
      <c r="BK22" s="18">
        <f t="shared" si="17"/>
        <v>1</v>
      </c>
      <c r="BL22" s="18">
        <f t="shared" si="20"/>
        <v>1</v>
      </c>
      <c r="BM22" s="18">
        <f t="shared" si="18"/>
        <v>0.77984117287721466</v>
      </c>
      <c r="BN22" s="18">
        <f t="shared" si="5"/>
        <v>1</v>
      </c>
      <c r="BO22" s="18">
        <f t="shared" si="6"/>
        <v>1</v>
      </c>
      <c r="BP22" s="18">
        <f t="shared" si="7"/>
        <v>0.77984117287721466</v>
      </c>
      <c r="BQ22" s="17">
        <f>AQ22-'09.12'!AQ22</f>
        <v>0</v>
      </c>
      <c r="BR22" s="17">
        <f>AV22-'09.12'!AV22</f>
        <v>0</v>
      </c>
      <c r="BS22" s="17">
        <f>BA22-'09.12'!BA22</f>
        <v>0</v>
      </c>
      <c r="BT22" s="611"/>
      <c r="BU22" s="226"/>
      <c r="BV22" s="246">
        <f t="shared" si="19"/>
        <v>8</v>
      </c>
      <c r="BW22" s="247">
        <v>1</v>
      </c>
      <c r="BX22" s="247"/>
      <c r="BY22" s="247"/>
      <c r="BZ22" s="247"/>
      <c r="CA22" s="247"/>
      <c r="CB22" s="247"/>
      <c r="CC22" s="247"/>
      <c r="CD22" s="247"/>
      <c r="CE22" s="247"/>
      <c r="CF22" s="247"/>
      <c r="CG22" s="247"/>
      <c r="CH22" s="247"/>
      <c r="CI22" s="247"/>
      <c r="CJ22" s="270">
        <v>1</v>
      </c>
      <c r="CK22" s="270">
        <v>1</v>
      </c>
      <c r="CL22" s="270">
        <v>1</v>
      </c>
      <c r="CM22" s="270">
        <v>1</v>
      </c>
      <c r="CN22" s="270">
        <v>1</v>
      </c>
      <c r="CO22" s="270">
        <v>1</v>
      </c>
      <c r="CP22" s="270">
        <v>1</v>
      </c>
      <c r="CQ22" s="270"/>
    </row>
    <row r="23" spans="1:95" ht="13.15" x14ac:dyDescent="0.4">
      <c r="A23" s="14">
        <v>9</v>
      </c>
      <c r="B23" s="15" t="s">
        <v>51</v>
      </c>
      <c r="C23" s="61">
        <f t="shared" si="8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9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553">
        <v>3432</v>
      </c>
      <c r="W23" s="541">
        <f t="shared" si="13"/>
        <v>23.146000000000001</v>
      </c>
      <c r="X23" s="543">
        <v>0</v>
      </c>
      <c r="Y23" s="543">
        <v>2.5439999999999996</v>
      </c>
      <c r="Z23" s="543">
        <v>14.227000000000002</v>
      </c>
      <c r="AA23" s="543">
        <v>6.375</v>
      </c>
      <c r="AB23" s="541">
        <f t="shared" si="14"/>
        <v>25.259999999999998</v>
      </c>
      <c r="AC23" s="543">
        <v>1.7</v>
      </c>
      <c r="AD23" s="543">
        <v>17.059999999999999</v>
      </c>
      <c r="AE23" s="543">
        <v>6.5</v>
      </c>
      <c r="AF23" s="543"/>
      <c r="AG23" s="541">
        <f t="shared" si="15"/>
        <v>7.9190000000000005</v>
      </c>
      <c r="AH23" s="543">
        <v>0.89600000000000002</v>
      </c>
      <c r="AI23" s="543">
        <v>0</v>
      </c>
      <c r="AJ23" s="543">
        <v>0</v>
      </c>
      <c r="AK23" s="543">
        <v>0</v>
      </c>
      <c r="AL23" s="543">
        <v>5.0890000000000004</v>
      </c>
      <c r="AM23" s="543">
        <v>0.15400000000000003</v>
      </c>
      <c r="AN23" s="543">
        <v>1.2799999999999998</v>
      </c>
      <c r="AO23" s="543">
        <v>0.5</v>
      </c>
      <c r="AP23" s="550">
        <v>3116</v>
      </c>
      <c r="AQ23" s="279">
        <f t="shared" si="1"/>
        <v>17.871000000000002</v>
      </c>
      <c r="AR23" s="22">
        <v>0</v>
      </c>
      <c r="AS23" s="22">
        <v>2.141</v>
      </c>
      <c r="AT23" s="22">
        <v>10.205</v>
      </c>
      <c r="AU23" s="22">
        <v>5.5250000000000004</v>
      </c>
      <c r="AV23" s="279">
        <f>SUM(AW23:AY23)</f>
        <v>18.025000000000002</v>
      </c>
      <c r="AW23" s="75">
        <v>1.9119999999999999</v>
      </c>
      <c r="AX23" s="75">
        <v>14.072000000000003</v>
      </c>
      <c r="AY23" s="75">
        <v>2.0409999999999999</v>
      </c>
      <c r="AZ23" s="138">
        <v>0</v>
      </c>
      <c r="BA23" s="280">
        <f t="shared" si="4"/>
        <v>7.6989999999999998</v>
      </c>
      <c r="BB23" s="22">
        <v>0.49</v>
      </c>
      <c r="BC23" s="22">
        <v>0</v>
      </c>
      <c r="BD23" s="22">
        <v>0</v>
      </c>
      <c r="BE23" s="22">
        <v>0</v>
      </c>
      <c r="BF23" s="22">
        <v>6.274</v>
      </c>
      <c r="BG23" s="22">
        <v>8.5000000000000006E-2</v>
      </c>
      <c r="BH23" s="22">
        <v>0.85000000000000009</v>
      </c>
      <c r="BI23" s="22">
        <v>0</v>
      </c>
      <c r="BJ23" s="281">
        <v>2365</v>
      </c>
      <c r="BK23" s="18">
        <f t="shared" si="17"/>
        <v>0.70054880439043532</v>
      </c>
      <c r="BL23" s="18">
        <f t="shared" si="20"/>
        <v>0.56152647975077896</v>
      </c>
      <c r="BM23" s="18">
        <f t="shared" si="18"/>
        <v>0.82607296137339048</v>
      </c>
      <c r="BN23" s="18">
        <f t="shared" si="5"/>
        <v>0.77209885077335183</v>
      </c>
      <c r="BO23" s="18">
        <f t="shared" si="6"/>
        <v>0.71357878068091862</v>
      </c>
      <c r="BP23" s="18">
        <f t="shared" si="7"/>
        <v>0.97221871448415198</v>
      </c>
      <c r="BQ23" s="17">
        <f>AQ23-'09.12'!AQ23</f>
        <v>0</v>
      </c>
      <c r="BR23" s="17">
        <f>AV23-'09.12'!AV23</f>
        <v>0</v>
      </c>
      <c r="BS23" s="17">
        <f>BA23-'09.12'!BA23</f>
        <v>0</v>
      </c>
      <c r="BT23" s="611"/>
      <c r="BU23" s="226"/>
      <c r="BV23" s="246">
        <f t="shared" si="19"/>
        <v>9</v>
      </c>
      <c r="BW23" s="247">
        <v>1</v>
      </c>
      <c r="BX23" s="247">
        <v>1</v>
      </c>
      <c r="BY23" s="247"/>
      <c r="BZ23" s="247"/>
      <c r="CA23" s="247">
        <v>1</v>
      </c>
      <c r="CB23" s="247"/>
      <c r="CC23" s="247">
        <v>1</v>
      </c>
      <c r="CD23" s="247"/>
      <c r="CE23" s="247"/>
      <c r="CF23" s="247"/>
      <c r="CG23" s="247"/>
      <c r="CH23" s="247">
        <v>1</v>
      </c>
      <c r="CI23" s="247"/>
      <c r="CJ23" s="270"/>
      <c r="CK23" s="270"/>
      <c r="CL23" s="270"/>
      <c r="CM23" s="270">
        <v>1</v>
      </c>
      <c r="CN23" s="270">
        <v>1</v>
      </c>
      <c r="CO23" s="270">
        <v>1</v>
      </c>
      <c r="CP23" s="270">
        <v>1</v>
      </c>
      <c r="CQ23" s="270"/>
    </row>
    <row r="24" spans="1:95" s="34" customFormat="1" ht="16.149999999999999" x14ac:dyDescent="0.35">
      <c r="A24" s="623"/>
      <c r="B24" s="623" t="s">
        <v>55</v>
      </c>
      <c r="C24" s="156">
        <f t="shared" ref="C24:BJ24" si="21">SUM(C10:C23)</f>
        <v>560.53</v>
      </c>
      <c r="D24" s="157">
        <f t="shared" si="21"/>
        <v>14.819999999999999</v>
      </c>
      <c r="E24" s="157">
        <f t="shared" si="21"/>
        <v>101.57000000000001</v>
      </c>
      <c r="F24" s="157">
        <f t="shared" si="21"/>
        <v>322.25</v>
      </c>
      <c r="G24" s="157">
        <f t="shared" si="21"/>
        <v>121.89</v>
      </c>
      <c r="H24" s="156">
        <f t="shared" si="21"/>
        <v>150</v>
      </c>
      <c r="I24" s="157">
        <f t="shared" si="21"/>
        <v>33.4</v>
      </c>
      <c r="J24" s="157">
        <f t="shared" si="21"/>
        <v>95.399999999999991</v>
      </c>
      <c r="K24" s="157">
        <f t="shared" si="21"/>
        <v>21.2</v>
      </c>
      <c r="L24" s="157">
        <f t="shared" si="21"/>
        <v>0</v>
      </c>
      <c r="M24" s="156">
        <f t="shared" si="21"/>
        <v>183.06</v>
      </c>
      <c r="N24" s="69">
        <f t="shared" si="21"/>
        <v>12.89</v>
      </c>
      <c r="O24" s="69">
        <f t="shared" si="21"/>
        <v>10.63</v>
      </c>
      <c r="P24" s="69">
        <f t="shared" si="21"/>
        <v>7.13</v>
      </c>
      <c r="Q24" s="69">
        <f t="shared" si="21"/>
        <v>4.08</v>
      </c>
      <c r="R24" s="69">
        <f t="shared" si="21"/>
        <v>33.6</v>
      </c>
      <c r="S24" s="69">
        <f t="shared" si="21"/>
        <v>50.779999999999994</v>
      </c>
      <c r="T24" s="69">
        <f t="shared" si="21"/>
        <v>36.910000000000004</v>
      </c>
      <c r="U24" s="69">
        <f t="shared" si="21"/>
        <v>27.04</v>
      </c>
      <c r="V24" s="627">
        <f t="shared" si="21"/>
        <v>78695</v>
      </c>
      <c r="W24" s="628">
        <f t="shared" ref="W24:AP24" si="22">SUM(W10:W23)</f>
        <v>567.71341050177887</v>
      </c>
      <c r="X24" s="548">
        <f t="shared" si="22"/>
        <v>11.744</v>
      </c>
      <c r="Y24" s="548">
        <f t="shared" si="22"/>
        <v>96.600410501778896</v>
      </c>
      <c r="Z24" s="548">
        <f t="shared" si="22"/>
        <v>343.02</v>
      </c>
      <c r="AA24" s="548">
        <f t="shared" si="22"/>
        <v>116.34900000000002</v>
      </c>
      <c r="AB24" s="628">
        <f t="shared" si="22"/>
        <v>150</v>
      </c>
      <c r="AC24" s="548">
        <f t="shared" si="22"/>
        <v>33.4</v>
      </c>
      <c r="AD24" s="548">
        <f t="shared" si="22"/>
        <v>95.399999999999991</v>
      </c>
      <c r="AE24" s="548">
        <f t="shared" si="22"/>
        <v>21.2</v>
      </c>
      <c r="AF24" s="548">
        <f t="shared" si="22"/>
        <v>0</v>
      </c>
      <c r="AG24" s="628">
        <f t="shared" si="22"/>
        <v>188.60379182821359</v>
      </c>
      <c r="AH24" s="549">
        <f t="shared" si="22"/>
        <v>12.736000000000002</v>
      </c>
      <c r="AI24" s="549">
        <f t="shared" si="22"/>
        <v>11.439</v>
      </c>
      <c r="AJ24" s="549">
        <f t="shared" si="22"/>
        <v>7.13</v>
      </c>
      <c r="AK24" s="549">
        <f t="shared" si="22"/>
        <v>3.73</v>
      </c>
      <c r="AL24" s="549">
        <f t="shared" si="22"/>
        <v>30.732791828213543</v>
      </c>
      <c r="AM24" s="549">
        <f t="shared" si="22"/>
        <v>58.198999999999991</v>
      </c>
      <c r="AN24" s="549">
        <f t="shared" si="22"/>
        <v>36.1</v>
      </c>
      <c r="AO24" s="549">
        <f t="shared" si="22"/>
        <v>28.536999999999999</v>
      </c>
      <c r="AP24" s="159">
        <f t="shared" si="22"/>
        <v>78948</v>
      </c>
      <c r="AQ24" s="285">
        <f>SUM(AQ10:AQ23)</f>
        <v>529.51488000000006</v>
      </c>
      <c r="AR24" s="32">
        <f>SUM(AR10:AR23)</f>
        <v>14.314999999999998</v>
      </c>
      <c r="AS24" s="32">
        <f>SUM(AS10:AS23)</f>
        <v>83.527000000000001</v>
      </c>
      <c r="AT24" s="32">
        <f>SUM(AT10:AT23)</f>
        <v>351.10437999999994</v>
      </c>
      <c r="AU24" s="32">
        <f t="shared" si="21"/>
        <v>75.93950000000001</v>
      </c>
      <c r="AV24" s="286">
        <f>SUM(AV10:AV23)</f>
        <v>127.45571000000001</v>
      </c>
      <c r="AW24" s="77">
        <f>SUM(AW10:AW23)</f>
        <v>44.020780000000002</v>
      </c>
      <c r="AX24" s="77">
        <f t="shared" si="21"/>
        <v>77.09893000000001</v>
      </c>
      <c r="AY24" s="77">
        <f t="shared" si="21"/>
        <v>12.136000000000001</v>
      </c>
      <c r="AZ24" s="140">
        <f t="shared" si="21"/>
        <v>323995.2</v>
      </c>
      <c r="BA24" s="285">
        <f>SUM(BA10:BA23)</f>
        <v>160.67799999999997</v>
      </c>
      <c r="BB24" s="32">
        <f t="shared" si="21"/>
        <v>19.324999999999999</v>
      </c>
      <c r="BC24" s="32">
        <f t="shared" si="21"/>
        <v>1.7029999999999998</v>
      </c>
      <c r="BD24" s="32">
        <f t="shared" si="21"/>
        <v>2.9209999999999998</v>
      </c>
      <c r="BE24" s="32">
        <f t="shared" si="21"/>
        <v>2.2170000000000001</v>
      </c>
      <c r="BF24" s="32">
        <f t="shared" si="21"/>
        <v>27.310000000000002</v>
      </c>
      <c r="BG24" s="32">
        <f t="shared" si="21"/>
        <v>49.677999999999997</v>
      </c>
      <c r="BH24" s="32">
        <f t="shared" si="21"/>
        <v>36.398000000000003</v>
      </c>
      <c r="BI24" s="32">
        <f t="shared" si="21"/>
        <v>21.126000000000001</v>
      </c>
      <c r="BJ24" s="287">
        <f t="shared" si="21"/>
        <v>72111</v>
      </c>
      <c r="BK24" s="160">
        <f t="shared" si="17"/>
        <v>0.94466822471589407</v>
      </c>
      <c r="BL24" s="160">
        <f t="shared" si="20"/>
        <v>0.84970473333333341</v>
      </c>
      <c r="BM24" s="160">
        <f t="shared" si="18"/>
        <v>0.87773407625914979</v>
      </c>
      <c r="BN24" s="160">
        <f>$AQ24/W24</f>
        <v>0.93271511682625807</v>
      </c>
      <c r="BO24" s="160">
        <f t="shared" si="6"/>
        <v>0.84970473333333341</v>
      </c>
      <c r="BP24" s="160">
        <f t="shared" si="7"/>
        <v>0.85193409126339659</v>
      </c>
      <c r="BQ24" s="161">
        <f t="shared" ref="BQ24:BS24" si="23">SUM(BQ10:BQ23)</f>
        <v>15.638000000000012</v>
      </c>
      <c r="BR24" s="161">
        <f t="shared" si="23"/>
        <v>1.2700000000000005</v>
      </c>
      <c r="BS24" s="161">
        <f t="shared" si="23"/>
        <v>4.5819999999999945</v>
      </c>
      <c r="BT24" s="611"/>
      <c r="BU24" s="241"/>
      <c r="BV24" s="245"/>
      <c r="BW24" s="245"/>
      <c r="BX24" s="245"/>
      <c r="BY24" s="245"/>
      <c r="BZ24" s="245"/>
      <c r="CA24" s="245"/>
      <c r="CB24" s="245"/>
      <c r="CC24" s="245"/>
      <c r="CD24" s="245"/>
      <c r="CE24" s="245"/>
      <c r="CF24" s="245"/>
      <c r="CG24" s="245"/>
      <c r="CH24" s="245"/>
      <c r="CI24" s="233"/>
      <c r="CJ24" s="233"/>
      <c r="CK24" s="233"/>
      <c r="CL24" s="233"/>
    </row>
    <row r="25" spans="1:95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724"/>
      <c r="AX25" s="724"/>
      <c r="AY25" s="724"/>
      <c r="AZ25" s="724"/>
      <c r="BA25" s="724"/>
      <c r="BB25" s="724"/>
      <c r="BC25" s="724"/>
      <c r="BD25" s="724"/>
      <c r="BE25" s="724"/>
      <c r="BF25" s="724"/>
      <c r="BG25" s="724"/>
      <c r="BH25" s="724"/>
      <c r="BI25" s="724"/>
      <c r="BJ25" s="724"/>
      <c r="BK25" s="724"/>
      <c r="BL25" s="724"/>
      <c r="BM25" s="724"/>
      <c r="BN25" s="724"/>
      <c r="BO25" s="724"/>
      <c r="BP25" s="724"/>
      <c r="BQ25" s="724"/>
      <c r="BR25" s="724"/>
      <c r="BS25" s="724"/>
      <c r="BT25" s="619"/>
      <c r="BU25" s="224"/>
      <c r="BV25" s="227"/>
      <c r="BW25" s="227"/>
      <c r="BX25" s="227"/>
      <c r="BY25" s="227"/>
      <c r="BZ25" s="227"/>
      <c r="CA25" s="227"/>
      <c r="CB25" s="227"/>
      <c r="CC25" s="227"/>
      <c r="CD25" s="227"/>
      <c r="CE25" s="227"/>
      <c r="CF25" s="227"/>
      <c r="CG25" s="227"/>
      <c r="CH25" s="227"/>
      <c r="CI25" s="234"/>
      <c r="CJ25" s="234"/>
      <c r="CK25" s="234"/>
      <c r="CL25" s="234"/>
    </row>
    <row r="26" spans="1:95" ht="15" customHeight="1" x14ac:dyDescent="0.4">
      <c r="AV26" s="5" t="s">
        <v>70</v>
      </c>
      <c r="BJ26" s="288">
        <f>+BJ24/V24</f>
        <v>0.91633521824766506</v>
      </c>
    </row>
    <row r="27" spans="1:95" ht="15" customHeight="1" x14ac:dyDescent="0.4">
      <c r="N27" s="70">
        <f t="shared" ref="N27:U27" si="24">+N24*0.8</f>
        <v>10.312000000000001</v>
      </c>
      <c r="O27" s="70">
        <f t="shared" si="24"/>
        <v>8.5040000000000013</v>
      </c>
      <c r="P27" s="70">
        <f t="shared" si="24"/>
        <v>5.7040000000000006</v>
      </c>
      <c r="Q27" s="70">
        <f t="shared" si="24"/>
        <v>3.2640000000000002</v>
      </c>
      <c r="R27" s="70">
        <f t="shared" si="24"/>
        <v>26.880000000000003</v>
      </c>
      <c r="S27" s="70">
        <f t="shared" si="24"/>
        <v>40.623999999999995</v>
      </c>
      <c r="T27" s="70">
        <f t="shared" si="24"/>
        <v>29.528000000000006</v>
      </c>
      <c r="U27" s="70">
        <f t="shared" si="24"/>
        <v>21.632000000000001</v>
      </c>
      <c r="AH27" s="98">
        <f t="shared" ref="AH27:AO27" si="25">+AH24*0.8</f>
        <v>10.188800000000002</v>
      </c>
      <c r="AI27" s="98">
        <f t="shared" si="25"/>
        <v>9.1512000000000011</v>
      </c>
      <c r="AJ27" s="98">
        <f t="shared" si="25"/>
        <v>5.7040000000000006</v>
      </c>
      <c r="AK27" s="98">
        <f t="shared" si="25"/>
        <v>2.984</v>
      </c>
      <c r="AL27" s="98">
        <f t="shared" si="25"/>
        <v>24.586233462570835</v>
      </c>
      <c r="AM27" s="98">
        <f t="shared" si="25"/>
        <v>46.559199999999997</v>
      </c>
      <c r="AN27" s="98">
        <f t="shared" si="25"/>
        <v>28.880000000000003</v>
      </c>
      <c r="AO27" s="98">
        <f t="shared" si="25"/>
        <v>22.829599999999999</v>
      </c>
      <c r="AQ27" s="289"/>
      <c r="BA27" s="289"/>
    </row>
    <row r="30" spans="1:95" ht="15" customHeight="1" x14ac:dyDescent="0.4">
      <c r="BL30" s="37"/>
      <c r="BM30" s="37"/>
      <c r="BO30" s="37"/>
      <c r="BP30" s="37"/>
    </row>
  </sheetData>
  <mergeCells count="47">
    <mergeCell ref="BS6:BS7"/>
    <mergeCell ref="BU7:CI7"/>
    <mergeCell ref="A25:BS25"/>
    <mergeCell ref="BM6:BM7"/>
    <mergeCell ref="BN6:BN7"/>
    <mergeCell ref="BO6:BO7"/>
    <mergeCell ref="BP6:BP7"/>
    <mergeCell ref="BQ6:BQ7"/>
    <mergeCell ref="BR6:BR7"/>
    <mergeCell ref="BA6:BA7"/>
    <mergeCell ref="BB6:BE6"/>
    <mergeCell ref="BF6:BI6"/>
    <mergeCell ref="BJ6:BJ7"/>
    <mergeCell ref="BK6:BK7"/>
    <mergeCell ref="BL6:BL7"/>
    <mergeCell ref="AL6:AO6"/>
    <mergeCell ref="AP6:AP7"/>
    <mergeCell ref="AQ6:AQ7"/>
    <mergeCell ref="AR6:AU6"/>
    <mergeCell ref="AV6:AV7"/>
    <mergeCell ref="AW6:AZ6"/>
    <mergeCell ref="W6:W7"/>
    <mergeCell ref="X6:AA6"/>
    <mergeCell ref="AB6:AB7"/>
    <mergeCell ref="AC6:AF6"/>
    <mergeCell ref="AG6:AG7"/>
    <mergeCell ref="I6:L6"/>
    <mergeCell ref="M6:M7"/>
    <mergeCell ref="N6:Q6"/>
    <mergeCell ref="R6:U6"/>
    <mergeCell ref="V6:V7"/>
    <mergeCell ref="B1:V1"/>
    <mergeCell ref="B2:V2"/>
    <mergeCell ref="A3:BS3"/>
    <mergeCell ref="A4:BM4"/>
    <mergeCell ref="A5:A7"/>
    <mergeCell ref="B5:B7"/>
    <mergeCell ref="C5:V5"/>
    <mergeCell ref="W5:AP5"/>
    <mergeCell ref="AQ5:BJ5"/>
    <mergeCell ref="BK5:BM5"/>
    <mergeCell ref="AH6:AK6"/>
    <mergeCell ref="BN5:BP5"/>
    <mergeCell ref="BQ5:BS5"/>
    <mergeCell ref="C6:C7"/>
    <mergeCell ref="D6:G6"/>
    <mergeCell ref="H6:H7"/>
  </mergeCells>
  <printOptions horizontalCentered="1"/>
  <pageMargins left="0" right="0" top="0.35433070866141703" bottom="0.15748031496063" header="0.31496062992126" footer="0.118110236220472"/>
  <pageSetup paperSize="9" scale="8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0"/>
  <sheetViews>
    <sheetView topLeftCell="A3" zoomScale="85" zoomScaleNormal="85" zoomScaleSheetLayoutView="100" workbookViewId="0">
      <pane xSplit="2" ySplit="6" topLeftCell="C15" activePane="bottomRight" state="frozen"/>
      <selection activeCell="A3" sqref="A3"/>
      <selection pane="topRight" activeCell="C3" sqref="C3"/>
      <selection pane="bottomLeft" activeCell="A9" sqref="A9"/>
      <selection pane="bottomRight" activeCell="W24" sqref="W24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8.625" style="70" customWidth="1"/>
    <col min="4" max="7" width="9.25" style="70" hidden="1" customWidth="1"/>
    <col min="8" max="8" width="9" style="70" customWidth="1"/>
    <col min="9" max="12" width="9.25" style="70" hidden="1" customWidth="1"/>
    <col min="13" max="13" width="8.625" style="70" customWidth="1"/>
    <col min="14" max="21" width="9.25" style="70" hidden="1" customWidth="1"/>
    <col min="22" max="22" width="8" style="70" hidden="1" customWidth="1"/>
    <col min="23" max="23" width="8.875" style="98" customWidth="1"/>
    <col min="24" max="27" width="9.25" style="98" hidden="1" customWidth="1"/>
    <col min="28" max="28" width="9.75" style="98" customWidth="1"/>
    <col min="29" max="32" width="9.25" style="98" hidden="1" customWidth="1"/>
    <col min="33" max="33" width="8.5" style="98" customWidth="1"/>
    <col min="34" max="41" width="9.25" style="98" hidden="1" customWidth="1"/>
    <col min="42" max="42" width="9.75" style="98" hidden="1" customWidth="1"/>
    <col min="43" max="43" width="7.875" style="5" customWidth="1"/>
    <col min="44" max="47" width="7.125" style="5" hidden="1" customWidth="1"/>
    <col min="48" max="48" width="8.375" style="78" customWidth="1"/>
    <col min="49" max="51" width="7.5" style="78" hidden="1" customWidth="1"/>
    <col min="52" max="52" width="8.25" style="78" hidden="1" customWidth="1"/>
    <col min="53" max="53" width="8.25" style="5" customWidth="1"/>
    <col min="54" max="54" width="6.875" style="5" hidden="1" customWidth="1"/>
    <col min="55" max="57" width="6.125" style="5" hidden="1" customWidth="1"/>
    <col min="58" max="61" width="6.75" style="5" hidden="1" customWidth="1"/>
    <col min="62" max="62" width="6.875" style="290" customWidth="1"/>
    <col min="63" max="68" width="8" style="5" customWidth="1"/>
    <col min="69" max="70" width="6.5" style="5" hidden="1" customWidth="1"/>
    <col min="71" max="71" width="6.25" style="5" hidden="1" customWidth="1"/>
    <col min="72" max="72" width="6.25" style="5" customWidth="1"/>
    <col min="73" max="73" width="5.75" style="237" hidden="1" customWidth="1"/>
    <col min="74" max="74" width="4.625" style="237" hidden="1" customWidth="1"/>
    <col min="75" max="77" width="4.125" style="237" hidden="1" customWidth="1"/>
    <col min="78" max="78" width="3.25" style="237" hidden="1" customWidth="1"/>
    <col min="79" max="81" width="4.125" style="237" hidden="1" customWidth="1"/>
    <col min="82" max="82" width="3.25" style="237" hidden="1" customWidth="1"/>
    <col min="83" max="83" width="4.125" style="237" hidden="1" customWidth="1"/>
    <col min="84" max="84" width="4.625" style="237" hidden="1" customWidth="1"/>
    <col min="85" max="85" width="4.125" style="237" hidden="1" customWidth="1"/>
    <col min="86" max="86" width="3.25" style="237" hidden="1" customWidth="1"/>
    <col min="87" max="87" width="3.25" style="228" hidden="1" customWidth="1"/>
    <col min="88" max="89" width="3.625" style="228" hidden="1" customWidth="1"/>
    <col min="90" max="90" width="4.625" style="228" hidden="1" customWidth="1"/>
    <col min="91" max="93" width="4.625" style="5" hidden="1" customWidth="1"/>
    <col min="94" max="95" width="4.5" style="5" hidden="1" customWidth="1"/>
    <col min="96" max="233" width="8.625" style="5"/>
    <col min="234" max="234" width="4.25" style="5" customWidth="1"/>
    <col min="235" max="235" width="16.25" style="5" customWidth="1"/>
    <col min="236" max="243" width="6.75" style="5" customWidth="1"/>
    <col min="244" max="245" width="5.875" style="5" customWidth="1"/>
    <col min="246" max="246" width="8.5" style="5" customWidth="1"/>
    <col min="247" max="247" width="8" style="5" customWidth="1"/>
    <col min="248" max="248" width="9.125" style="5" customWidth="1"/>
    <col min="249" max="254" width="8" style="5" customWidth="1"/>
    <col min="255" max="255" width="11.75" style="5" customWidth="1"/>
    <col min="256" max="256" width="6.875" style="5" customWidth="1"/>
    <col min="257" max="257" width="8.375" style="5" customWidth="1"/>
    <col min="258" max="264" width="6.75" style="5" customWidth="1"/>
    <col min="265" max="266" width="5.875" style="5" customWidth="1"/>
    <col min="267" max="267" width="8.5" style="5" customWidth="1"/>
    <col min="268" max="268" width="8" style="5" customWidth="1"/>
    <col min="269" max="269" width="9.125" style="5" customWidth="1"/>
    <col min="270" max="275" width="8" style="5" customWidth="1"/>
    <col min="276" max="276" width="11.75" style="5" customWidth="1"/>
    <col min="277" max="277" width="6.875" style="5" customWidth="1"/>
    <col min="278" max="278" width="7.625" style="5" customWidth="1"/>
    <col min="279" max="282" width="6.75" style="5" customWidth="1"/>
    <col min="283" max="283" width="7.625" style="5" customWidth="1"/>
    <col min="284" max="288" width="6.75" style="5" customWidth="1"/>
    <col min="289" max="289" width="6.625" style="5" customWidth="1"/>
    <col min="290" max="290" width="6.25" style="5" customWidth="1"/>
    <col min="291" max="291" width="6.625" style="5" customWidth="1"/>
    <col min="292" max="292" width="6.25" style="5" customWidth="1"/>
    <col min="293" max="293" width="6.5" style="5" customWidth="1"/>
    <col min="294" max="294" width="6.625" style="5" customWidth="1"/>
    <col min="295" max="295" width="6.875" style="5" customWidth="1"/>
    <col min="296" max="296" width="7" style="5" customWidth="1"/>
    <col min="297" max="297" width="8.125" style="5" customWidth="1"/>
    <col min="298" max="298" width="7.875" style="5" customWidth="1"/>
    <col min="299" max="300" width="6.75" style="5" customWidth="1"/>
    <col min="301" max="301" width="6.625" style="5" customWidth="1"/>
    <col min="302" max="303" width="6.75" style="5" customWidth="1"/>
    <col min="304" max="304" width="6.625" style="5" customWidth="1"/>
    <col min="305" max="307" width="0" style="5" hidden="1" customWidth="1"/>
    <col min="308" max="489" width="8.625" style="5"/>
    <col min="490" max="490" width="4.25" style="5" customWidth="1"/>
    <col min="491" max="491" width="16.25" style="5" customWidth="1"/>
    <col min="492" max="499" width="6.75" style="5" customWidth="1"/>
    <col min="500" max="501" width="5.875" style="5" customWidth="1"/>
    <col min="502" max="502" width="8.5" style="5" customWidth="1"/>
    <col min="503" max="503" width="8" style="5" customWidth="1"/>
    <col min="504" max="504" width="9.125" style="5" customWidth="1"/>
    <col min="505" max="510" width="8" style="5" customWidth="1"/>
    <col min="511" max="511" width="11.75" style="5" customWidth="1"/>
    <col min="512" max="512" width="6.875" style="5" customWidth="1"/>
    <col min="513" max="513" width="8.375" style="5" customWidth="1"/>
    <col min="514" max="520" width="6.75" style="5" customWidth="1"/>
    <col min="521" max="522" width="5.875" style="5" customWidth="1"/>
    <col min="523" max="523" width="8.5" style="5" customWidth="1"/>
    <col min="524" max="524" width="8" style="5" customWidth="1"/>
    <col min="525" max="525" width="9.125" style="5" customWidth="1"/>
    <col min="526" max="531" width="8" style="5" customWidth="1"/>
    <col min="532" max="532" width="11.75" style="5" customWidth="1"/>
    <col min="533" max="533" width="6.875" style="5" customWidth="1"/>
    <col min="534" max="534" width="7.625" style="5" customWidth="1"/>
    <col min="535" max="538" width="6.75" style="5" customWidth="1"/>
    <col min="539" max="539" width="7.625" style="5" customWidth="1"/>
    <col min="540" max="544" width="6.75" style="5" customWidth="1"/>
    <col min="545" max="545" width="6.625" style="5" customWidth="1"/>
    <col min="546" max="546" width="6.25" style="5" customWidth="1"/>
    <col min="547" max="547" width="6.625" style="5" customWidth="1"/>
    <col min="548" max="548" width="6.25" style="5" customWidth="1"/>
    <col min="549" max="549" width="6.5" style="5" customWidth="1"/>
    <col min="550" max="550" width="6.625" style="5" customWidth="1"/>
    <col min="551" max="551" width="6.875" style="5" customWidth="1"/>
    <col min="552" max="552" width="7" style="5" customWidth="1"/>
    <col min="553" max="553" width="8.125" style="5" customWidth="1"/>
    <col min="554" max="554" width="7.875" style="5" customWidth="1"/>
    <col min="555" max="556" width="6.75" style="5" customWidth="1"/>
    <col min="557" max="557" width="6.625" style="5" customWidth="1"/>
    <col min="558" max="559" width="6.75" style="5" customWidth="1"/>
    <col min="560" max="560" width="6.625" style="5" customWidth="1"/>
    <col min="561" max="563" width="0" style="5" hidden="1" customWidth="1"/>
    <col min="564" max="745" width="8.625" style="5"/>
    <col min="746" max="746" width="4.25" style="5" customWidth="1"/>
    <col min="747" max="747" width="16.25" style="5" customWidth="1"/>
    <col min="748" max="755" width="6.75" style="5" customWidth="1"/>
    <col min="756" max="757" width="5.875" style="5" customWidth="1"/>
    <col min="758" max="758" width="8.5" style="5" customWidth="1"/>
    <col min="759" max="759" width="8" style="5" customWidth="1"/>
    <col min="760" max="760" width="9.125" style="5" customWidth="1"/>
    <col min="761" max="766" width="8" style="5" customWidth="1"/>
    <col min="767" max="767" width="11.75" style="5" customWidth="1"/>
    <col min="768" max="768" width="6.875" style="5" customWidth="1"/>
    <col min="769" max="769" width="8.375" style="5" customWidth="1"/>
    <col min="770" max="776" width="6.75" style="5" customWidth="1"/>
    <col min="777" max="778" width="5.875" style="5" customWidth="1"/>
    <col min="779" max="779" width="8.5" style="5" customWidth="1"/>
    <col min="780" max="780" width="8" style="5" customWidth="1"/>
    <col min="781" max="781" width="9.125" style="5" customWidth="1"/>
    <col min="782" max="787" width="8" style="5" customWidth="1"/>
    <col min="788" max="788" width="11.75" style="5" customWidth="1"/>
    <col min="789" max="789" width="6.875" style="5" customWidth="1"/>
    <col min="790" max="790" width="7.625" style="5" customWidth="1"/>
    <col min="791" max="794" width="6.75" style="5" customWidth="1"/>
    <col min="795" max="795" width="7.625" style="5" customWidth="1"/>
    <col min="796" max="800" width="6.75" style="5" customWidth="1"/>
    <col min="801" max="801" width="6.625" style="5" customWidth="1"/>
    <col min="802" max="802" width="6.25" style="5" customWidth="1"/>
    <col min="803" max="803" width="6.625" style="5" customWidth="1"/>
    <col min="804" max="804" width="6.25" style="5" customWidth="1"/>
    <col min="805" max="805" width="6.5" style="5" customWidth="1"/>
    <col min="806" max="806" width="6.625" style="5" customWidth="1"/>
    <col min="807" max="807" width="6.875" style="5" customWidth="1"/>
    <col min="808" max="808" width="7" style="5" customWidth="1"/>
    <col min="809" max="809" width="8.125" style="5" customWidth="1"/>
    <col min="810" max="810" width="7.875" style="5" customWidth="1"/>
    <col min="811" max="812" width="6.75" style="5" customWidth="1"/>
    <col min="813" max="813" width="6.625" style="5" customWidth="1"/>
    <col min="814" max="815" width="6.75" style="5" customWidth="1"/>
    <col min="816" max="816" width="6.625" style="5" customWidth="1"/>
    <col min="817" max="819" width="0" style="5" hidden="1" customWidth="1"/>
    <col min="820" max="1001" width="8.625" style="5"/>
    <col min="1002" max="1002" width="4.25" style="5" customWidth="1"/>
    <col min="1003" max="1003" width="16.25" style="5" customWidth="1"/>
    <col min="1004" max="1011" width="6.75" style="5" customWidth="1"/>
    <col min="1012" max="1013" width="5.875" style="5" customWidth="1"/>
    <col min="1014" max="1014" width="8.5" style="5" customWidth="1"/>
    <col min="1015" max="1015" width="8" style="5" customWidth="1"/>
    <col min="1016" max="1016" width="9.125" style="5" customWidth="1"/>
    <col min="1017" max="1022" width="8" style="5" customWidth="1"/>
    <col min="1023" max="1023" width="11.75" style="5" customWidth="1"/>
    <col min="1024" max="1024" width="6.875" style="5" customWidth="1"/>
    <col min="1025" max="1025" width="8.375" style="5" customWidth="1"/>
    <col min="1026" max="1032" width="6.75" style="5" customWidth="1"/>
    <col min="1033" max="1034" width="5.875" style="5" customWidth="1"/>
    <col min="1035" max="1035" width="8.5" style="5" customWidth="1"/>
    <col min="1036" max="1036" width="8" style="5" customWidth="1"/>
    <col min="1037" max="1037" width="9.125" style="5" customWidth="1"/>
    <col min="1038" max="1043" width="8" style="5" customWidth="1"/>
    <col min="1044" max="1044" width="11.75" style="5" customWidth="1"/>
    <col min="1045" max="1045" width="6.875" style="5" customWidth="1"/>
    <col min="1046" max="1046" width="7.625" style="5" customWidth="1"/>
    <col min="1047" max="1050" width="6.75" style="5" customWidth="1"/>
    <col min="1051" max="1051" width="7.625" style="5" customWidth="1"/>
    <col min="1052" max="1056" width="6.75" style="5" customWidth="1"/>
    <col min="1057" max="1057" width="6.625" style="5" customWidth="1"/>
    <col min="1058" max="1058" width="6.25" style="5" customWidth="1"/>
    <col min="1059" max="1059" width="6.625" style="5" customWidth="1"/>
    <col min="1060" max="1060" width="6.25" style="5" customWidth="1"/>
    <col min="1061" max="1061" width="6.5" style="5" customWidth="1"/>
    <col min="1062" max="1062" width="6.625" style="5" customWidth="1"/>
    <col min="1063" max="1063" width="6.875" style="5" customWidth="1"/>
    <col min="1064" max="1064" width="7" style="5" customWidth="1"/>
    <col min="1065" max="1065" width="8.125" style="5" customWidth="1"/>
    <col min="1066" max="1066" width="7.875" style="5" customWidth="1"/>
    <col min="1067" max="1068" width="6.75" style="5" customWidth="1"/>
    <col min="1069" max="1069" width="6.625" style="5" customWidth="1"/>
    <col min="1070" max="1071" width="6.75" style="5" customWidth="1"/>
    <col min="1072" max="1072" width="6.625" style="5" customWidth="1"/>
    <col min="1073" max="1075" width="0" style="5" hidden="1" customWidth="1"/>
    <col min="1076" max="1257" width="8.625" style="5"/>
    <col min="1258" max="1258" width="4.25" style="5" customWidth="1"/>
    <col min="1259" max="1259" width="16.25" style="5" customWidth="1"/>
    <col min="1260" max="1267" width="6.75" style="5" customWidth="1"/>
    <col min="1268" max="1269" width="5.875" style="5" customWidth="1"/>
    <col min="1270" max="1270" width="8.5" style="5" customWidth="1"/>
    <col min="1271" max="1271" width="8" style="5" customWidth="1"/>
    <col min="1272" max="1272" width="9.125" style="5" customWidth="1"/>
    <col min="1273" max="1278" width="8" style="5" customWidth="1"/>
    <col min="1279" max="1279" width="11.75" style="5" customWidth="1"/>
    <col min="1280" max="1280" width="6.875" style="5" customWidth="1"/>
    <col min="1281" max="1281" width="8.375" style="5" customWidth="1"/>
    <col min="1282" max="1288" width="6.75" style="5" customWidth="1"/>
    <col min="1289" max="1290" width="5.875" style="5" customWidth="1"/>
    <col min="1291" max="1291" width="8.5" style="5" customWidth="1"/>
    <col min="1292" max="1292" width="8" style="5" customWidth="1"/>
    <col min="1293" max="1293" width="9.125" style="5" customWidth="1"/>
    <col min="1294" max="1299" width="8" style="5" customWidth="1"/>
    <col min="1300" max="1300" width="11.75" style="5" customWidth="1"/>
    <col min="1301" max="1301" width="6.875" style="5" customWidth="1"/>
    <col min="1302" max="1302" width="7.625" style="5" customWidth="1"/>
    <col min="1303" max="1306" width="6.75" style="5" customWidth="1"/>
    <col min="1307" max="1307" width="7.625" style="5" customWidth="1"/>
    <col min="1308" max="1312" width="6.75" style="5" customWidth="1"/>
    <col min="1313" max="1313" width="6.625" style="5" customWidth="1"/>
    <col min="1314" max="1314" width="6.25" style="5" customWidth="1"/>
    <col min="1315" max="1315" width="6.625" style="5" customWidth="1"/>
    <col min="1316" max="1316" width="6.25" style="5" customWidth="1"/>
    <col min="1317" max="1317" width="6.5" style="5" customWidth="1"/>
    <col min="1318" max="1318" width="6.625" style="5" customWidth="1"/>
    <col min="1319" max="1319" width="6.875" style="5" customWidth="1"/>
    <col min="1320" max="1320" width="7" style="5" customWidth="1"/>
    <col min="1321" max="1321" width="8.125" style="5" customWidth="1"/>
    <col min="1322" max="1322" width="7.875" style="5" customWidth="1"/>
    <col min="1323" max="1324" width="6.75" style="5" customWidth="1"/>
    <col min="1325" max="1325" width="6.625" style="5" customWidth="1"/>
    <col min="1326" max="1327" width="6.75" style="5" customWidth="1"/>
    <col min="1328" max="1328" width="6.625" style="5" customWidth="1"/>
    <col min="1329" max="1331" width="0" style="5" hidden="1" customWidth="1"/>
    <col min="1332" max="1513" width="8.625" style="5"/>
    <col min="1514" max="1514" width="4.25" style="5" customWidth="1"/>
    <col min="1515" max="1515" width="16.25" style="5" customWidth="1"/>
    <col min="1516" max="1523" width="6.75" style="5" customWidth="1"/>
    <col min="1524" max="1525" width="5.875" style="5" customWidth="1"/>
    <col min="1526" max="1526" width="8.5" style="5" customWidth="1"/>
    <col min="1527" max="1527" width="8" style="5" customWidth="1"/>
    <col min="1528" max="1528" width="9.125" style="5" customWidth="1"/>
    <col min="1529" max="1534" width="8" style="5" customWidth="1"/>
    <col min="1535" max="1535" width="11.75" style="5" customWidth="1"/>
    <col min="1536" max="1536" width="6.875" style="5" customWidth="1"/>
    <col min="1537" max="1537" width="8.375" style="5" customWidth="1"/>
    <col min="1538" max="1544" width="6.75" style="5" customWidth="1"/>
    <col min="1545" max="1546" width="5.875" style="5" customWidth="1"/>
    <col min="1547" max="1547" width="8.5" style="5" customWidth="1"/>
    <col min="1548" max="1548" width="8" style="5" customWidth="1"/>
    <col min="1549" max="1549" width="9.125" style="5" customWidth="1"/>
    <col min="1550" max="1555" width="8" style="5" customWidth="1"/>
    <col min="1556" max="1556" width="11.75" style="5" customWidth="1"/>
    <col min="1557" max="1557" width="6.875" style="5" customWidth="1"/>
    <col min="1558" max="1558" width="7.625" style="5" customWidth="1"/>
    <col min="1559" max="1562" width="6.75" style="5" customWidth="1"/>
    <col min="1563" max="1563" width="7.625" style="5" customWidth="1"/>
    <col min="1564" max="1568" width="6.75" style="5" customWidth="1"/>
    <col min="1569" max="1569" width="6.625" style="5" customWidth="1"/>
    <col min="1570" max="1570" width="6.25" style="5" customWidth="1"/>
    <col min="1571" max="1571" width="6.625" style="5" customWidth="1"/>
    <col min="1572" max="1572" width="6.25" style="5" customWidth="1"/>
    <col min="1573" max="1573" width="6.5" style="5" customWidth="1"/>
    <col min="1574" max="1574" width="6.625" style="5" customWidth="1"/>
    <col min="1575" max="1575" width="6.875" style="5" customWidth="1"/>
    <col min="1576" max="1576" width="7" style="5" customWidth="1"/>
    <col min="1577" max="1577" width="8.125" style="5" customWidth="1"/>
    <col min="1578" max="1578" width="7.875" style="5" customWidth="1"/>
    <col min="1579" max="1580" width="6.75" style="5" customWidth="1"/>
    <col min="1581" max="1581" width="6.625" style="5" customWidth="1"/>
    <col min="1582" max="1583" width="6.75" style="5" customWidth="1"/>
    <col min="1584" max="1584" width="6.625" style="5" customWidth="1"/>
    <col min="1585" max="1587" width="0" style="5" hidden="1" customWidth="1"/>
    <col min="1588" max="1769" width="8.625" style="5"/>
    <col min="1770" max="1770" width="4.25" style="5" customWidth="1"/>
    <col min="1771" max="1771" width="16.25" style="5" customWidth="1"/>
    <col min="1772" max="1779" width="6.75" style="5" customWidth="1"/>
    <col min="1780" max="1781" width="5.875" style="5" customWidth="1"/>
    <col min="1782" max="1782" width="8.5" style="5" customWidth="1"/>
    <col min="1783" max="1783" width="8" style="5" customWidth="1"/>
    <col min="1784" max="1784" width="9.125" style="5" customWidth="1"/>
    <col min="1785" max="1790" width="8" style="5" customWidth="1"/>
    <col min="1791" max="1791" width="11.75" style="5" customWidth="1"/>
    <col min="1792" max="1792" width="6.875" style="5" customWidth="1"/>
    <col min="1793" max="1793" width="8.375" style="5" customWidth="1"/>
    <col min="1794" max="1800" width="6.75" style="5" customWidth="1"/>
    <col min="1801" max="1802" width="5.875" style="5" customWidth="1"/>
    <col min="1803" max="1803" width="8.5" style="5" customWidth="1"/>
    <col min="1804" max="1804" width="8" style="5" customWidth="1"/>
    <col min="1805" max="1805" width="9.125" style="5" customWidth="1"/>
    <col min="1806" max="1811" width="8" style="5" customWidth="1"/>
    <col min="1812" max="1812" width="11.75" style="5" customWidth="1"/>
    <col min="1813" max="1813" width="6.875" style="5" customWidth="1"/>
    <col min="1814" max="1814" width="7.625" style="5" customWidth="1"/>
    <col min="1815" max="1818" width="6.75" style="5" customWidth="1"/>
    <col min="1819" max="1819" width="7.625" style="5" customWidth="1"/>
    <col min="1820" max="1824" width="6.75" style="5" customWidth="1"/>
    <col min="1825" max="1825" width="6.625" style="5" customWidth="1"/>
    <col min="1826" max="1826" width="6.25" style="5" customWidth="1"/>
    <col min="1827" max="1827" width="6.625" style="5" customWidth="1"/>
    <col min="1828" max="1828" width="6.25" style="5" customWidth="1"/>
    <col min="1829" max="1829" width="6.5" style="5" customWidth="1"/>
    <col min="1830" max="1830" width="6.625" style="5" customWidth="1"/>
    <col min="1831" max="1831" width="6.875" style="5" customWidth="1"/>
    <col min="1832" max="1832" width="7" style="5" customWidth="1"/>
    <col min="1833" max="1833" width="8.125" style="5" customWidth="1"/>
    <col min="1834" max="1834" width="7.875" style="5" customWidth="1"/>
    <col min="1835" max="1836" width="6.75" style="5" customWidth="1"/>
    <col min="1837" max="1837" width="6.625" style="5" customWidth="1"/>
    <col min="1838" max="1839" width="6.75" style="5" customWidth="1"/>
    <col min="1840" max="1840" width="6.625" style="5" customWidth="1"/>
    <col min="1841" max="1843" width="0" style="5" hidden="1" customWidth="1"/>
    <col min="1844" max="2025" width="8.625" style="5"/>
    <col min="2026" max="2026" width="4.25" style="5" customWidth="1"/>
    <col min="2027" max="2027" width="16.25" style="5" customWidth="1"/>
    <col min="2028" max="2035" width="6.75" style="5" customWidth="1"/>
    <col min="2036" max="2037" width="5.875" style="5" customWidth="1"/>
    <col min="2038" max="2038" width="8.5" style="5" customWidth="1"/>
    <col min="2039" max="2039" width="8" style="5" customWidth="1"/>
    <col min="2040" max="2040" width="9.125" style="5" customWidth="1"/>
    <col min="2041" max="2046" width="8" style="5" customWidth="1"/>
    <col min="2047" max="2047" width="11.75" style="5" customWidth="1"/>
    <col min="2048" max="2048" width="6.875" style="5" customWidth="1"/>
    <col min="2049" max="2049" width="8.375" style="5" customWidth="1"/>
    <col min="2050" max="2056" width="6.75" style="5" customWidth="1"/>
    <col min="2057" max="2058" width="5.875" style="5" customWidth="1"/>
    <col min="2059" max="2059" width="8.5" style="5" customWidth="1"/>
    <col min="2060" max="2060" width="8" style="5" customWidth="1"/>
    <col min="2061" max="2061" width="9.125" style="5" customWidth="1"/>
    <col min="2062" max="2067" width="8" style="5" customWidth="1"/>
    <col min="2068" max="2068" width="11.75" style="5" customWidth="1"/>
    <col min="2069" max="2069" width="6.875" style="5" customWidth="1"/>
    <col min="2070" max="2070" width="7.625" style="5" customWidth="1"/>
    <col min="2071" max="2074" width="6.75" style="5" customWidth="1"/>
    <col min="2075" max="2075" width="7.625" style="5" customWidth="1"/>
    <col min="2076" max="2080" width="6.75" style="5" customWidth="1"/>
    <col min="2081" max="2081" width="6.625" style="5" customWidth="1"/>
    <col min="2082" max="2082" width="6.25" style="5" customWidth="1"/>
    <col min="2083" max="2083" width="6.625" style="5" customWidth="1"/>
    <col min="2084" max="2084" width="6.25" style="5" customWidth="1"/>
    <col min="2085" max="2085" width="6.5" style="5" customWidth="1"/>
    <col min="2086" max="2086" width="6.625" style="5" customWidth="1"/>
    <col min="2087" max="2087" width="6.875" style="5" customWidth="1"/>
    <col min="2088" max="2088" width="7" style="5" customWidth="1"/>
    <col min="2089" max="2089" width="8.125" style="5" customWidth="1"/>
    <col min="2090" max="2090" width="7.875" style="5" customWidth="1"/>
    <col min="2091" max="2092" width="6.75" style="5" customWidth="1"/>
    <col min="2093" max="2093" width="6.625" style="5" customWidth="1"/>
    <col min="2094" max="2095" width="6.75" style="5" customWidth="1"/>
    <col min="2096" max="2096" width="6.625" style="5" customWidth="1"/>
    <col min="2097" max="2099" width="0" style="5" hidden="1" customWidth="1"/>
    <col min="2100" max="2281" width="8.625" style="5"/>
    <col min="2282" max="2282" width="4.25" style="5" customWidth="1"/>
    <col min="2283" max="2283" width="16.25" style="5" customWidth="1"/>
    <col min="2284" max="2291" width="6.75" style="5" customWidth="1"/>
    <col min="2292" max="2293" width="5.875" style="5" customWidth="1"/>
    <col min="2294" max="2294" width="8.5" style="5" customWidth="1"/>
    <col min="2295" max="2295" width="8" style="5" customWidth="1"/>
    <col min="2296" max="2296" width="9.125" style="5" customWidth="1"/>
    <col min="2297" max="2302" width="8" style="5" customWidth="1"/>
    <col min="2303" max="2303" width="11.75" style="5" customWidth="1"/>
    <col min="2304" max="2304" width="6.875" style="5" customWidth="1"/>
    <col min="2305" max="2305" width="8.375" style="5" customWidth="1"/>
    <col min="2306" max="2312" width="6.75" style="5" customWidth="1"/>
    <col min="2313" max="2314" width="5.875" style="5" customWidth="1"/>
    <col min="2315" max="2315" width="8.5" style="5" customWidth="1"/>
    <col min="2316" max="2316" width="8" style="5" customWidth="1"/>
    <col min="2317" max="2317" width="9.125" style="5" customWidth="1"/>
    <col min="2318" max="2323" width="8" style="5" customWidth="1"/>
    <col min="2324" max="2324" width="11.75" style="5" customWidth="1"/>
    <col min="2325" max="2325" width="6.875" style="5" customWidth="1"/>
    <col min="2326" max="2326" width="7.625" style="5" customWidth="1"/>
    <col min="2327" max="2330" width="6.75" style="5" customWidth="1"/>
    <col min="2331" max="2331" width="7.625" style="5" customWidth="1"/>
    <col min="2332" max="2336" width="6.75" style="5" customWidth="1"/>
    <col min="2337" max="2337" width="6.625" style="5" customWidth="1"/>
    <col min="2338" max="2338" width="6.25" style="5" customWidth="1"/>
    <col min="2339" max="2339" width="6.625" style="5" customWidth="1"/>
    <col min="2340" max="2340" width="6.25" style="5" customWidth="1"/>
    <col min="2341" max="2341" width="6.5" style="5" customWidth="1"/>
    <col min="2342" max="2342" width="6.625" style="5" customWidth="1"/>
    <col min="2343" max="2343" width="6.875" style="5" customWidth="1"/>
    <col min="2344" max="2344" width="7" style="5" customWidth="1"/>
    <col min="2345" max="2345" width="8.125" style="5" customWidth="1"/>
    <col min="2346" max="2346" width="7.875" style="5" customWidth="1"/>
    <col min="2347" max="2348" width="6.75" style="5" customWidth="1"/>
    <col min="2349" max="2349" width="6.625" style="5" customWidth="1"/>
    <col min="2350" max="2351" width="6.75" style="5" customWidth="1"/>
    <col min="2352" max="2352" width="6.625" style="5" customWidth="1"/>
    <col min="2353" max="2355" width="0" style="5" hidden="1" customWidth="1"/>
    <col min="2356" max="2537" width="8.625" style="5"/>
    <col min="2538" max="2538" width="4.25" style="5" customWidth="1"/>
    <col min="2539" max="2539" width="16.25" style="5" customWidth="1"/>
    <col min="2540" max="2547" width="6.75" style="5" customWidth="1"/>
    <col min="2548" max="2549" width="5.875" style="5" customWidth="1"/>
    <col min="2550" max="2550" width="8.5" style="5" customWidth="1"/>
    <col min="2551" max="2551" width="8" style="5" customWidth="1"/>
    <col min="2552" max="2552" width="9.125" style="5" customWidth="1"/>
    <col min="2553" max="2558" width="8" style="5" customWidth="1"/>
    <col min="2559" max="2559" width="11.75" style="5" customWidth="1"/>
    <col min="2560" max="2560" width="6.875" style="5" customWidth="1"/>
    <col min="2561" max="2561" width="8.375" style="5" customWidth="1"/>
    <col min="2562" max="2568" width="6.75" style="5" customWidth="1"/>
    <col min="2569" max="2570" width="5.875" style="5" customWidth="1"/>
    <col min="2571" max="2571" width="8.5" style="5" customWidth="1"/>
    <col min="2572" max="2572" width="8" style="5" customWidth="1"/>
    <col min="2573" max="2573" width="9.125" style="5" customWidth="1"/>
    <col min="2574" max="2579" width="8" style="5" customWidth="1"/>
    <col min="2580" max="2580" width="11.75" style="5" customWidth="1"/>
    <col min="2581" max="2581" width="6.875" style="5" customWidth="1"/>
    <col min="2582" max="2582" width="7.625" style="5" customWidth="1"/>
    <col min="2583" max="2586" width="6.75" style="5" customWidth="1"/>
    <col min="2587" max="2587" width="7.625" style="5" customWidth="1"/>
    <col min="2588" max="2592" width="6.75" style="5" customWidth="1"/>
    <col min="2593" max="2593" width="6.625" style="5" customWidth="1"/>
    <col min="2594" max="2594" width="6.25" style="5" customWidth="1"/>
    <col min="2595" max="2595" width="6.625" style="5" customWidth="1"/>
    <col min="2596" max="2596" width="6.25" style="5" customWidth="1"/>
    <col min="2597" max="2597" width="6.5" style="5" customWidth="1"/>
    <col min="2598" max="2598" width="6.625" style="5" customWidth="1"/>
    <col min="2599" max="2599" width="6.875" style="5" customWidth="1"/>
    <col min="2600" max="2600" width="7" style="5" customWidth="1"/>
    <col min="2601" max="2601" width="8.125" style="5" customWidth="1"/>
    <col min="2602" max="2602" width="7.875" style="5" customWidth="1"/>
    <col min="2603" max="2604" width="6.75" style="5" customWidth="1"/>
    <col min="2605" max="2605" width="6.625" style="5" customWidth="1"/>
    <col min="2606" max="2607" width="6.75" style="5" customWidth="1"/>
    <col min="2608" max="2608" width="6.625" style="5" customWidth="1"/>
    <col min="2609" max="2611" width="0" style="5" hidden="1" customWidth="1"/>
    <col min="2612" max="2793" width="8.625" style="5"/>
    <col min="2794" max="2794" width="4.25" style="5" customWidth="1"/>
    <col min="2795" max="2795" width="16.25" style="5" customWidth="1"/>
    <col min="2796" max="2803" width="6.75" style="5" customWidth="1"/>
    <col min="2804" max="2805" width="5.875" style="5" customWidth="1"/>
    <col min="2806" max="2806" width="8.5" style="5" customWidth="1"/>
    <col min="2807" max="2807" width="8" style="5" customWidth="1"/>
    <col min="2808" max="2808" width="9.125" style="5" customWidth="1"/>
    <col min="2809" max="2814" width="8" style="5" customWidth="1"/>
    <col min="2815" max="2815" width="11.75" style="5" customWidth="1"/>
    <col min="2816" max="2816" width="6.875" style="5" customWidth="1"/>
    <col min="2817" max="2817" width="8.375" style="5" customWidth="1"/>
    <col min="2818" max="2824" width="6.75" style="5" customWidth="1"/>
    <col min="2825" max="2826" width="5.875" style="5" customWidth="1"/>
    <col min="2827" max="2827" width="8.5" style="5" customWidth="1"/>
    <col min="2828" max="2828" width="8" style="5" customWidth="1"/>
    <col min="2829" max="2829" width="9.125" style="5" customWidth="1"/>
    <col min="2830" max="2835" width="8" style="5" customWidth="1"/>
    <col min="2836" max="2836" width="11.75" style="5" customWidth="1"/>
    <col min="2837" max="2837" width="6.875" style="5" customWidth="1"/>
    <col min="2838" max="2838" width="7.625" style="5" customWidth="1"/>
    <col min="2839" max="2842" width="6.75" style="5" customWidth="1"/>
    <col min="2843" max="2843" width="7.625" style="5" customWidth="1"/>
    <col min="2844" max="2848" width="6.75" style="5" customWidth="1"/>
    <col min="2849" max="2849" width="6.625" style="5" customWidth="1"/>
    <col min="2850" max="2850" width="6.25" style="5" customWidth="1"/>
    <col min="2851" max="2851" width="6.625" style="5" customWidth="1"/>
    <col min="2852" max="2852" width="6.25" style="5" customWidth="1"/>
    <col min="2853" max="2853" width="6.5" style="5" customWidth="1"/>
    <col min="2854" max="2854" width="6.625" style="5" customWidth="1"/>
    <col min="2855" max="2855" width="6.875" style="5" customWidth="1"/>
    <col min="2856" max="2856" width="7" style="5" customWidth="1"/>
    <col min="2857" max="2857" width="8.125" style="5" customWidth="1"/>
    <col min="2858" max="2858" width="7.875" style="5" customWidth="1"/>
    <col min="2859" max="2860" width="6.75" style="5" customWidth="1"/>
    <col min="2861" max="2861" width="6.625" style="5" customWidth="1"/>
    <col min="2862" max="2863" width="6.75" style="5" customWidth="1"/>
    <col min="2864" max="2864" width="6.625" style="5" customWidth="1"/>
    <col min="2865" max="2867" width="0" style="5" hidden="1" customWidth="1"/>
    <col min="2868" max="3049" width="8.625" style="5"/>
    <col min="3050" max="3050" width="4.25" style="5" customWidth="1"/>
    <col min="3051" max="3051" width="16.25" style="5" customWidth="1"/>
    <col min="3052" max="3059" width="6.75" style="5" customWidth="1"/>
    <col min="3060" max="3061" width="5.875" style="5" customWidth="1"/>
    <col min="3062" max="3062" width="8.5" style="5" customWidth="1"/>
    <col min="3063" max="3063" width="8" style="5" customWidth="1"/>
    <col min="3064" max="3064" width="9.125" style="5" customWidth="1"/>
    <col min="3065" max="3070" width="8" style="5" customWidth="1"/>
    <col min="3071" max="3071" width="11.75" style="5" customWidth="1"/>
    <col min="3072" max="3072" width="6.875" style="5" customWidth="1"/>
    <col min="3073" max="3073" width="8.375" style="5" customWidth="1"/>
    <col min="3074" max="3080" width="6.75" style="5" customWidth="1"/>
    <col min="3081" max="3082" width="5.875" style="5" customWidth="1"/>
    <col min="3083" max="3083" width="8.5" style="5" customWidth="1"/>
    <col min="3084" max="3084" width="8" style="5" customWidth="1"/>
    <col min="3085" max="3085" width="9.125" style="5" customWidth="1"/>
    <col min="3086" max="3091" width="8" style="5" customWidth="1"/>
    <col min="3092" max="3092" width="11.75" style="5" customWidth="1"/>
    <col min="3093" max="3093" width="6.875" style="5" customWidth="1"/>
    <col min="3094" max="3094" width="7.625" style="5" customWidth="1"/>
    <col min="3095" max="3098" width="6.75" style="5" customWidth="1"/>
    <col min="3099" max="3099" width="7.625" style="5" customWidth="1"/>
    <col min="3100" max="3104" width="6.75" style="5" customWidth="1"/>
    <col min="3105" max="3105" width="6.625" style="5" customWidth="1"/>
    <col min="3106" max="3106" width="6.25" style="5" customWidth="1"/>
    <col min="3107" max="3107" width="6.625" style="5" customWidth="1"/>
    <col min="3108" max="3108" width="6.25" style="5" customWidth="1"/>
    <col min="3109" max="3109" width="6.5" style="5" customWidth="1"/>
    <col min="3110" max="3110" width="6.625" style="5" customWidth="1"/>
    <col min="3111" max="3111" width="6.875" style="5" customWidth="1"/>
    <col min="3112" max="3112" width="7" style="5" customWidth="1"/>
    <col min="3113" max="3113" width="8.125" style="5" customWidth="1"/>
    <col min="3114" max="3114" width="7.875" style="5" customWidth="1"/>
    <col min="3115" max="3116" width="6.75" style="5" customWidth="1"/>
    <col min="3117" max="3117" width="6.625" style="5" customWidth="1"/>
    <col min="3118" max="3119" width="6.75" style="5" customWidth="1"/>
    <col min="3120" max="3120" width="6.625" style="5" customWidth="1"/>
    <col min="3121" max="3123" width="0" style="5" hidden="1" customWidth="1"/>
    <col min="3124" max="3305" width="8.625" style="5"/>
    <col min="3306" max="3306" width="4.25" style="5" customWidth="1"/>
    <col min="3307" max="3307" width="16.25" style="5" customWidth="1"/>
    <col min="3308" max="3315" width="6.75" style="5" customWidth="1"/>
    <col min="3316" max="3317" width="5.875" style="5" customWidth="1"/>
    <col min="3318" max="3318" width="8.5" style="5" customWidth="1"/>
    <col min="3319" max="3319" width="8" style="5" customWidth="1"/>
    <col min="3320" max="3320" width="9.125" style="5" customWidth="1"/>
    <col min="3321" max="3326" width="8" style="5" customWidth="1"/>
    <col min="3327" max="3327" width="11.75" style="5" customWidth="1"/>
    <col min="3328" max="3328" width="6.875" style="5" customWidth="1"/>
    <col min="3329" max="3329" width="8.375" style="5" customWidth="1"/>
    <col min="3330" max="3336" width="6.75" style="5" customWidth="1"/>
    <col min="3337" max="3338" width="5.875" style="5" customWidth="1"/>
    <col min="3339" max="3339" width="8.5" style="5" customWidth="1"/>
    <col min="3340" max="3340" width="8" style="5" customWidth="1"/>
    <col min="3341" max="3341" width="9.125" style="5" customWidth="1"/>
    <col min="3342" max="3347" width="8" style="5" customWidth="1"/>
    <col min="3348" max="3348" width="11.75" style="5" customWidth="1"/>
    <col min="3349" max="3349" width="6.875" style="5" customWidth="1"/>
    <col min="3350" max="3350" width="7.625" style="5" customWidth="1"/>
    <col min="3351" max="3354" width="6.75" style="5" customWidth="1"/>
    <col min="3355" max="3355" width="7.625" style="5" customWidth="1"/>
    <col min="3356" max="3360" width="6.75" style="5" customWidth="1"/>
    <col min="3361" max="3361" width="6.625" style="5" customWidth="1"/>
    <col min="3362" max="3362" width="6.25" style="5" customWidth="1"/>
    <col min="3363" max="3363" width="6.625" style="5" customWidth="1"/>
    <col min="3364" max="3364" width="6.25" style="5" customWidth="1"/>
    <col min="3365" max="3365" width="6.5" style="5" customWidth="1"/>
    <col min="3366" max="3366" width="6.625" style="5" customWidth="1"/>
    <col min="3367" max="3367" width="6.875" style="5" customWidth="1"/>
    <col min="3368" max="3368" width="7" style="5" customWidth="1"/>
    <col min="3369" max="3369" width="8.125" style="5" customWidth="1"/>
    <col min="3370" max="3370" width="7.875" style="5" customWidth="1"/>
    <col min="3371" max="3372" width="6.75" style="5" customWidth="1"/>
    <col min="3373" max="3373" width="6.625" style="5" customWidth="1"/>
    <col min="3374" max="3375" width="6.75" style="5" customWidth="1"/>
    <col min="3376" max="3376" width="6.625" style="5" customWidth="1"/>
    <col min="3377" max="3379" width="0" style="5" hidden="1" customWidth="1"/>
    <col min="3380" max="3561" width="8.625" style="5"/>
    <col min="3562" max="3562" width="4.25" style="5" customWidth="1"/>
    <col min="3563" max="3563" width="16.25" style="5" customWidth="1"/>
    <col min="3564" max="3571" width="6.75" style="5" customWidth="1"/>
    <col min="3572" max="3573" width="5.875" style="5" customWidth="1"/>
    <col min="3574" max="3574" width="8.5" style="5" customWidth="1"/>
    <col min="3575" max="3575" width="8" style="5" customWidth="1"/>
    <col min="3576" max="3576" width="9.125" style="5" customWidth="1"/>
    <col min="3577" max="3582" width="8" style="5" customWidth="1"/>
    <col min="3583" max="3583" width="11.75" style="5" customWidth="1"/>
    <col min="3584" max="3584" width="6.875" style="5" customWidth="1"/>
    <col min="3585" max="3585" width="8.375" style="5" customWidth="1"/>
    <col min="3586" max="3592" width="6.75" style="5" customWidth="1"/>
    <col min="3593" max="3594" width="5.875" style="5" customWidth="1"/>
    <col min="3595" max="3595" width="8.5" style="5" customWidth="1"/>
    <col min="3596" max="3596" width="8" style="5" customWidth="1"/>
    <col min="3597" max="3597" width="9.125" style="5" customWidth="1"/>
    <col min="3598" max="3603" width="8" style="5" customWidth="1"/>
    <col min="3604" max="3604" width="11.75" style="5" customWidth="1"/>
    <col min="3605" max="3605" width="6.875" style="5" customWidth="1"/>
    <col min="3606" max="3606" width="7.625" style="5" customWidth="1"/>
    <col min="3607" max="3610" width="6.75" style="5" customWidth="1"/>
    <col min="3611" max="3611" width="7.625" style="5" customWidth="1"/>
    <col min="3612" max="3616" width="6.75" style="5" customWidth="1"/>
    <col min="3617" max="3617" width="6.625" style="5" customWidth="1"/>
    <col min="3618" max="3618" width="6.25" style="5" customWidth="1"/>
    <col min="3619" max="3619" width="6.625" style="5" customWidth="1"/>
    <col min="3620" max="3620" width="6.25" style="5" customWidth="1"/>
    <col min="3621" max="3621" width="6.5" style="5" customWidth="1"/>
    <col min="3622" max="3622" width="6.625" style="5" customWidth="1"/>
    <col min="3623" max="3623" width="6.875" style="5" customWidth="1"/>
    <col min="3624" max="3624" width="7" style="5" customWidth="1"/>
    <col min="3625" max="3625" width="8.125" style="5" customWidth="1"/>
    <col min="3626" max="3626" width="7.875" style="5" customWidth="1"/>
    <col min="3627" max="3628" width="6.75" style="5" customWidth="1"/>
    <col min="3629" max="3629" width="6.625" style="5" customWidth="1"/>
    <col min="3630" max="3631" width="6.75" style="5" customWidth="1"/>
    <col min="3632" max="3632" width="6.625" style="5" customWidth="1"/>
    <col min="3633" max="3635" width="0" style="5" hidden="1" customWidth="1"/>
    <col min="3636" max="3817" width="8.625" style="5"/>
    <col min="3818" max="3818" width="4.25" style="5" customWidth="1"/>
    <col min="3819" max="3819" width="16.25" style="5" customWidth="1"/>
    <col min="3820" max="3827" width="6.75" style="5" customWidth="1"/>
    <col min="3828" max="3829" width="5.875" style="5" customWidth="1"/>
    <col min="3830" max="3830" width="8.5" style="5" customWidth="1"/>
    <col min="3831" max="3831" width="8" style="5" customWidth="1"/>
    <col min="3832" max="3832" width="9.125" style="5" customWidth="1"/>
    <col min="3833" max="3838" width="8" style="5" customWidth="1"/>
    <col min="3839" max="3839" width="11.75" style="5" customWidth="1"/>
    <col min="3840" max="3840" width="6.875" style="5" customWidth="1"/>
    <col min="3841" max="3841" width="8.375" style="5" customWidth="1"/>
    <col min="3842" max="3848" width="6.75" style="5" customWidth="1"/>
    <col min="3849" max="3850" width="5.875" style="5" customWidth="1"/>
    <col min="3851" max="3851" width="8.5" style="5" customWidth="1"/>
    <col min="3852" max="3852" width="8" style="5" customWidth="1"/>
    <col min="3853" max="3853" width="9.125" style="5" customWidth="1"/>
    <col min="3854" max="3859" width="8" style="5" customWidth="1"/>
    <col min="3860" max="3860" width="11.75" style="5" customWidth="1"/>
    <col min="3861" max="3861" width="6.875" style="5" customWidth="1"/>
    <col min="3862" max="3862" width="7.625" style="5" customWidth="1"/>
    <col min="3863" max="3866" width="6.75" style="5" customWidth="1"/>
    <col min="3867" max="3867" width="7.625" style="5" customWidth="1"/>
    <col min="3868" max="3872" width="6.75" style="5" customWidth="1"/>
    <col min="3873" max="3873" width="6.625" style="5" customWidth="1"/>
    <col min="3874" max="3874" width="6.25" style="5" customWidth="1"/>
    <col min="3875" max="3875" width="6.625" style="5" customWidth="1"/>
    <col min="3876" max="3876" width="6.25" style="5" customWidth="1"/>
    <col min="3877" max="3877" width="6.5" style="5" customWidth="1"/>
    <col min="3878" max="3878" width="6.625" style="5" customWidth="1"/>
    <col min="3879" max="3879" width="6.875" style="5" customWidth="1"/>
    <col min="3880" max="3880" width="7" style="5" customWidth="1"/>
    <col min="3881" max="3881" width="8.125" style="5" customWidth="1"/>
    <col min="3882" max="3882" width="7.875" style="5" customWidth="1"/>
    <col min="3883" max="3884" width="6.75" style="5" customWidth="1"/>
    <col min="3885" max="3885" width="6.625" style="5" customWidth="1"/>
    <col min="3886" max="3887" width="6.75" style="5" customWidth="1"/>
    <col min="3888" max="3888" width="6.625" style="5" customWidth="1"/>
    <col min="3889" max="3891" width="0" style="5" hidden="1" customWidth="1"/>
    <col min="3892" max="4073" width="8.625" style="5"/>
    <col min="4074" max="4074" width="4.25" style="5" customWidth="1"/>
    <col min="4075" max="4075" width="16.25" style="5" customWidth="1"/>
    <col min="4076" max="4083" width="6.75" style="5" customWidth="1"/>
    <col min="4084" max="4085" width="5.875" style="5" customWidth="1"/>
    <col min="4086" max="4086" width="8.5" style="5" customWidth="1"/>
    <col min="4087" max="4087" width="8" style="5" customWidth="1"/>
    <col min="4088" max="4088" width="9.125" style="5" customWidth="1"/>
    <col min="4089" max="4094" width="8" style="5" customWidth="1"/>
    <col min="4095" max="4095" width="11.75" style="5" customWidth="1"/>
    <col min="4096" max="4096" width="6.875" style="5" customWidth="1"/>
    <col min="4097" max="4097" width="8.375" style="5" customWidth="1"/>
    <col min="4098" max="4104" width="6.75" style="5" customWidth="1"/>
    <col min="4105" max="4106" width="5.875" style="5" customWidth="1"/>
    <col min="4107" max="4107" width="8.5" style="5" customWidth="1"/>
    <col min="4108" max="4108" width="8" style="5" customWidth="1"/>
    <col min="4109" max="4109" width="9.125" style="5" customWidth="1"/>
    <col min="4110" max="4115" width="8" style="5" customWidth="1"/>
    <col min="4116" max="4116" width="11.75" style="5" customWidth="1"/>
    <col min="4117" max="4117" width="6.875" style="5" customWidth="1"/>
    <col min="4118" max="4118" width="7.625" style="5" customWidth="1"/>
    <col min="4119" max="4122" width="6.75" style="5" customWidth="1"/>
    <col min="4123" max="4123" width="7.625" style="5" customWidth="1"/>
    <col min="4124" max="4128" width="6.75" style="5" customWidth="1"/>
    <col min="4129" max="4129" width="6.625" style="5" customWidth="1"/>
    <col min="4130" max="4130" width="6.25" style="5" customWidth="1"/>
    <col min="4131" max="4131" width="6.625" style="5" customWidth="1"/>
    <col min="4132" max="4132" width="6.25" style="5" customWidth="1"/>
    <col min="4133" max="4133" width="6.5" style="5" customWidth="1"/>
    <col min="4134" max="4134" width="6.625" style="5" customWidth="1"/>
    <col min="4135" max="4135" width="6.875" style="5" customWidth="1"/>
    <col min="4136" max="4136" width="7" style="5" customWidth="1"/>
    <col min="4137" max="4137" width="8.125" style="5" customWidth="1"/>
    <col min="4138" max="4138" width="7.875" style="5" customWidth="1"/>
    <col min="4139" max="4140" width="6.75" style="5" customWidth="1"/>
    <col min="4141" max="4141" width="6.625" style="5" customWidth="1"/>
    <col min="4142" max="4143" width="6.75" style="5" customWidth="1"/>
    <col min="4144" max="4144" width="6.625" style="5" customWidth="1"/>
    <col min="4145" max="4147" width="0" style="5" hidden="1" customWidth="1"/>
    <col min="4148" max="4329" width="8.625" style="5"/>
    <col min="4330" max="4330" width="4.25" style="5" customWidth="1"/>
    <col min="4331" max="4331" width="16.25" style="5" customWidth="1"/>
    <col min="4332" max="4339" width="6.75" style="5" customWidth="1"/>
    <col min="4340" max="4341" width="5.875" style="5" customWidth="1"/>
    <col min="4342" max="4342" width="8.5" style="5" customWidth="1"/>
    <col min="4343" max="4343" width="8" style="5" customWidth="1"/>
    <col min="4344" max="4344" width="9.125" style="5" customWidth="1"/>
    <col min="4345" max="4350" width="8" style="5" customWidth="1"/>
    <col min="4351" max="4351" width="11.75" style="5" customWidth="1"/>
    <col min="4352" max="4352" width="6.875" style="5" customWidth="1"/>
    <col min="4353" max="4353" width="8.375" style="5" customWidth="1"/>
    <col min="4354" max="4360" width="6.75" style="5" customWidth="1"/>
    <col min="4361" max="4362" width="5.875" style="5" customWidth="1"/>
    <col min="4363" max="4363" width="8.5" style="5" customWidth="1"/>
    <col min="4364" max="4364" width="8" style="5" customWidth="1"/>
    <col min="4365" max="4365" width="9.125" style="5" customWidth="1"/>
    <col min="4366" max="4371" width="8" style="5" customWidth="1"/>
    <col min="4372" max="4372" width="11.75" style="5" customWidth="1"/>
    <col min="4373" max="4373" width="6.875" style="5" customWidth="1"/>
    <col min="4374" max="4374" width="7.625" style="5" customWidth="1"/>
    <col min="4375" max="4378" width="6.75" style="5" customWidth="1"/>
    <col min="4379" max="4379" width="7.625" style="5" customWidth="1"/>
    <col min="4380" max="4384" width="6.75" style="5" customWidth="1"/>
    <col min="4385" max="4385" width="6.625" style="5" customWidth="1"/>
    <col min="4386" max="4386" width="6.25" style="5" customWidth="1"/>
    <col min="4387" max="4387" width="6.625" style="5" customWidth="1"/>
    <col min="4388" max="4388" width="6.25" style="5" customWidth="1"/>
    <col min="4389" max="4389" width="6.5" style="5" customWidth="1"/>
    <col min="4390" max="4390" width="6.625" style="5" customWidth="1"/>
    <col min="4391" max="4391" width="6.875" style="5" customWidth="1"/>
    <col min="4392" max="4392" width="7" style="5" customWidth="1"/>
    <col min="4393" max="4393" width="8.125" style="5" customWidth="1"/>
    <col min="4394" max="4394" width="7.875" style="5" customWidth="1"/>
    <col min="4395" max="4396" width="6.75" style="5" customWidth="1"/>
    <col min="4397" max="4397" width="6.625" style="5" customWidth="1"/>
    <col min="4398" max="4399" width="6.75" style="5" customWidth="1"/>
    <col min="4400" max="4400" width="6.625" style="5" customWidth="1"/>
    <col min="4401" max="4403" width="0" style="5" hidden="1" customWidth="1"/>
    <col min="4404" max="4585" width="8.625" style="5"/>
    <col min="4586" max="4586" width="4.25" style="5" customWidth="1"/>
    <col min="4587" max="4587" width="16.25" style="5" customWidth="1"/>
    <col min="4588" max="4595" width="6.75" style="5" customWidth="1"/>
    <col min="4596" max="4597" width="5.875" style="5" customWidth="1"/>
    <col min="4598" max="4598" width="8.5" style="5" customWidth="1"/>
    <col min="4599" max="4599" width="8" style="5" customWidth="1"/>
    <col min="4600" max="4600" width="9.125" style="5" customWidth="1"/>
    <col min="4601" max="4606" width="8" style="5" customWidth="1"/>
    <col min="4607" max="4607" width="11.75" style="5" customWidth="1"/>
    <col min="4608" max="4608" width="6.875" style="5" customWidth="1"/>
    <col min="4609" max="4609" width="8.375" style="5" customWidth="1"/>
    <col min="4610" max="4616" width="6.75" style="5" customWidth="1"/>
    <col min="4617" max="4618" width="5.875" style="5" customWidth="1"/>
    <col min="4619" max="4619" width="8.5" style="5" customWidth="1"/>
    <col min="4620" max="4620" width="8" style="5" customWidth="1"/>
    <col min="4621" max="4621" width="9.125" style="5" customWidth="1"/>
    <col min="4622" max="4627" width="8" style="5" customWidth="1"/>
    <col min="4628" max="4628" width="11.75" style="5" customWidth="1"/>
    <col min="4629" max="4629" width="6.875" style="5" customWidth="1"/>
    <col min="4630" max="4630" width="7.625" style="5" customWidth="1"/>
    <col min="4631" max="4634" width="6.75" style="5" customWidth="1"/>
    <col min="4635" max="4635" width="7.625" style="5" customWidth="1"/>
    <col min="4636" max="4640" width="6.75" style="5" customWidth="1"/>
    <col min="4641" max="4641" width="6.625" style="5" customWidth="1"/>
    <col min="4642" max="4642" width="6.25" style="5" customWidth="1"/>
    <col min="4643" max="4643" width="6.625" style="5" customWidth="1"/>
    <col min="4644" max="4644" width="6.25" style="5" customWidth="1"/>
    <col min="4645" max="4645" width="6.5" style="5" customWidth="1"/>
    <col min="4646" max="4646" width="6.625" style="5" customWidth="1"/>
    <col min="4647" max="4647" width="6.875" style="5" customWidth="1"/>
    <col min="4648" max="4648" width="7" style="5" customWidth="1"/>
    <col min="4649" max="4649" width="8.125" style="5" customWidth="1"/>
    <col min="4650" max="4650" width="7.875" style="5" customWidth="1"/>
    <col min="4651" max="4652" width="6.75" style="5" customWidth="1"/>
    <col min="4653" max="4653" width="6.625" style="5" customWidth="1"/>
    <col min="4654" max="4655" width="6.75" style="5" customWidth="1"/>
    <col min="4656" max="4656" width="6.625" style="5" customWidth="1"/>
    <col min="4657" max="4659" width="0" style="5" hidden="1" customWidth="1"/>
    <col min="4660" max="4841" width="8.625" style="5"/>
    <col min="4842" max="4842" width="4.25" style="5" customWidth="1"/>
    <col min="4843" max="4843" width="16.25" style="5" customWidth="1"/>
    <col min="4844" max="4851" width="6.75" style="5" customWidth="1"/>
    <col min="4852" max="4853" width="5.875" style="5" customWidth="1"/>
    <col min="4854" max="4854" width="8.5" style="5" customWidth="1"/>
    <col min="4855" max="4855" width="8" style="5" customWidth="1"/>
    <col min="4856" max="4856" width="9.125" style="5" customWidth="1"/>
    <col min="4857" max="4862" width="8" style="5" customWidth="1"/>
    <col min="4863" max="4863" width="11.75" style="5" customWidth="1"/>
    <col min="4864" max="4864" width="6.875" style="5" customWidth="1"/>
    <col min="4865" max="4865" width="8.375" style="5" customWidth="1"/>
    <col min="4866" max="4872" width="6.75" style="5" customWidth="1"/>
    <col min="4873" max="4874" width="5.875" style="5" customWidth="1"/>
    <col min="4875" max="4875" width="8.5" style="5" customWidth="1"/>
    <col min="4876" max="4876" width="8" style="5" customWidth="1"/>
    <col min="4877" max="4877" width="9.125" style="5" customWidth="1"/>
    <col min="4878" max="4883" width="8" style="5" customWidth="1"/>
    <col min="4884" max="4884" width="11.75" style="5" customWidth="1"/>
    <col min="4885" max="4885" width="6.875" style="5" customWidth="1"/>
    <col min="4886" max="4886" width="7.625" style="5" customWidth="1"/>
    <col min="4887" max="4890" width="6.75" style="5" customWidth="1"/>
    <col min="4891" max="4891" width="7.625" style="5" customWidth="1"/>
    <col min="4892" max="4896" width="6.75" style="5" customWidth="1"/>
    <col min="4897" max="4897" width="6.625" style="5" customWidth="1"/>
    <col min="4898" max="4898" width="6.25" style="5" customWidth="1"/>
    <col min="4899" max="4899" width="6.625" style="5" customWidth="1"/>
    <col min="4900" max="4900" width="6.25" style="5" customWidth="1"/>
    <col min="4901" max="4901" width="6.5" style="5" customWidth="1"/>
    <col min="4902" max="4902" width="6.625" style="5" customWidth="1"/>
    <col min="4903" max="4903" width="6.875" style="5" customWidth="1"/>
    <col min="4904" max="4904" width="7" style="5" customWidth="1"/>
    <col min="4905" max="4905" width="8.125" style="5" customWidth="1"/>
    <col min="4906" max="4906" width="7.875" style="5" customWidth="1"/>
    <col min="4907" max="4908" width="6.75" style="5" customWidth="1"/>
    <col min="4909" max="4909" width="6.625" style="5" customWidth="1"/>
    <col min="4910" max="4911" width="6.75" style="5" customWidth="1"/>
    <col min="4912" max="4912" width="6.625" style="5" customWidth="1"/>
    <col min="4913" max="4915" width="0" style="5" hidden="1" customWidth="1"/>
    <col min="4916" max="5097" width="8.625" style="5"/>
    <col min="5098" max="5098" width="4.25" style="5" customWidth="1"/>
    <col min="5099" max="5099" width="16.25" style="5" customWidth="1"/>
    <col min="5100" max="5107" width="6.75" style="5" customWidth="1"/>
    <col min="5108" max="5109" width="5.875" style="5" customWidth="1"/>
    <col min="5110" max="5110" width="8.5" style="5" customWidth="1"/>
    <col min="5111" max="5111" width="8" style="5" customWidth="1"/>
    <col min="5112" max="5112" width="9.125" style="5" customWidth="1"/>
    <col min="5113" max="5118" width="8" style="5" customWidth="1"/>
    <col min="5119" max="5119" width="11.75" style="5" customWidth="1"/>
    <col min="5120" max="5120" width="6.875" style="5" customWidth="1"/>
    <col min="5121" max="5121" width="8.375" style="5" customWidth="1"/>
    <col min="5122" max="5128" width="6.75" style="5" customWidth="1"/>
    <col min="5129" max="5130" width="5.875" style="5" customWidth="1"/>
    <col min="5131" max="5131" width="8.5" style="5" customWidth="1"/>
    <col min="5132" max="5132" width="8" style="5" customWidth="1"/>
    <col min="5133" max="5133" width="9.125" style="5" customWidth="1"/>
    <col min="5134" max="5139" width="8" style="5" customWidth="1"/>
    <col min="5140" max="5140" width="11.75" style="5" customWidth="1"/>
    <col min="5141" max="5141" width="6.875" style="5" customWidth="1"/>
    <col min="5142" max="5142" width="7.625" style="5" customWidth="1"/>
    <col min="5143" max="5146" width="6.75" style="5" customWidth="1"/>
    <col min="5147" max="5147" width="7.625" style="5" customWidth="1"/>
    <col min="5148" max="5152" width="6.75" style="5" customWidth="1"/>
    <col min="5153" max="5153" width="6.625" style="5" customWidth="1"/>
    <col min="5154" max="5154" width="6.25" style="5" customWidth="1"/>
    <col min="5155" max="5155" width="6.625" style="5" customWidth="1"/>
    <col min="5156" max="5156" width="6.25" style="5" customWidth="1"/>
    <col min="5157" max="5157" width="6.5" style="5" customWidth="1"/>
    <col min="5158" max="5158" width="6.625" style="5" customWidth="1"/>
    <col min="5159" max="5159" width="6.875" style="5" customWidth="1"/>
    <col min="5160" max="5160" width="7" style="5" customWidth="1"/>
    <col min="5161" max="5161" width="8.125" style="5" customWidth="1"/>
    <col min="5162" max="5162" width="7.875" style="5" customWidth="1"/>
    <col min="5163" max="5164" width="6.75" style="5" customWidth="1"/>
    <col min="5165" max="5165" width="6.625" style="5" customWidth="1"/>
    <col min="5166" max="5167" width="6.75" style="5" customWidth="1"/>
    <col min="5168" max="5168" width="6.625" style="5" customWidth="1"/>
    <col min="5169" max="5171" width="0" style="5" hidden="1" customWidth="1"/>
    <col min="5172" max="5353" width="8.625" style="5"/>
    <col min="5354" max="5354" width="4.25" style="5" customWidth="1"/>
    <col min="5355" max="5355" width="16.25" style="5" customWidth="1"/>
    <col min="5356" max="5363" width="6.75" style="5" customWidth="1"/>
    <col min="5364" max="5365" width="5.875" style="5" customWidth="1"/>
    <col min="5366" max="5366" width="8.5" style="5" customWidth="1"/>
    <col min="5367" max="5367" width="8" style="5" customWidth="1"/>
    <col min="5368" max="5368" width="9.125" style="5" customWidth="1"/>
    <col min="5369" max="5374" width="8" style="5" customWidth="1"/>
    <col min="5375" max="5375" width="11.75" style="5" customWidth="1"/>
    <col min="5376" max="5376" width="6.875" style="5" customWidth="1"/>
    <col min="5377" max="5377" width="8.375" style="5" customWidth="1"/>
    <col min="5378" max="5384" width="6.75" style="5" customWidth="1"/>
    <col min="5385" max="5386" width="5.875" style="5" customWidth="1"/>
    <col min="5387" max="5387" width="8.5" style="5" customWidth="1"/>
    <col min="5388" max="5388" width="8" style="5" customWidth="1"/>
    <col min="5389" max="5389" width="9.125" style="5" customWidth="1"/>
    <col min="5390" max="5395" width="8" style="5" customWidth="1"/>
    <col min="5396" max="5396" width="11.75" style="5" customWidth="1"/>
    <col min="5397" max="5397" width="6.875" style="5" customWidth="1"/>
    <col min="5398" max="5398" width="7.625" style="5" customWidth="1"/>
    <col min="5399" max="5402" width="6.75" style="5" customWidth="1"/>
    <col min="5403" max="5403" width="7.625" style="5" customWidth="1"/>
    <col min="5404" max="5408" width="6.75" style="5" customWidth="1"/>
    <col min="5409" max="5409" width="6.625" style="5" customWidth="1"/>
    <col min="5410" max="5410" width="6.25" style="5" customWidth="1"/>
    <col min="5411" max="5411" width="6.625" style="5" customWidth="1"/>
    <col min="5412" max="5412" width="6.25" style="5" customWidth="1"/>
    <col min="5413" max="5413" width="6.5" style="5" customWidth="1"/>
    <col min="5414" max="5414" width="6.625" style="5" customWidth="1"/>
    <col min="5415" max="5415" width="6.875" style="5" customWidth="1"/>
    <col min="5416" max="5416" width="7" style="5" customWidth="1"/>
    <col min="5417" max="5417" width="8.125" style="5" customWidth="1"/>
    <col min="5418" max="5418" width="7.875" style="5" customWidth="1"/>
    <col min="5419" max="5420" width="6.75" style="5" customWidth="1"/>
    <col min="5421" max="5421" width="6.625" style="5" customWidth="1"/>
    <col min="5422" max="5423" width="6.75" style="5" customWidth="1"/>
    <col min="5424" max="5424" width="6.625" style="5" customWidth="1"/>
    <col min="5425" max="5427" width="0" style="5" hidden="1" customWidth="1"/>
    <col min="5428" max="5609" width="8.625" style="5"/>
    <col min="5610" max="5610" width="4.25" style="5" customWidth="1"/>
    <col min="5611" max="5611" width="16.25" style="5" customWidth="1"/>
    <col min="5612" max="5619" width="6.75" style="5" customWidth="1"/>
    <col min="5620" max="5621" width="5.875" style="5" customWidth="1"/>
    <col min="5622" max="5622" width="8.5" style="5" customWidth="1"/>
    <col min="5623" max="5623" width="8" style="5" customWidth="1"/>
    <col min="5624" max="5624" width="9.125" style="5" customWidth="1"/>
    <col min="5625" max="5630" width="8" style="5" customWidth="1"/>
    <col min="5631" max="5631" width="11.75" style="5" customWidth="1"/>
    <col min="5632" max="5632" width="6.875" style="5" customWidth="1"/>
    <col min="5633" max="5633" width="8.375" style="5" customWidth="1"/>
    <col min="5634" max="5640" width="6.75" style="5" customWidth="1"/>
    <col min="5641" max="5642" width="5.875" style="5" customWidth="1"/>
    <col min="5643" max="5643" width="8.5" style="5" customWidth="1"/>
    <col min="5644" max="5644" width="8" style="5" customWidth="1"/>
    <col min="5645" max="5645" width="9.125" style="5" customWidth="1"/>
    <col min="5646" max="5651" width="8" style="5" customWidth="1"/>
    <col min="5652" max="5652" width="11.75" style="5" customWidth="1"/>
    <col min="5653" max="5653" width="6.875" style="5" customWidth="1"/>
    <col min="5654" max="5654" width="7.625" style="5" customWidth="1"/>
    <col min="5655" max="5658" width="6.75" style="5" customWidth="1"/>
    <col min="5659" max="5659" width="7.625" style="5" customWidth="1"/>
    <col min="5660" max="5664" width="6.75" style="5" customWidth="1"/>
    <col min="5665" max="5665" width="6.625" style="5" customWidth="1"/>
    <col min="5666" max="5666" width="6.25" style="5" customWidth="1"/>
    <col min="5667" max="5667" width="6.625" style="5" customWidth="1"/>
    <col min="5668" max="5668" width="6.25" style="5" customWidth="1"/>
    <col min="5669" max="5669" width="6.5" style="5" customWidth="1"/>
    <col min="5670" max="5670" width="6.625" style="5" customWidth="1"/>
    <col min="5671" max="5671" width="6.875" style="5" customWidth="1"/>
    <col min="5672" max="5672" width="7" style="5" customWidth="1"/>
    <col min="5673" max="5673" width="8.125" style="5" customWidth="1"/>
    <col min="5674" max="5674" width="7.875" style="5" customWidth="1"/>
    <col min="5675" max="5676" width="6.75" style="5" customWidth="1"/>
    <col min="5677" max="5677" width="6.625" style="5" customWidth="1"/>
    <col min="5678" max="5679" width="6.75" style="5" customWidth="1"/>
    <col min="5680" max="5680" width="6.625" style="5" customWidth="1"/>
    <col min="5681" max="5683" width="0" style="5" hidden="1" customWidth="1"/>
    <col min="5684" max="5865" width="8.625" style="5"/>
    <col min="5866" max="5866" width="4.25" style="5" customWidth="1"/>
    <col min="5867" max="5867" width="16.25" style="5" customWidth="1"/>
    <col min="5868" max="5875" width="6.75" style="5" customWidth="1"/>
    <col min="5876" max="5877" width="5.875" style="5" customWidth="1"/>
    <col min="5878" max="5878" width="8.5" style="5" customWidth="1"/>
    <col min="5879" max="5879" width="8" style="5" customWidth="1"/>
    <col min="5880" max="5880" width="9.125" style="5" customWidth="1"/>
    <col min="5881" max="5886" width="8" style="5" customWidth="1"/>
    <col min="5887" max="5887" width="11.75" style="5" customWidth="1"/>
    <col min="5888" max="5888" width="6.875" style="5" customWidth="1"/>
    <col min="5889" max="5889" width="8.375" style="5" customWidth="1"/>
    <col min="5890" max="5896" width="6.75" style="5" customWidth="1"/>
    <col min="5897" max="5898" width="5.875" style="5" customWidth="1"/>
    <col min="5899" max="5899" width="8.5" style="5" customWidth="1"/>
    <col min="5900" max="5900" width="8" style="5" customWidth="1"/>
    <col min="5901" max="5901" width="9.125" style="5" customWidth="1"/>
    <col min="5902" max="5907" width="8" style="5" customWidth="1"/>
    <col min="5908" max="5908" width="11.75" style="5" customWidth="1"/>
    <col min="5909" max="5909" width="6.875" style="5" customWidth="1"/>
    <col min="5910" max="5910" width="7.625" style="5" customWidth="1"/>
    <col min="5911" max="5914" width="6.75" style="5" customWidth="1"/>
    <col min="5915" max="5915" width="7.625" style="5" customWidth="1"/>
    <col min="5916" max="5920" width="6.75" style="5" customWidth="1"/>
    <col min="5921" max="5921" width="6.625" style="5" customWidth="1"/>
    <col min="5922" max="5922" width="6.25" style="5" customWidth="1"/>
    <col min="5923" max="5923" width="6.625" style="5" customWidth="1"/>
    <col min="5924" max="5924" width="6.25" style="5" customWidth="1"/>
    <col min="5925" max="5925" width="6.5" style="5" customWidth="1"/>
    <col min="5926" max="5926" width="6.625" style="5" customWidth="1"/>
    <col min="5927" max="5927" width="6.875" style="5" customWidth="1"/>
    <col min="5928" max="5928" width="7" style="5" customWidth="1"/>
    <col min="5929" max="5929" width="8.125" style="5" customWidth="1"/>
    <col min="5930" max="5930" width="7.875" style="5" customWidth="1"/>
    <col min="5931" max="5932" width="6.75" style="5" customWidth="1"/>
    <col min="5933" max="5933" width="6.625" style="5" customWidth="1"/>
    <col min="5934" max="5935" width="6.75" style="5" customWidth="1"/>
    <col min="5936" max="5936" width="6.625" style="5" customWidth="1"/>
    <col min="5937" max="5939" width="0" style="5" hidden="1" customWidth="1"/>
    <col min="5940" max="6121" width="8.625" style="5"/>
    <col min="6122" max="6122" width="4.25" style="5" customWidth="1"/>
    <col min="6123" max="6123" width="16.25" style="5" customWidth="1"/>
    <col min="6124" max="6131" width="6.75" style="5" customWidth="1"/>
    <col min="6132" max="6133" width="5.875" style="5" customWidth="1"/>
    <col min="6134" max="6134" width="8.5" style="5" customWidth="1"/>
    <col min="6135" max="6135" width="8" style="5" customWidth="1"/>
    <col min="6136" max="6136" width="9.125" style="5" customWidth="1"/>
    <col min="6137" max="6142" width="8" style="5" customWidth="1"/>
    <col min="6143" max="6143" width="11.75" style="5" customWidth="1"/>
    <col min="6144" max="6144" width="6.875" style="5" customWidth="1"/>
    <col min="6145" max="6145" width="8.375" style="5" customWidth="1"/>
    <col min="6146" max="6152" width="6.75" style="5" customWidth="1"/>
    <col min="6153" max="6154" width="5.875" style="5" customWidth="1"/>
    <col min="6155" max="6155" width="8.5" style="5" customWidth="1"/>
    <col min="6156" max="6156" width="8" style="5" customWidth="1"/>
    <col min="6157" max="6157" width="9.125" style="5" customWidth="1"/>
    <col min="6158" max="6163" width="8" style="5" customWidth="1"/>
    <col min="6164" max="6164" width="11.75" style="5" customWidth="1"/>
    <col min="6165" max="6165" width="6.875" style="5" customWidth="1"/>
    <col min="6166" max="6166" width="7.625" style="5" customWidth="1"/>
    <col min="6167" max="6170" width="6.75" style="5" customWidth="1"/>
    <col min="6171" max="6171" width="7.625" style="5" customWidth="1"/>
    <col min="6172" max="6176" width="6.75" style="5" customWidth="1"/>
    <col min="6177" max="6177" width="6.625" style="5" customWidth="1"/>
    <col min="6178" max="6178" width="6.25" style="5" customWidth="1"/>
    <col min="6179" max="6179" width="6.625" style="5" customWidth="1"/>
    <col min="6180" max="6180" width="6.25" style="5" customWidth="1"/>
    <col min="6181" max="6181" width="6.5" style="5" customWidth="1"/>
    <col min="6182" max="6182" width="6.625" style="5" customWidth="1"/>
    <col min="6183" max="6183" width="6.875" style="5" customWidth="1"/>
    <col min="6184" max="6184" width="7" style="5" customWidth="1"/>
    <col min="6185" max="6185" width="8.125" style="5" customWidth="1"/>
    <col min="6186" max="6186" width="7.875" style="5" customWidth="1"/>
    <col min="6187" max="6188" width="6.75" style="5" customWidth="1"/>
    <col min="6189" max="6189" width="6.625" style="5" customWidth="1"/>
    <col min="6190" max="6191" width="6.75" style="5" customWidth="1"/>
    <col min="6192" max="6192" width="6.625" style="5" customWidth="1"/>
    <col min="6193" max="6195" width="0" style="5" hidden="1" customWidth="1"/>
    <col min="6196" max="6377" width="8.625" style="5"/>
    <col min="6378" max="6378" width="4.25" style="5" customWidth="1"/>
    <col min="6379" max="6379" width="16.25" style="5" customWidth="1"/>
    <col min="6380" max="6387" width="6.75" style="5" customWidth="1"/>
    <col min="6388" max="6389" width="5.875" style="5" customWidth="1"/>
    <col min="6390" max="6390" width="8.5" style="5" customWidth="1"/>
    <col min="6391" max="6391" width="8" style="5" customWidth="1"/>
    <col min="6392" max="6392" width="9.125" style="5" customWidth="1"/>
    <col min="6393" max="6398" width="8" style="5" customWidth="1"/>
    <col min="6399" max="6399" width="11.75" style="5" customWidth="1"/>
    <col min="6400" max="6400" width="6.875" style="5" customWidth="1"/>
    <col min="6401" max="6401" width="8.375" style="5" customWidth="1"/>
    <col min="6402" max="6408" width="6.75" style="5" customWidth="1"/>
    <col min="6409" max="6410" width="5.875" style="5" customWidth="1"/>
    <col min="6411" max="6411" width="8.5" style="5" customWidth="1"/>
    <col min="6412" max="6412" width="8" style="5" customWidth="1"/>
    <col min="6413" max="6413" width="9.125" style="5" customWidth="1"/>
    <col min="6414" max="6419" width="8" style="5" customWidth="1"/>
    <col min="6420" max="6420" width="11.75" style="5" customWidth="1"/>
    <col min="6421" max="6421" width="6.875" style="5" customWidth="1"/>
    <col min="6422" max="6422" width="7.625" style="5" customWidth="1"/>
    <col min="6423" max="6426" width="6.75" style="5" customWidth="1"/>
    <col min="6427" max="6427" width="7.625" style="5" customWidth="1"/>
    <col min="6428" max="6432" width="6.75" style="5" customWidth="1"/>
    <col min="6433" max="6433" width="6.625" style="5" customWidth="1"/>
    <col min="6434" max="6434" width="6.25" style="5" customWidth="1"/>
    <col min="6435" max="6435" width="6.625" style="5" customWidth="1"/>
    <col min="6436" max="6436" width="6.25" style="5" customWidth="1"/>
    <col min="6437" max="6437" width="6.5" style="5" customWidth="1"/>
    <col min="6438" max="6438" width="6.625" style="5" customWidth="1"/>
    <col min="6439" max="6439" width="6.875" style="5" customWidth="1"/>
    <col min="6440" max="6440" width="7" style="5" customWidth="1"/>
    <col min="6441" max="6441" width="8.125" style="5" customWidth="1"/>
    <col min="6442" max="6442" width="7.875" style="5" customWidth="1"/>
    <col min="6443" max="6444" width="6.75" style="5" customWidth="1"/>
    <col min="6445" max="6445" width="6.625" style="5" customWidth="1"/>
    <col min="6446" max="6447" width="6.75" style="5" customWidth="1"/>
    <col min="6448" max="6448" width="6.625" style="5" customWidth="1"/>
    <col min="6449" max="6451" width="0" style="5" hidden="1" customWidth="1"/>
    <col min="6452" max="6633" width="8.625" style="5"/>
    <col min="6634" max="6634" width="4.25" style="5" customWidth="1"/>
    <col min="6635" max="6635" width="16.25" style="5" customWidth="1"/>
    <col min="6636" max="6643" width="6.75" style="5" customWidth="1"/>
    <col min="6644" max="6645" width="5.875" style="5" customWidth="1"/>
    <col min="6646" max="6646" width="8.5" style="5" customWidth="1"/>
    <col min="6647" max="6647" width="8" style="5" customWidth="1"/>
    <col min="6648" max="6648" width="9.125" style="5" customWidth="1"/>
    <col min="6649" max="6654" width="8" style="5" customWidth="1"/>
    <col min="6655" max="6655" width="11.75" style="5" customWidth="1"/>
    <col min="6656" max="6656" width="6.875" style="5" customWidth="1"/>
    <col min="6657" max="6657" width="8.375" style="5" customWidth="1"/>
    <col min="6658" max="6664" width="6.75" style="5" customWidth="1"/>
    <col min="6665" max="6666" width="5.875" style="5" customWidth="1"/>
    <col min="6667" max="6667" width="8.5" style="5" customWidth="1"/>
    <col min="6668" max="6668" width="8" style="5" customWidth="1"/>
    <col min="6669" max="6669" width="9.125" style="5" customWidth="1"/>
    <col min="6670" max="6675" width="8" style="5" customWidth="1"/>
    <col min="6676" max="6676" width="11.75" style="5" customWidth="1"/>
    <col min="6677" max="6677" width="6.875" style="5" customWidth="1"/>
    <col min="6678" max="6678" width="7.625" style="5" customWidth="1"/>
    <col min="6679" max="6682" width="6.75" style="5" customWidth="1"/>
    <col min="6683" max="6683" width="7.625" style="5" customWidth="1"/>
    <col min="6684" max="6688" width="6.75" style="5" customWidth="1"/>
    <col min="6689" max="6689" width="6.625" style="5" customWidth="1"/>
    <col min="6690" max="6690" width="6.25" style="5" customWidth="1"/>
    <col min="6691" max="6691" width="6.625" style="5" customWidth="1"/>
    <col min="6692" max="6692" width="6.25" style="5" customWidth="1"/>
    <col min="6693" max="6693" width="6.5" style="5" customWidth="1"/>
    <col min="6694" max="6694" width="6.625" style="5" customWidth="1"/>
    <col min="6695" max="6695" width="6.875" style="5" customWidth="1"/>
    <col min="6696" max="6696" width="7" style="5" customWidth="1"/>
    <col min="6697" max="6697" width="8.125" style="5" customWidth="1"/>
    <col min="6698" max="6698" width="7.875" style="5" customWidth="1"/>
    <col min="6699" max="6700" width="6.75" style="5" customWidth="1"/>
    <col min="6701" max="6701" width="6.625" style="5" customWidth="1"/>
    <col min="6702" max="6703" width="6.75" style="5" customWidth="1"/>
    <col min="6704" max="6704" width="6.625" style="5" customWidth="1"/>
    <col min="6705" max="6707" width="0" style="5" hidden="1" customWidth="1"/>
    <col min="6708" max="6889" width="8.625" style="5"/>
    <col min="6890" max="6890" width="4.25" style="5" customWidth="1"/>
    <col min="6891" max="6891" width="16.25" style="5" customWidth="1"/>
    <col min="6892" max="6899" width="6.75" style="5" customWidth="1"/>
    <col min="6900" max="6901" width="5.875" style="5" customWidth="1"/>
    <col min="6902" max="6902" width="8.5" style="5" customWidth="1"/>
    <col min="6903" max="6903" width="8" style="5" customWidth="1"/>
    <col min="6904" max="6904" width="9.125" style="5" customWidth="1"/>
    <col min="6905" max="6910" width="8" style="5" customWidth="1"/>
    <col min="6911" max="6911" width="11.75" style="5" customWidth="1"/>
    <col min="6912" max="6912" width="6.875" style="5" customWidth="1"/>
    <col min="6913" max="6913" width="8.375" style="5" customWidth="1"/>
    <col min="6914" max="6920" width="6.75" style="5" customWidth="1"/>
    <col min="6921" max="6922" width="5.875" style="5" customWidth="1"/>
    <col min="6923" max="6923" width="8.5" style="5" customWidth="1"/>
    <col min="6924" max="6924" width="8" style="5" customWidth="1"/>
    <col min="6925" max="6925" width="9.125" style="5" customWidth="1"/>
    <col min="6926" max="6931" width="8" style="5" customWidth="1"/>
    <col min="6932" max="6932" width="11.75" style="5" customWidth="1"/>
    <col min="6933" max="6933" width="6.875" style="5" customWidth="1"/>
    <col min="6934" max="6934" width="7.625" style="5" customWidth="1"/>
    <col min="6935" max="6938" width="6.75" style="5" customWidth="1"/>
    <col min="6939" max="6939" width="7.625" style="5" customWidth="1"/>
    <col min="6940" max="6944" width="6.75" style="5" customWidth="1"/>
    <col min="6945" max="6945" width="6.625" style="5" customWidth="1"/>
    <col min="6946" max="6946" width="6.25" style="5" customWidth="1"/>
    <col min="6947" max="6947" width="6.625" style="5" customWidth="1"/>
    <col min="6948" max="6948" width="6.25" style="5" customWidth="1"/>
    <col min="6949" max="6949" width="6.5" style="5" customWidth="1"/>
    <col min="6950" max="6950" width="6.625" style="5" customWidth="1"/>
    <col min="6951" max="6951" width="6.875" style="5" customWidth="1"/>
    <col min="6952" max="6952" width="7" style="5" customWidth="1"/>
    <col min="6953" max="6953" width="8.125" style="5" customWidth="1"/>
    <col min="6954" max="6954" width="7.875" style="5" customWidth="1"/>
    <col min="6955" max="6956" width="6.75" style="5" customWidth="1"/>
    <col min="6957" max="6957" width="6.625" style="5" customWidth="1"/>
    <col min="6958" max="6959" width="6.75" style="5" customWidth="1"/>
    <col min="6960" max="6960" width="6.625" style="5" customWidth="1"/>
    <col min="6961" max="6963" width="0" style="5" hidden="1" customWidth="1"/>
    <col min="6964" max="7145" width="8.625" style="5"/>
    <col min="7146" max="7146" width="4.25" style="5" customWidth="1"/>
    <col min="7147" max="7147" width="16.25" style="5" customWidth="1"/>
    <col min="7148" max="7155" width="6.75" style="5" customWidth="1"/>
    <col min="7156" max="7157" width="5.875" style="5" customWidth="1"/>
    <col min="7158" max="7158" width="8.5" style="5" customWidth="1"/>
    <col min="7159" max="7159" width="8" style="5" customWidth="1"/>
    <col min="7160" max="7160" width="9.125" style="5" customWidth="1"/>
    <col min="7161" max="7166" width="8" style="5" customWidth="1"/>
    <col min="7167" max="7167" width="11.75" style="5" customWidth="1"/>
    <col min="7168" max="7168" width="6.875" style="5" customWidth="1"/>
    <col min="7169" max="7169" width="8.375" style="5" customWidth="1"/>
    <col min="7170" max="7176" width="6.75" style="5" customWidth="1"/>
    <col min="7177" max="7178" width="5.875" style="5" customWidth="1"/>
    <col min="7179" max="7179" width="8.5" style="5" customWidth="1"/>
    <col min="7180" max="7180" width="8" style="5" customWidth="1"/>
    <col min="7181" max="7181" width="9.125" style="5" customWidth="1"/>
    <col min="7182" max="7187" width="8" style="5" customWidth="1"/>
    <col min="7188" max="7188" width="11.75" style="5" customWidth="1"/>
    <col min="7189" max="7189" width="6.875" style="5" customWidth="1"/>
    <col min="7190" max="7190" width="7.625" style="5" customWidth="1"/>
    <col min="7191" max="7194" width="6.75" style="5" customWidth="1"/>
    <col min="7195" max="7195" width="7.625" style="5" customWidth="1"/>
    <col min="7196" max="7200" width="6.75" style="5" customWidth="1"/>
    <col min="7201" max="7201" width="6.625" style="5" customWidth="1"/>
    <col min="7202" max="7202" width="6.25" style="5" customWidth="1"/>
    <col min="7203" max="7203" width="6.625" style="5" customWidth="1"/>
    <col min="7204" max="7204" width="6.25" style="5" customWidth="1"/>
    <col min="7205" max="7205" width="6.5" style="5" customWidth="1"/>
    <col min="7206" max="7206" width="6.625" style="5" customWidth="1"/>
    <col min="7207" max="7207" width="6.875" style="5" customWidth="1"/>
    <col min="7208" max="7208" width="7" style="5" customWidth="1"/>
    <col min="7209" max="7209" width="8.125" style="5" customWidth="1"/>
    <col min="7210" max="7210" width="7.875" style="5" customWidth="1"/>
    <col min="7211" max="7212" width="6.75" style="5" customWidth="1"/>
    <col min="7213" max="7213" width="6.625" style="5" customWidth="1"/>
    <col min="7214" max="7215" width="6.75" style="5" customWidth="1"/>
    <col min="7216" max="7216" width="6.625" style="5" customWidth="1"/>
    <col min="7217" max="7219" width="0" style="5" hidden="1" customWidth="1"/>
    <col min="7220" max="7401" width="8.625" style="5"/>
    <col min="7402" max="7402" width="4.25" style="5" customWidth="1"/>
    <col min="7403" max="7403" width="16.25" style="5" customWidth="1"/>
    <col min="7404" max="7411" width="6.75" style="5" customWidth="1"/>
    <col min="7412" max="7413" width="5.875" style="5" customWidth="1"/>
    <col min="7414" max="7414" width="8.5" style="5" customWidth="1"/>
    <col min="7415" max="7415" width="8" style="5" customWidth="1"/>
    <col min="7416" max="7416" width="9.125" style="5" customWidth="1"/>
    <col min="7417" max="7422" width="8" style="5" customWidth="1"/>
    <col min="7423" max="7423" width="11.75" style="5" customWidth="1"/>
    <col min="7424" max="7424" width="6.875" style="5" customWidth="1"/>
    <col min="7425" max="7425" width="8.375" style="5" customWidth="1"/>
    <col min="7426" max="7432" width="6.75" style="5" customWidth="1"/>
    <col min="7433" max="7434" width="5.875" style="5" customWidth="1"/>
    <col min="7435" max="7435" width="8.5" style="5" customWidth="1"/>
    <col min="7436" max="7436" width="8" style="5" customWidth="1"/>
    <col min="7437" max="7437" width="9.125" style="5" customWidth="1"/>
    <col min="7438" max="7443" width="8" style="5" customWidth="1"/>
    <col min="7444" max="7444" width="11.75" style="5" customWidth="1"/>
    <col min="7445" max="7445" width="6.875" style="5" customWidth="1"/>
    <col min="7446" max="7446" width="7.625" style="5" customWidth="1"/>
    <col min="7447" max="7450" width="6.75" style="5" customWidth="1"/>
    <col min="7451" max="7451" width="7.625" style="5" customWidth="1"/>
    <col min="7452" max="7456" width="6.75" style="5" customWidth="1"/>
    <col min="7457" max="7457" width="6.625" style="5" customWidth="1"/>
    <col min="7458" max="7458" width="6.25" style="5" customWidth="1"/>
    <col min="7459" max="7459" width="6.625" style="5" customWidth="1"/>
    <col min="7460" max="7460" width="6.25" style="5" customWidth="1"/>
    <col min="7461" max="7461" width="6.5" style="5" customWidth="1"/>
    <col min="7462" max="7462" width="6.625" style="5" customWidth="1"/>
    <col min="7463" max="7463" width="6.875" style="5" customWidth="1"/>
    <col min="7464" max="7464" width="7" style="5" customWidth="1"/>
    <col min="7465" max="7465" width="8.125" style="5" customWidth="1"/>
    <col min="7466" max="7466" width="7.875" style="5" customWidth="1"/>
    <col min="7467" max="7468" width="6.75" style="5" customWidth="1"/>
    <col min="7469" max="7469" width="6.625" style="5" customWidth="1"/>
    <col min="7470" max="7471" width="6.75" style="5" customWidth="1"/>
    <col min="7472" max="7472" width="6.625" style="5" customWidth="1"/>
    <col min="7473" max="7475" width="0" style="5" hidden="1" customWidth="1"/>
    <col min="7476" max="7657" width="8.625" style="5"/>
    <col min="7658" max="7658" width="4.25" style="5" customWidth="1"/>
    <col min="7659" max="7659" width="16.25" style="5" customWidth="1"/>
    <col min="7660" max="7667" width="6.75" style="5" customWidth="1"/>
    <col min="7668" max="7669" width="5.875" style="5" customWidth="1"/>
    <col min="7670" max="7670" width="8.5" style="5" customWidth="1"/>
    <col min="7671" max="7671" width="8" style="5" customWidth="1"/>
    <col min="7672" max="7672" width="9.125" style="5" customWidth="1"/>
    <col min="7673" max="7678" width="8" style="5" customWidth="1"/>
    <col min="7679" max="7679" width="11.75" style="5" customWidth="1"/>
    <col min="7680" max="7680" width="6.875" style="5" customWidth="1"/>
    <col min="7681" max="7681" width="8.375" style="5" customWidth="1"/>
    <col min="7682" max="7688" width="6.75" style="5" customWidth="1"/>
    <col min="7689" max="7690" width="5.875" style="5" customWidth="1"/>
    <col min="7691" max="7691" width="8.5" style="5" customWidth="1"/>
    <col min="7692" max="7692" width="8" style="5" customWidth="1"/>
    <col min="7693" max="7693" width="9.125" style="5" customWidth="1"/>
    <col min="7694" max="7699" width="8" style="5" customWidth="1"/>
    <col min="7700" max="7700" width="11.75" style="5" customWidth="1"/>
    <col min="7701" max="7701" width="6.875" style="5" customWidth="1"/>
    <col min="7702" max="7702" width="7.625" style="5" customWidth="1"/>
    <col min="7703" max="7706" width="6.75" style="5" customWidth="1"/>
    <col min="7707" max="7707" width="7.625" style="5" customWidth="1"/>
    <col min="7708" max="7712" width="6.75" style="5" customWidth="1"/>
    <col min="7713" max="7713" width="6.625" style="5" customWidth="1"/>
    <col min="7714" max="7714" width="6.25" style="5" customWidth="1"/>
    <col min="7715" max="7715" width="6.625" style="5" customWidth="1"/>
    <col min="7716" max="7716" width="6.25" style="5" customWidth="1"/>
    <col min="7717" max="7717" width="6.5" style="5" customWidth="1"/>
    <col min="7718" max="7718" width="6.625" style="5" customWidth="1"/>
    <col min="7719" max="7719" width="6.875" style="5" customWidth="1"/>
    <col min="7720" max="7720" width="7" style="5" customWidth="1"/>
    <col min="7721" max="7721" width="8.125" style="5" customWidth="1"/>
    <col min="7722" max="7722" width="7.875" style="5" customWidth="1"/>
    <col min="7723" max="7724" width="6.75" style="5" customWidth="1"/>
    <col min="7725" max="7725" width="6.625" style="5" customWidth="1"/>
    <col min="7726" max="7727" width="6.75" style="5" customWidth="1"/>
    <col min="7728" max="7728" width="6.625" style="5" customWidth="1"/>
    <col min="7729" max="7731" width="0" style="5" hidden="1" customWidth="1"/>
    <col min="7732" max="7913" width="8.625" style="5"/>
    <col min="7914" max="7914" width="4.25" style="5" customWidth="1"/>
    <col min="7915" max="7915" width="16.25" style="5" customWidth="1"/>
    <col min="7916" max="7923" width="6.75" style="5" customWidth="1"/>
    <col min="7924" max="7925" width="5.875" style="5" customWidth="1"/>
    <col min="7926" max="7926" width="8.5" style="5" customWidth="1"/>
    <col min="7927" max="7927" width="8" style="5" customWidth="1"/>
    <col min="7928" max="7928" width="9.125" style="5" customWidth="1"/>
    <col min="7929" max="7934" width="8" style="5" customWidth="1"/>
    <col min="7935" max="7935" width="11.75" style="5" customWidth="1"/>
    <col min="7936" max="7936" width="6.875" style="5" customWidth="1"/>
    <col min="7937" max="7937" width="8.375" style="5" customWidth="1"/>
    <col min="7938" max="7944" width="6.75" style="5" customWidth="1"/>
    <col min="7945" max="7946" width="5.875" style="5" customWidth="1"/>
    <col min="7947" max="7947" width="8.5" style="5" customWidth="1"/>
    <col min="7948" max="7948" width="8" style="5" customWidth="1"/>
    <col min="7949" max="7949" width="9.125" style="5" customWidth="1"/>
    <col min="7950" max="7955" width="8" style="5" customWidth="1"/>
    <col min="7956" max="7956" width="11.75" style="5" customWidth="1"/>
    <col min="7957" max="7957" width="6.875" style="5" customWidth="1"/>
    <col min="7958" max="7958" width="7.625" style="5" customWidth="1"/>
    <col min="7959" max="7962" width="6.75" style="5" customWidth="1"/>
    <col min="7963" max="7963" width="7.625" style="5" customWidth="1"/>
    <col min="7964" max="7968" width="6.75" style="5" customWidth="1"/>
    <col min="7969" max="7969" width="6.625" style="5" customWidth="1"/>
    <col min="7970" max="7970" width="6.25" style="5" customWidth="1"/>
    <col min="7971" max="7971" width="6.625" style="5" customWidth="1"/>
    <col min="7972" max="7972" width="6.25" style="5" customWidth="1"/>
    <col min="7973" max="7973" width="6.5" style="5" customWidth="1"/>
    <col min="7974" max="7974" width="6.625" style="5" customWidth="1"/>
    <col min="7975" max="7975" width="6.875" style="5" customWidth="1"/>
    <col min="7976" max="7976" width="7" style="5" customWidth="1"/>
    <col min="7977" max="7977" width="8.125" style="5" customWidth="1"/>
    <col min="7978" max="7978" width="7.875" style="5" customWidth="1"/>
    <col min="7979" max="7980" width="6.75" style="5" customWidth="1"/>
    <col min="7981" max="7981" width="6.625" style="5" customWidth="1"/>
    <col min="7982" max="7983" width="6.75" style="5" customWidth="1"/>
    <col min="7984" max="7984" width="6.625" style="5" customWidth="1"/>
    <col min="7985" max="7987" width="0" style="5" hidden="1" customWidth="1"/>
    <col min="7988" max="8169" width="8.625" style="5"/>
    <col min="8170" max="8170" width="4.25" style="5" customWidth="1"/>
    <col min="8171" max="8171" width="16.25" style="5" customWidth="1"/>
    <col min="8172" max="8179" width="6.75" style="5" customWidth="1"/>
    <col min="8180" max="8181" width="5.875" style="5" customWidth="1"/>
    <col min="8182" max="8182" width="8.5" style="5" customWidth="1"/>
    <col min="8183" max="8183" width="8" style="5" customWidth="1"/>
    <col min="8184" max="8184" width="9.125" style="5" customWidth="1"/>
    <col min="8185" max="8190" width="8" style="5" customWidth="1"/>
    <col min="8191" max="8191" width="11.75" style="5" customWidth="1"/>
    <col min="8192" max="8192" width="6.875" style="5" customWidth="1"/>
    <col min="8193" max="8193" width="8.375" style="5" customWidth="1"/>
    <col min="8194" max="8200" width="6.75" style="5" customWidth="1"/>
    <col min="8201" max="8202" width="5.875" style="5" customWidth="1"/>
    <col min="8203" max="8203" width="8.5" style="5" customWidth="1"/>
    <col min="8204" max="8204" width="8" style="5" customWidth="1"/>
    <col min="8205" max="8205" width="9.125" style="5" customWidth="1"/>
    <col min="8206" max="8211" width="8" style="5" customWidth="1"/>
    <col min="8212" max="8212" width="11.75" style="5" customWidth="1"/>
    <col min="8213" max="8213" width="6.875" style="5" customWidth="1"/>
    <col min="8214" max="8214" width="7.625" style="5" customWidth="1"/>
    <col min="8215" max="8218" width="6.75" style="5" customWidth="1"/>
    <col min="8219" max="8219" width="7.625" style="5" customWidth="1"/>
    <col min="8220" max="8224" width="6.75" style="5" customWidth="1"/>
    <col min="8225" max="8225" width="6.625" style="5" customWidth="1"/>
    <col min="8226" max="8226" width="6.25" style="5" customWidth="1"/>
    <col min="8227" max="8227" width="6.625" style="5" customWidth="1"/>
    <col min="8228" max="8228" width="6.25" style="5" customWidth="1"/>
    <col min="8229" max="8229" width="6.5" style="5" customWidth="1"/>
    <col min="8230" max="8230" width="6.625" style="5" customWidth="1"/>
    <col min="8231" max="8231" width="6.875" style="5" customWidth="1"/>
    <col min="8232" max="8232" width="7" style="5" customWidth="1"/>
    <col min="8233" max="8233" width="8.125" style="5" customWidth="1"/>
    <col min="8234" max="8234" width="7.875" style="5" customWidth="1"/>
    <col min="8235" max="8236" width="6.75" style="5" customWidth="1"/>
    <col min="8237" max="8237" width="6.625" style="5" customWidth="1"/>
    <col min="8238" max="8239" width="6.75" style="5" customWidth="1"/>
    <col min="8240" max="8240" width="6.625" style="5" customWidth="1"/>
    <col min="8241" max="8243" width="0" style="5" hidden="1" customWidth="1"/>
    <col min="8244" max="8425" width="8.625" style="5"/>
    <col min="8426" max="8426" width="4.25" style="5" customWidth="1"/>
    <col min="8427" max="8427" width="16.25" style="5" customWidth="1"/>
    <col min="8428" max="8435" width="6.75" style="5" customWidth="1"/>
    <col min="8436" max="8437" width="5.875" style="5" customWidth="1"/>
    <col min="8438" max="8438" width="8.5" style="5" customWidth="1"/>
    <col min="8439" max="8439" width="8" style="5" customWidth="1"/>
    <col min="8440" max="8440" width="9.125" style="5" customWidth="1"/>
    <col min="8441" max="8446" width="8" style="5" customWidth="1"/>
    <col min="8447" max="8447" width="11.75" style="5" customWidth="1"/>
    <col min="8448" max="8448" width="6.875" style="5" customWidth="1"/>
    <col min="8449" max="8449" width="8.375" style="5" customWidth="1"/>
    <col min="8450" max="8456" width="6.75" style="5" customWidth="1"/>
    <col min="8457" max="8458" width="5.875" style="5" customWidth="1"/>
    <col min="8459" max="8459" width="8.5" style="5" customWidth="1"/>
    <col min="8460" max="8460" width="8" style="5" customWidth="1"/>
    <col min="8461" max="8461" width="9.125" style="5" customWidth="1"/>
    <col min="8462" max="8467" width="8" style="5" customWidth="1"/>
    <col min="8468" max="8468" width="11.75" style="5" customWidth="1"/>
    <col min="8469" max="8469" width="6.875" style="5" customWidth="1"/>
    <col min="8470" max="8470" width="7.625" style="5" customWidth="1"/>
    <col min="8471" max="8474" width="6.75" style="5" customWidth="1"/>
    <col min="8475" max="8475" width="7.625" style="5" customWidth="1"/>
    <col min="8476" max="8480" width="6.75" style="5" customWidth="1"/>
    <col min="8481" max="8481" width="6.625" style="5" customWidth="1"/>
    <col min="8482" max="8482" width="6.25" style="5" customWidth="1"/>
    <col min="8483" max="8483" width="6.625" style="5" customWidth="1"/>
    <col min="8484" max="8484" width="6.25" style="5" customWidth="1"/>
    <col min="8485" max="8485" width="6.5" style="5" customWidth="1"/>
    <col min="8486" max="8486" width="6.625" style="5" customWidth="1"/>
    <col min="8487" max="8487" width="6.875" style="5" customWidth="1"/>
    <col min="8488" max="8488" width="7" style="5" customWidth="1"/>
    <col min="8489" max="8489" width="8.125" style="5" customWidth="1"/>
    <col min="8490" max="8490" width="7.875" style="5" customWidth="1"/>
    <col min="8491" max="8492" width="6.75" style="5" customWidth="1"/>
    <col min="8493" max="8493" width="6.625" style="5" customWidth="1"/>
    <col min="8494" max="8495" width="6.75" style="5" customWidth="1"/>
    <col min="8496" max="8496" width="6.625" style="5" customWidth="1"/>
    <col min="8497" max="8499" width="0" style="5" hidden="1" customWidth="1"/>
    <col min="8500" max="8681" width="8.625" style="5"/>
    <col min="8682" max="8682" width="4.25" style="5" customWidth="1"/>
    <col min="8683" max="8683" width="16.25" style="5" customWidth="1"/>
    <col min="8684" max="8691" width="6.75" style="5" customWidth="1"/>
    <col min="8692" max="8693" width="5.875" style="5" customWidth="1"/>
    <col min="8694" max="8694" width="8.5" style="5" customWidth="1"/>
    <col min="8695" max="8695" width="8" style="5" customWidth="1"/>
    <col min="8696" max="8696" width="9.125" style="5" customWidth="1"/>
    <col min="8697" max="8702" width="8" style="5" customWidth="1"/>
    <col min="8703" max="8703" width="11.75" style="5" customWidth="1"/>
    <col min="8704" max="8704" width="6.875" style="5" customWidth="1"/>
    <col min="8705" max="8705" width="8.375" style="5" customWidth="1"/>
    <col min="8706" max="8712" width="6.75" style="5" customWidth="1"/>
    <col min="8713" max="8714" width="5.875" style="5" customWidth="1"/>
    <col min="8715" max="8715" width="8.5" style="5" customWidth="1"/>
    <col min="8716" max="8716" width="8" style="5" customWidth="1"/>
    <col min="8717" max="8717" width="9.125" style="5" customWidth="1"/>
    <col min="8718" max="8723" width="8" style="5" customWidth="1"/>
    <col min="8724" max="8724" width="11.75" style="5" customWidth="1"/>
    <col min="8725" max="8725" width="6.875" style="5" customWidth="1"/>
    <col min="8726" max="8726" width="7.625" style="5" customWidth="1"/>
    <col min="8727" max="8730" width="6.75" style="5" customWidth="1"/>
    <col min="8731" max="8731" width="7.625" style="5" customWidth="1"/>
    <col min="8732" max="8736" width="6.75" style="5" customWidth="1"/>
    <col min="8737" max="8737" width="6.625" style="5" customWidth="1"/>
    <col min="8738" max="8738" width="6.25" style="5" customWidth="1"/>
    <col min="8739" max="8739" width="6.625" style="5" customWidth="1"/>
    <col min="8740" max="8740" width="6.25" style="5" customWidth="1"/>
    <col min="8741" max="8741" width="6.5" style="5" customWidth="1"/>
    <col min="8742" max="8742" width="6.625" style="5" customWidth="1"/>
    <col min="8743" max="8743" width="6.875" style="5" customWidth="1"/>
    <col min="8744" max="8744" width="7" style="5" customWidth="1"/>
    <col min="8745" max="8745" width="8.125" style="5" customWidth="1"/>
    <col min="8746" max="8746" width="7.875" style="5" customWidth="1"/>
    <col min="8747" max="8748" width="6.75" style="5" customWidth="1"/>
    <col min="8749" max="8749" width="6.625" style="5" customWidth="1"/>
    <col min="8750" max="8751" width="6.75" style="5" customWidth="1"/>
    <col min="8752" max="8752" width="6.625" style="5" customWidth="1"/>
    <col min="8753" max="8755" width="0" style="5" hidden="1" customWidth="1"/>
    <col min="8756" max="8937" width="8.625" style="5"/>
    <col min="8938" max="8938" width="4.25" style="5" customWidth="1"/>
    <col min="8939" max="8939" width="16.25" style="5" customWidth="1"/>
    <col min="8940" max="8947" width="6.75" style="5" customWidth="1"/>
    <col min="8948" max="8949" width="5.875" style="5" customWidth="1"/>
    <col min="8950" max="8950" width="8.5" style="5" customWidth="1"/>
    <col min="8951" max="8951" width="8" style="5" customWidth="1"/>
    <col min="8952" max="8952" width="9.125" style="5" customWidth="1"/>
    <col min="8953" max="8958" width="8" style="5" customWidth="1"/>
    <col min="8959" max="8959" width="11.75" style="5" customWidth="1"/>
    <col min="8960" max="8960" width="6.875" style="5" customWidth="1"/>
    <col min="8961" max="8961" width="8.375" style="5" customWidth="1"/>
    <col min="8962" max="8968" width="6.75" style="5" customWidth="1"/>
    <col min="8969" max="8970" width="5.875" style="5" customWidth="1"/>
    <col min="8971" max="8971" width="8.5" style="5" customWidth="1"/>
    <col min="8972" max="8972" width="8" style="5" customWidth="1"/>
    <col min="8973" max="8973" width="9.125" style="5" customWidth="1"/>
    <col min="8974" max="8979" width="8" style="5" customWidth="1"/>
    <col min="8980" max="8980" width="11.75" style="5" customWidth="1"/>
    <col min="8981" max="8981" width="6.875" style="5" customWidth="1"/>
    <col min="8982" max="8982" width="7.625" style="5" customWidth="1"/>
    <col min="8983" max="8986" width="6.75" style="5" customWidth="1"/>
    <col min="8987" max="8987" width="7.625" style="5" customWidth="1"/>
    <col min="8988" max="8992" width="6.75" style="5" customWidth="1"/>
    <col min="8993" max="8993" width="6.625" style="5" customWidth="1"/>
    <col min="8994" max="8994" width="6.25" style="5" customWidth="1"/>
    <col min="8995" max="8995" width="6.625" style="5" customWidth="1"/>
    <col min="8996" max="8996" width="6.25" style="5" customWidth="1"/>
    <col min="8997" max="8997" width="6.5" style="5" customWidth="1"/>
    <col min="8998" max="8998" width="6.625" style="5" customWidth="1"/>
    <col min="8999" max="8999" width="6.875" style="5" customWidth="1"/>
    <col min="9000" max="9000" width="7" style="5" customWidth="1"/>
    <col min="9001" max="9001" width="8.125" style="5" customWidth="1"/>
    <col min="9002" max="9002" width="7.875" style="5" customWidth="1"/>
    <col min="9003" max="9004" width="6.75" style="5" customWidth="1"/>
    <col min="9005" max="9005" width="6.625" style="5" customWidth="1"/>
    <col min="9006" max="9007" width="6.75" style="5" customWidth="1"/>
    <col min="9008" max="9008" width="6.625" style="5" customWidth="1"/>
    <col min="9009" max="9011" width="0" style="5" hidden="1" customWidth="1"/>
    <col min="9012" max="9193" width="8.625" style="5"/>
    <col min="9194" max="9194" width="4.25" style="5" customWidth="1"/>
    <col min="9195" max="9195" width="16.25" style="5" customWidth="1"/>
    <col min="9196" max="9203" width="6.75" style="5" customWidth="1"/>
    <col min="9204" max="9205" width="5.875" style="5" customWidth="1"/>
    <col min="9206" max="9206" width="8.5" style="5" customWidth="1"/>
    <col min="9207" max="9207" width="8" style="5" customWidth="1"/>
    <col min="9208" max="9208" width="9.125" style="5" customWidth="1"/>
    <col min="9209" max="9214" width="8" style="5" customWidth="1"/>
    <col min="9215" max="9215" width="11.75" style="5" customWidth="1"/>
    <col min="9216" max="9216" width="6.875" style="5" customWidth="1"/>
    <col min="9217" max="9217" width="8.375" style="5" customWidth="1"/>
    <col min="9218" max="9224" width="6.75" style="5" customWidth="1"/>
    <col min="9225" max="9226" width="5.875" style="5" customWidth="1"/>
    <col min="9227" max="9227" width="8.5" style="5" customWidth="1"/>
    <col min="9228" max="9228" width="8" style="5" customWidth="1"/>
    <col min="9229" max="9229" width="9.125" style="5" customWidth="1"/>
    <col min="9230" max="9235" width="8" style="5" customWidth="1"/>
    <col min="9236" max="9236" width="11.75" style="5" customWidth="1"/>
    <col min="9237" max="9237" width="6.875" style="5" customWidth="1"/>
    <col min="9238" max="9238" width="7.625" style="5" customWidth="1"/>
    <col min="9239" max="9242" width="6.75" style="5" customWidth="1"/>
    <col min="9243" max="9243" width="7.625" style="5" customWidth="1"/>
    <col min="9244" max="9248" width="6.75" style="5" customWidth="1"/>
    <col min="9249" max="9249" width="6.625" style="5" customWidth="1"/>
    <col min="9250" max="9250" width="6.25" style="5" customWidth="1"/>
    <col min="9251" max="9251" width="6.625" style="5" customWidth="1"/>
    <col min="9252" max="9252" width="6.25" style="5" customWidth="1"/>
    <col min="9253" max="9253" width="6.5" style="5" customWidth="1"/>
    <col min="9254" max="9254" width="6.625" style="5" customWidth="1"/>
    <col min="9255" max="9255" width="6.875" style="5" customWidth="1"/>
    <col min="9256" max="9256" width="7" style="5" customWidth="1"/>
    <col min="9257" max="9257" width="8.125" style="5" customWidth="1"/>
    <col min="9258" max="9258" width="7.875" style="5" customWidth="1"/>
    <col min="9259" max="9260" width="6.75" style="5" customWidth="1"/>
    <col min="9261" max="9261" width="6.625" style="5" customWidth="1"/>
    <col min="9262" max="9263" width="6.75" style="5" customWidth="1"/>
    <col min="9264" max="9264" width="6.625" style="5" customWidth="1"/>
    <col min="9265" max="9267" width="0" style="5" hidden="1" customWidth="1"/>
    <col min="9268" max="9449" width="8.625" style="5"/>
    <col min="9450" max="9450" width="4.25" style="5" customWidth="1"/>
    <col min="9451" max="9451" width="16.25" style="5" customWidth="1"/>
    <col min="9452" max="9459" width="6.75" style="5" customWidth="1"/>
    <col min="9460" max="9461" width="5.875" style="5" customWidth="1"/>
    <col min="9462" max="9462" width="8.5" style="5" customWidth="1"/>
    <col min="9463" max="9463" width="8" style="5" customWidth="1"/>
    <col min="9464" max="9464" width="9.125" style="5" customWidth="1"/>
    <col min="9465" max="9470" width="8" style="5" customWidth="1"/>
    <col min="9471" max="9471" width="11.75" style="5" customWidth="1"/>
    <col min="9472" max="9472" width="6.875" style="5" customWidth="1"/>
    <col min="9473" max="9473" width="8.375" style="5" customWidth="1"/>
    <col min="9474" max="9480" width="6.75" style="5" customWidth="1"/>
    <col min="9481" max="9482" width="5.875" style="5" customWidth="1"/>
    <col min="9483" max="9483" width="8.5" style="5" customWidth="1"/>
    <col min="9484" max="9484" width="8" style="5" customWidth="1"/>
    <col min="9485" max="9485" width="9.125" style="5" customWidth="1"/>
    <col min="9486" max="9491" width="8" style="5" customWidth="1"/>
    <col min="9492" max="9492" width="11.75" style="5" customWidth="1"/>
    <col min="9493" max="9493" width="6.875" style="5" customWidth="1"/>
    <col min="9494" max="9494" width="7.625" style="5" customWidth="1"/>
    <col min="9495" max="9498" width="6.75" style="5" customWidth="1"/>
    <col min="9499" max="9499" width="7.625" style="5" customWidth="1"/>
    <col min="9500" max="9504" width="6.75" style="5" customWidth="1"/>
    <col min="9505" max="9505" width="6.625" style="5" customWidth="1"/>
    <col min="9506" max="9506" width="6.25" style="5" customWidth="1"/>
    <col min="9507" max="9507" width="6.625" style="5" customWidth="1"/>
    <col min="9508" max="9508" width="6.25" style="5" customWidth="1"/>
    <col min="9509" max="9509" width="6.5" style="5" customWidth="1"/>
    <col min="9510" max="9510" width="6.625" style="5" customWidth="1"/>
    <col min="9511" max="9511" width="6.875" style="5" customWidth="1"/>
    <col min="9512" max="9512" width="7" style="5" customWidth="1"/>
    <col min="9513" max="9513" width="8.125" style="5" customWidth="1"/>
    <col min="9514" max="9514" width="7.875" style="5" customWidth="1"/>
    <col min="9515" max="9516" width="6.75" style="5" customWidth="1"/>
    <col min="9517" max="9517" width="6.625" style="5" customWidth="1"/>
    <col min="9518" max="9519" width="6.75" style="5" customWidth="1"/>
    <col min="9520" max="9520" width="6.625" style="5" customWidth="1"/>
    <col min="9521" max="9523" width="0" style="5" hidden="1" customWidth="1"/>
    <col min="9524" max="9705" width="8.625" style="5"/>
    <col min="9706" max="9706" width="4.25" style="5" customWidth="1"/>
    <col min="9707" max="9707" width="16.25" style="5" customWidth="1"/>
    <col min="9708" max="9715" width="6.75" style="5" customWidth="1"/>
    <col min="9716" max="9717" width="5.875" style="5" customWidth="1"/>
    <col min="9718" max="9718" width="8.5" style="5" customWidth="1"/>
    <col min="9719" max="9719" width="8" style="5" customWidth="1"/>
    <col min="9720" max="9720" width="9.125" style="5" customWidth="1"/>
    <col min="9721" max="9726" width="8" style="5" customWidth="1"/>
    <col min="9727" max="9727" width="11.75" style="5" customWidth="1"/>
    <col min="9728" max="9728" width="6.875" style="5" customWidth="1"/>
    <col min="9729" max="9729" width="8.375" style="5" customWidth="1"/>
    <col min="9730" max="9736" width="6.75" style="5" customWidth="1"/>
    <col min="9737" max="9738" width="5.875" style="5" customWidth="1"/>
    <col min="9739" max="9739" width="8.5" style="5" customWidth="1"/>
    <col min="9740" max="9740" width="8" style="5" customWidth="1"/>
    <col min="9741" max="9741" width="9.125" style="5" customWidth="1"/>
    <col min="9742" max="9747" width="8" style="5" customWidth="1"/>
    <col min="9748" max="9748" width="11.75" style="5" customWidth="1"/>
    <col min="9749" max="9749" width="6.875" style="5" customWidth="1"/>
    <col min="9750" max="9750" width="7.625" style="5" customWidth="1"/>
    <col min="9751" max="9754" width="6.75" style="5" customWidth="1"/>
    <col min="9755" max="9755" width="7.625" style="5" customWidth="1"/>
    <col min="9756" max="9760" width="6.75" style="5" customWidth="1"/>
    <col min="9761" max="9761" width="6.625" style="5" customWidth="1"/>
    <col min="9762" max="9762" width="6.25" style="5" customWidth="1"/>
    <col min="9763" max="9763" width="6.625" style="5" customWidth="1"/>
    <col min="9764" max="9764" width="6.25" style="5" customWidth="1"/>
    <col min="9765" max="9765" width="6.5" style="5" customWidth="1"/>
    <col min="9766" max="9766" width="6.625" style="5" customWidth="1"/>
    <col min="9767" max="9767" width="6.875" style="5" customWidth="1"/>
    <col min="9768" max="9768" width="7" style="5" customWidth="1"/>
    <col min="9769" max="9769" width="8.125" style="5" customWidth="1"/>
    <col min="9770" max="9770" width="7.875" style="5" customWidth="1"/>
    <col min="9771" max="9772" width="6.75" style="5" customWidth="1"/>
    <col min="9773" max="9773" width="6.625" style="5" customWidth="1"/>
    <col min="9774" max="9775" width="6.75" style="5" customWidth="1"/>
    <col min="9776" max="9776" width="6.625" style="5" customWidth="1"/>
    <col min="9777" max="9779" width="0" style="5" hidden="1" customWidth="1"/>
    <col min="9780" max="9961" width="8.625" style="5"/>
    <col min="9962" max="9962" width="4.25" style="5" customWidth="1"/>
    <col min="9963" max="9963" width="16.25" style="5" customWidth="1"/>
    <col min="9964" max="9971" width="6.75" style="5" customWidth="1"/>
    <col min="9972" max="9973" width="5.875" style="5" customWidth="1"/>
    <col min="9974" max="9974" width="8.5" style="5" customWidth="1"/>
    <col min="9975" max="9975" width="8" style="5" customWidth="1"/>
    <col min="9976" max="9976" width="9.125" style="5" customWidth="1"/>
    <col min="9977" max="9982" width="8" style="5" customWidth="1"/>
    <col min="9983" max="9983" width="11.75" style="5" customWidth="1"/>
    <col min="9984" max="9984" width="6.875" style="5" customWidth="1"/>
    <col min="9985" max="9985" width="8.375" style="5" customWidth="1"/>
    <col min="9986" max="9992" width="6.75" style="5" customWidth="1"/>
    <col min="9993" max="9994" width="5.875" style="5" customWidth="1"/>
    <col min="9995" max="9995" width="8.5" style="5" customWidth="1"/>
    <col min="9996" max="9996" width="8" style="5" customWidth="1"/>
    <col min="9997" max="9997" width="9.125" style="5" customWidth="1"/>
    <col min="9998" max="10003" width="8" style="5" customWidth="1"/>
    <col min="10004" max="10004" width="11.75" style="5" customWidth="1"/>
    <col min="10005" max="10005" width="6.875" style="5" customWidth="1"/>
    <col min="10006" max="10006" width="7.625" style="5" customWidth="1"/>
    <col min="10007" max="10010" width="6.75" style="5" customWidth="1"/>
    <col min="10011" max="10011" width="7.625" style="5" customWidth="1"/>
    <col min="10012" max="10016" width="6.75" style="5" customWidth="1"/>
    <col min="10017" max="10017" width="6.625" style="5" customWidth="1"/>
    <col min="10018" max="10018" width="6.25" style="5" customWidth="1"/>
    <col min="10019" max="10019" width="6.625" style="5" customWidth="1"/>
    <col min="10020" max="10020" width="6.25" style="5" customWidth="1"/>
    <col min="10021" max="10021" width="6.5" style="5" customWidth="1"/>
    <col min="10022" max="10022" width="6.625" style="5" customWidth="1"/>
    <col min="10023" max="10023" width="6.875" style="5" customWidth="1"/>
    <col min="10024" max="10024" width="7" style="5" customWidth="1"/>
    <col min="10025" max="10025" width="8.125" style="5" customWidth="1"/>
    <col min="10026" max="10026" width="7.875" style="5" customWidth="1"/>
    <col min="10027" max="10028" width="6.75" style="5" customWidth="1"/>
    <col min="10029" max="10029" width="6.625" style="5" customWidth="1"/>
    <col min="10030" max="10031" width="6.75" style="5" customWidth="1"/>
    <col min="10032" max="10032" width="6.625" style="5" customWidth="1"/>
    <col min="10033" max="10035" width="0" style="5" hidden="1" customWidth="1"/>
    <col min="10036" max="10217" width="8.625" style="5"/>
    <col min="10218" max="10218" width="4.25" style="5" customWidth="1"/>
    <col min="10219" max="10219" width="16.25" style="5" customWidth="1"/>
    <col min="10220" max="10227" width="6.75" style="5" customWidth="1"/>
    <col min="10228" max="10229" width="5.875" style="5" customWidth="1"/>
    <col min="10230" max="10230" width="8.5" style="5" customWidth="1"/>
    <col min="10231" max="10231" width="8" style="5" customWidth="1"/>
    <col min="10232" max="10232" width="9.125" style="5" customWidth="1"/>
    <col min="10233" max="10238" width="8" style="5" customWidth="1"/>
    <col min="10239" max="10239" width="11.75" style="5" customWidth="1"/>
    <col min="10240" max="10240" width="6.875" style="5" customWidth="1"/>
    <col min="10241" max="10241" width="8.375" style="5" customWidth="1"/>
    <col min="10242" max="10248" width="6.75" style="5" customWidth="1"/>
    <col min="10249" max="10250" width="5.875" style="5" customWidth="1"/>
    <col min="10251" max="10251" width="8.5" style="5" customWidth="1"/>
    <col min="10252" max="10252" width="8" style="5" customWidth="1"/>
    <col min="10253" max="10253" width="9.125" style="5" customWidth="1"/>
    <col min="10254" max="10259" width="8" style="5" customWidth="1"/>
    <col min="10260" max="10260" width="11.75" style="5" customWidth="1"/>
    <col min="10261" max="10261" width="6.875" style="5" customWidth="1"/>
    <col min="10262" max="10262" width="7.625" style="5" customWidth="1"/>
    <col min="10263" max="10266" width="6.75" style="5" customWidth="1"/>
    <col min="10267" max="10267" width="7.625" style="5" customWidth="1"/>
    <col min="10268" max="10272" width="6.75" style="5" customWidth="1"/>
    <col min="10273" max="10273" width="6.625" style="5" customWidth="1"/>
    <col min="10274" max="10274" width="6.25" style="5" customWidth="1"/>
    <col min="10275" max="10275" width="6.625" style="5" customWidth="1"/>
    <col min="10276" max="10276" width="6.25" style="5" customWidth="1"/>
    <col min="10277" max="10277" width="6.5" style="5" customWidth="1"/>
    <col min="10278" max="10278" width="6.625" style="5" customWidth="1"/>
    <col min="10279" max="10279" width="6.875" style="5" customWidth="1"/>
    <col min="10280" max="10280" width="7" style="5" customWidth="1"/>
    <col min="10281" max="10281" width="8.125" style="5" customWidth="1"/>
    <col min="10282" max="10282" width="7.875" style="5" customWidth="1"/>
    <col min="10283" max="10284" width="6.75" style="5" customWidth="1"/>
    <col min="10285" max="10285" width="6.625" style="5" customWidth="1"/>
    <col min="10286" max="10287" width="6.75" style="5" customWidth="1"/>
    <col min="10288" max="10288" width="6.625" style="5" customWidth="1"/>
    <col min="10289" max="10291" width="0" style="5" hidden="1" customWidth="1"/>
    <col min="10292" max="10473" width="8.625" style="5"/>
    <col min="10474" max="10474" width="4.25" style="5" customWidth="1"/>
    <col min="10475" max="10475" width="16.25" style="5" customWidth="1"/>
    <col min="10476" max="10483" width="6.75" style="5" customWidth="1"/>
    <col min="10484" max="10485" width="5.875" style="5" customWidth="1"/>
    <col min="10486" max="10486" width="8.5" style="5" customWidth="1"/>
    <col min="10487" max="10487" width="8" style="5" customWidth="1"/>
    <col min="10488" max="10488" width="9.125" style="5" customWidth="1"/>
    <col min="10489" max="10494" width="8" style="5" customWidth="1"/>
    <col min="10495" max="10495" width="11.75" style="5" customWidth="1"/>
    <col min="10496" max="10496" width="6.875" style="5" customWidth="1"/>
    <col min="10497" max="10497" width="8.375" style="5" customWidth="1"/>
    <col min="10498" max="10504" width="6.75" style="5" customWidth="1"/>
    <col min="10505" max="10506" width="5.875" style="5" customWidth="1"/>
    <col min="10507" max="10507" width="8.5" style="5" customWidth="1"/>
    <col min="10508" max="10508" width="8" style="5" customWidth="1"/>
    <col min="10509" max="10509" width="9.125" style="5" customWidth="1"/>
    <col min="10510" max="10515" width="8" style="5" customWidth="1"/>
    <col min="10516" max="10516" width="11.75" style="5" customWidth="1"/>
    <col min="10517" max="10517" width="6.875" style="5" customWidth="1"/>
    <col min="10518" max="10518" width="7.625" style="5" customWidth="1"/>
    <col min="10519" max="10522" width="6.75" style="5" customWidth="1"/>
    <col min="10523" max="10523" width="7.625" style="5" customWidth="1"/>
    <col min="10524" max="10528" width="6.75" style="5" customWidth="1"/>
    <col min="10529" max="10529" width="6.625" style="5" customWidth="1"/>
    <col min="10530" max="10530" width="6.25" style="5" customWidth="1"/>
    <col min="10531" max="10531" width="6.625" style="5" customWidth="1"/>
    <col min="10532" max="10532" width="6.25" style="5" customWidth="1"/>
    <col min="10533" max="10533" width="6.5" style="5" customWidth="1"/>
    <col min="10534" max="10534" width="6.625" style="5" customWidth="1"/>
    <col min="10535" max="10535" width="6.875" style="5" customWidth="1"/>
    <col min="10536" max="10536" width="7" style="5" customWidth="1"/>
    <col min="10537" max="10537" width="8.125" style="5" customWidth="1"/>
    <col min="10538" max="10538" width="7.875" style="5" customWidth="1"/>
    <col min="10539" max="10540" width="6.75" style="5" customWidth="1"/>
    <col min="10541" max="10541" width="6.625" style="5" customWidth="1"/>
    <col min="10542" max="10543" width="6.75" style="5" customWidth="1"/>
    <col min="10544" max="10544" width="6.625" style="5" customWidth="1"/>
    <col min="10545" max="10547" width="0" style="5" hidden="1" customWidth="1"/>
    <col min="10548" max="10729" width="8.625" style="5"/>
    <col min="10730" max="10730" width="4.25" style="5" customWidth="1"/>
    <col min="10731" max="10731" width="16.25" style="5" customWidth="1"/>
    <col min="10732" max="10739" width="6.75" style="5" customWidth="1"/>
    <col min="10740" max="10741" width="5.875" style="5" customWidth="1"/>
    <col min="10742" max="10742" width="8.5" style="5" customWidth="1"/>
    <col min="10743" max="10743" width="8" style="5" customWidth="1"/>
    <col min="10744" max="10744" width="9.125" style="5" customWidth="1"/>
    <col min="10745" max="10750" width="8" style="5" customWidth="1"/>
    <col min="10751" max="10751" width="11.75" style="5" customWidth="1"/>
    <col min="10752" max="10752" width="6.875" style="5" customWidth="1"/>
    <col min="10753" max="10753" width="8.375" style="5" customWidth="1"/>
    <col min="10754" max="10760" width="6.75" style="5" customWidth="1"/>
    <col min="10761" max="10762" width="5.875" style="5" customWidth="1"/>
    <col min="10763" max="10763" width="8.5" style="5" customWidth="1"/>
    <col min="10764" max="10764" width="8" style="5" customWidth="1"/>
    <col min="10765" max="10765" width="9.125" style="5" customWidth="1"/>
    <col min="10766" max="10771" width="8" style="5" customWidth="1"/>
    <col min="10772" max="10772" width="11.75" style="5" customWidth="1"/>
    <col min="10773" max="10773" width="6.875" style="5" customWidth="1"/>
    <col min="10774" max="10774" width="7.625" style="5" customWidth="1"/>
    <col min="10775" max="10778" width="6.75" style="5" customWidth="1"/>
    <col min="10779" max="10779" width="7.625" style="5" customWidth="1"/>
    <col min="10780" max="10784" width="6.75" style="5" customWidth="1"/>
    <col min="10785" max="10785" width="6.625" style="5" customWidth="1"/>
    <col min="10786" max="10786" width="6.25" style="5" customWidth="1"/>
    <col min="10787" max="10787" width="6.625" style="5" customWidth="1"/>
    <col min="10788" max="10788" width="6.25" style="5" customWidth="1"/>
    <col min="10789" max="10789" width="6.5" style="5" customWidth="1"/>
    <col min="10790" max="10790" width="6.625" style="5" customWidth="1"/>
    <col min="10791" max="10791" width="6.875" style="5" customWidth="1"/>
    <col min="10792" max="10792" width="7" style="5" customWidth="1"/>
    <col min="10793" max="10793" width="8.125" style="5" customWidth="1"/>
    <col min="10794" max="10794" width="7.875" style="5" customWidth="1"/>
    <col min="10795" max="10796" width="6.75" style="5" customWidth="1"/>
    <col min="10797" max="10797" width="6.625" style="5" customWidth="1"/>
    <col min="10798" max="10799" width="6.75" style="5" customWidth="1"/>
    <col min="10800" max="10800" width="6.625" style="5" customWidth="1"/>
    <col min="10801" max="10803" width="0" style="5" hidden="1" customWidth="1"/>
    <col min="10804" max="10985" width="8.625" style="5"/>
    <col min="10986" max="10986" width="4.25" style="5" customWidth="1"/>
    <col min="10987" max="10987" width="16.25" style="5" customWidth="1"/>
    <col min="10988" max="10995" width="6.75" style="5" customWidth="1"/>
    <col min="10996" max="10997" width="5.875" style="5" customWidth="1"/>
    <col min="10998" max="10998" width="8.5" style="5" customWidth="1"/>
    <col min="10999" max="10999" width="8" style="5" customWidth="1"/>
    <col min="11000" max="11000" width="9.125" style="5" customWidth="1"/>
    <col min="11001" max="11006" width="8" style="5" customWidth="1"/>
    <col min="11007" max="11007" width="11.75" style="5" customWidth="1"/>
    <col min="11008" max="11008" width="6.875" style="5" customWidth="1"/>
    <col min="11009" max="11009" width="8.375" style="5" customWidth="1"/>
    <col min="11010" max="11016" width="6.75" style="5" customWidth="1"/>
    <col min="11017" max="11018" width="5.875" style="5" customWidth="1"/>
    <col min="11019" max="11019" width="8.5" style="5" customWidth="1"/>
    <col min="11020" max="11020" width="8" style="5" customWidth="1"/>
    <col min="11021" max="11021" width="9.125" style="5" customWidth="1"/>
    <col min="11022" max="11027" width="8" style="5" customWidth="1"/>
    <col min="11028" max="11028" width="11.75" style="5" customWidth="1"/>
    <col min="11029" max="11029" width="6.875" style="5" customWidth="1"/>
    <col min="11030" max="11030" width="7.625" style="5" customWidth="1"/>
    <col min="11031" max="11034" width="6.75" style="5" customWidth="1"/>
    <col min="11035" max="11035" width="7.625" style="5" customWidth="1"/>
    <col min="11036" max="11040" width="6.75" style="5" customWidth="1"/>
    <col min="11041" max="11041" width="6.625" style="5" customWidth="1"/>
    <col min="11042" max="11042" width="6.25" style="5" customWidth="1"/>
    <col min="11043" max="11043" width="6.625" style="5" customWidth="1"/>
    <col min="11044" max="11044" width="6.25" style="5" customWidth="1"/>
    <col min="11045" max="11045" width="6.5" style="5" customWidth="1"/>
    <col min="11046" max="11046" width="6.625" style="5" customWidth="1"/>
    <col min="11047" max="11047" width="6.875" style="5" customWidth="1"/>
    <col min="11048" max="11048" width="7" style="5" customWidth="1"/>
    <col min="11049" max="11049" width="8.125" style="5" customWidth="1"/>
    <col min="11050" max="11050" width="7.875" style="5" customWidth="1"/>
    <col min="11051" max="11052" width="6.75" style="5" customWidth="1"/>
    <col min="11053" max="11053" width="6.625" style="5" customWidth="1"/>
    <col min="11054" max="11055" width="6.75" style="5" customWidth="1"/>
    <col min="11056" max="11056" width="6.625" style="5" customWidth="1"/>
    <col min="11057" max="11059" width="0" style="5" hidden="1" customWidth="1"/>
    <col min="11060" max="11241" width="8.625" style="5"/>
    <col min="11242" max="11242" width="4.25" style="5" customWidth="1"/>
    <col min="11243" max="11243" width="16.25" style="5" customWidth="1"/>
    <col min="11244" max="11251" width="6.75" style="5" customWidth="1"/>
    <col min="11252" max="11253" width="5.875" style="5" customWidth="1"/>
    <col min="11254" max="11254" width="8.5" style="5" customWidth="1"/>
    <col min="11255" max="11255" width="8" style="5" customWidth="1"/>
    <col min="11256" max="11256" width="9.125" style="5" customWidth="1"/>
    <col min="11257" max="11262" width="8" style="5" customWidth="1"/>
    <col min="11263" max="11263" width="11.75" style="5" customWidth="1"/>
    <col min="11264" max="11264" width="6.875" style="5" customWidth="1"/>
    <col min="11265" max="11265" width="8.375" style="5" customWidth="1"/>
    <col min="11266" max="11272" width="6.75" style="5" customWidth="1"/>
    <col min="11273" max="11274" width="5.875" style="5" customWidth="1"/>
    <col min="11275" max="11275" width="8.5" style="5" customWidth="1"/>
    <col min="11276" max="11276" width="8" style="5" customWidth="1"/>
    <col min="11277" max="11277" width="9.125" style="5" customWidth="1"/>
    <col min="11278" max="11283" width="8" style="5" customWidth="1"/>
    <col min="11284" max="11284" width="11.75" style="5" customWidth="1"/>
    <col min="11285" max="11285" width="6.875" style="5" customWidth="1"/>
    <col min="11286" max="11286" width="7.625" style="5" customWidth="1"/>
    <col min="11287" max="11290" width="6.75" style="5" customWidth="1"/>
    <col min="11291" max="11291" width="7.625" style="5" customWidth="1"/>
    <col min="11292" max="11296" width="6.75" style="5" customWidth="1"/>
    <col min="11297" max="11297" width="6.625" style="5" customWidth="1"/>
    <col min="11298" max="11298" width="6.25" style="5" customWidth="1"/>
    <col min="11299" max="11299" width="6.625" style="5" customWidth="1"/>
    <col min="11300" max="11300" width="6.25" style="5" customWidth="1"/>
    <col min="11301" max="11301" width="6.5" style="5" customWidth="1"/>
    <col min="11302" max="11302" width="6.625" style="5" customWidth="1"/>
    <col min="11303" max="11303" width="6.875" style="5" customWidth="1"/>
    <col min="11304" max="11304" width="7" style="5" customWidth="1"/>
    <col min="11305" max="11305" width="8.125" style="5" customWidth="1"/>
    <col min="11306" max="11306" width="7.875" style="5" customWidth="1"/>
    <col min="11307" max="11308" width="6.75" style="5" customWidth="1"/>
    <col min="11309" max="11309" width="6.625" style="5" customWidth="1"/>
    <col min="11310" max="11311" width="6.75" style="5" customWidth="1"/>
    <col min="11312" max="11312" width="6.625" style="5" customWidth="1"/>
    <col min="11313" max="11315" width="0" style="5" hidden="1" customWidth="1"/>
    <col min="11316" max="11497" width="8.625" style="5"/>
    <col min="11498" max="11498" width="4.25" style="5" customWidth="1"/>
    <col min="11499" max="11499" width="16.25" style="5" customWidth="1"/>
    <col min="11500" max="11507" width="6.75" style="5" customWidth="1"/>
    <col min="11508" max="11509" width="5.875" style="5" customWidth="1"/>
    <col min="11510" max="11510" width="8.5" style="5" customWidth="1"/>
    <col min="11511" max="11511" width="8" style="5" customWidth="1"/>
    <col min="11512" max="11512" width="9.125" style="5" customWidth="1"/>
    <col min="11513" max="11518" width="8" style="5" customWidth="1"/>
    <col min="11519" max="11519" width="11.75" style="5" customWidth="1"/>
    <col min="11520" max="11520" width="6.875" style="5" customWidth="1"/>
    <col min="11521" max="11521" width="8.375" style="5" customWidth="1"/>
    <col min="11522" max="11528" width="6.75" style="5" customWidth="1"/>
    <col min="11529" max="11530" width="5.875" style="5" customWidth="1"/>
    <col min="11531" max="11531" width="8.5" style="5" customWidth="1"/>
    <col min="11532" max="11532" width="8" style="5" customWidth="1"/>
    <col min="11533" max="11533" width="9.125" style="5" customWidth="1"/>
    <col min="11534" max="11539" width="8" style="5" customWidth="1"/>
    <col min="11540" max="11540" width="11.75" style="5" customWidth="1"/>
    <col min="11541" max="11541" width="6.875" style="5" customWidth="1"/>
    <col min="11542" max="11542" width="7.625" style="5" customWidth="1"/>
    <col min="11543" max="11546" width="6.75" style="5" customWidth="1"/>
    <col min="11547" max="11547" width="7.625" style="5" customWidth="1"/>
    <col min="11548" max="11552" width="6.75" style="5" customWidth="1"/>
    <col min="11553" max="11553" width="6.625" style="5" customWidth="1"/>
    <col min="11554" max="11554" width="6.25" style="5" customWidth="1"/>
    <col min="11555" max="11555" width="6.625" style="5" customWidth="1"/>
    <col min="11556" max="11556" width="6.25" style="5" customWidth="1"/>
    <col min="11557" max="11557" width="6.5" style="5" customWidth="1"/>
    <col min="11558" max="11558" width="6.625" style="5" customWidth="1"/>
    <col min="11559" max="11559" width="6.875" style="5" customWidth="1"/>
    <col min="11560" max="11560" width="7" style="5" customWidth="1"/>
    <col min="11561" max="11561" width="8.125" style="5" customWidth="1"/>
    <col min="11562" max="11562" width="7.875" style="5" customWidth="1"/>
    <col min="11563" max="11564" width="6.75" style="5" customWidth="1"/>
    <col min="11565" max="11565" width="6.625" style="5" customWidth="1"/>
    <col min="11566" max="11567" width="6.75" style="5" customWidth="1"/>
    <col min="11568" max="11568" width="6.625" style="5" customWidth="1"/>
    <col min="11569" max="11571" width="0" style="5" hidden="1" customWidth="1"/>
    <col min="11572" max="11753" width="8.625" style="5"/>
    <col min="11754" max="11754" width="4.25" style="5" customWidth="1"/>
    <col min="11755" max="11755" width="16.25" style="5" customWidth="1"/>
    <col min="11756" max="11763" width="6.75" style="5" customWidth="1"/>
    <col min="11764" max="11765" width="5.875" style="5" customWidth="1"/>
    <col min="11766" max="11766" width="8.5" style="5" customWidth="1"/>
    <col min="11767" max="11767" width="8" style="5" customWidth="1"/>
    <col min="11768" max="11768" width="9.125" style="5" customWidth="1"/>
    <col min="11769" max="11774" width="8" style="5" customWidth="1"/>
    <col min="11775" max="11775" width="11.75" style="5" customWidth="1"/>
    <col min="11776" max="11776" width="6.875" style="5" customWidth="1"/>
    <col min="11777" max="11777" width="8.375" style="5" customWidth="1"/>
    <col min="11778" max="11784" width="6.75" style="5" customWidth="1"/>
    <col min="11785" max="11786" width="5.875" style="5" customWidth="1"/>
    <col min="11787" max="11787" width="8.5" style="5" customWidth="1"/>
    <col min="11788" max="11788" width="8" style="5" customWidth="1"/>
    <col min="11789" max="11789" width="9.125" style="5" customWidth="1"/>
    <col min="11790" max="11795" width="8" style="5" customWidth="1"/>
    <col min="11796" max="11796" width="11.75" style="5" customWidth="1"/>
    <col min="11797" max="11797" width="6.875" style="5" customWidth="1"/>
    <col min="11798" max="11798" width="7.625" style="5" customWidth="1"/>
    <col min="11799" max="11802" width="6.75" style="5" customWidth="1"/>
    <col min="11803" max="11803" width="7.625" style="5" customWidth="1"/>
    <col min="11804" max="11808" width="6.75" style="5" customWidth="1"/>
    <col min="11809" max="11809" width="6.625" style="5" customWidth="1"/>
    <col min="11810" max="11810" width="6.25" style="5" customWidth="1"/>
    <col min="11811" max="11811" width="6.625" style="5" customWidth="1"/>
    <col min="11812" max="11812" width="6.25" style="5" customWidth="1"/>
    <col min="11813" max="11813" width="6.5" style="5" customWidth="1"/>
    <col min="11814" max="11814" width="6.625" style="5" customWidth="1"/>
    <col min="11815" max="11815" width="6.875" style="5" customWidth="1"/>
    <col min="11816" max="11816" width="7" style="5" customWidth="1"/>
    <col min="11817" max="11817" width="8.125" style="5" customWidth="1"/>
    <col min="11818" max="11818" width="7.875" style="5" customWidth="1"/>
    <col min="11819" max="11820" width="6.75" style="5" customWidth="1"/>
    <col min="11821" max="11821" width="6.625" style="5" customWidth="1"/>
    <col min="11822" max="11823" width="6.75" style="5" customWidth="1"/>
    <col min="11824" max="11824" width="6.625" style="5" customWidth="1"/>
    <col min="11825" max="11827" width="0" style="5" hidden="1" customWidth="1"/>
    <col min="11828" max="12009" width="8.625" style="5"/>
    <col min="12010" max="12010" width="4.25" style="5" customWidth="1"/>
    <col min="12011" max="12011" width="16.25" style="5" customWidth="1"/>
    <col min="12012" max="12019" width="6.75" style="5" customWidth="1"/>
    <col min="12020" max="12021" width="5.875" style="5" customWidth="1"/>
    <col min="12022" max="12022" width="8.5" style="5" customWidth="1"/>
    <col min="12023" max="12023" width="8" style="5" customWidth="1"/>
    <col min="12024" max="12024" width="9.125" style="5" customWidth="1"/>
    <col min="12025" max="12030" width="8" style="5" customWidth="1"/>
    <col min="12031" max="12031" width="11.75" style="5" customWidth="1"/>
    <col min="12032" max="12032" width="6.875" style="5" customWidth="1"/>
    <col min="12033" max="12033" width="8.375" style="5" customWidth="1"/>
    <col min="12034" max="12040" width="6.75" style="5" customWidth="1"/>
    <col min="12041" max="12042" width="5.875" style="5" customWidth="1"/>
    <col min="12043" max="12043" width="8.5" style="5" customWidth="1"/>
    <col min="12044" max="12044" width="8" style="5" customWidth="1"/>
    <col min="12045" max="12045" width="9.125" style="5" customWidth="1"/>
    <col min="12046" max="12051" width="8" style="5" customWidth="1"/>
    <col min="12052" max="12052" width="11.75" style="5" customWidth="1"/>
    <col min="12053" max="12053" width="6.875" style="5" customWidth="1"/>
    <col min="12054" max="12054" width="7.625" style="5" customWidth="1"/>
    <col min="12055" max="12058" width="6.75" style="5" customWidth="1"/>
    <col min="12059" max="12059" width="7.625" style="5" customWidth="1"/>
    <col min="12060" max="12064" width="6.75" style="5" customWidth="1"/>
    <col min="12065" max="12065" width="6.625" style="5" customWidth="1"/>
    <col min="12066" max="12066" width="6.25" style="5" customWidth="1"/>
    <col min="12067" max="12067" width="6.625" style="5" customWidth="1"/>
    <col min="12068" max="12068" width="6.25" style="5" customWidth="1"/>
    <col min="12069" max="12069" width="6.5" style="5" customWidth="1"/>
    <col min="12070" max="12070" width="6.625" style="5" customWidth="1"/>
    <col min="12071" max="12071" width="6.875" style="5" customWidth="1"/>
    <col min="12072" max="12072" width="7" style="5" customWidth="1"/>
    <col min="12073" max="12073" width="8.125" style="5" customWidth="1"/>
    <col min="12074" max="12074" width="7.875" style="5" customWidth="1"/>
    <col min="12075" max="12076" width="6.75" style="5" customWidth="1"/>
    <col min="12077" max="12077" width="6.625" style="5" customWidth="1"/>
    <col min="12078" max="12079" width="6.75" style="5" customWidth="1"/>
    <col min="12080" max="12080" width="6.625" style="5" customWidth="1"/>
    <col min="12081" max="12083" width="0" style="5" hidden="1" customWidth="1"/>
    <col min="12084" max="12265" width="8.625" style="5"/>
    <col min="12266" max="12266" width="4.25" style="5" customWidth="1"/>
    <col min="12267" max="12267" width="16.25" style="5" customWidth="1"/>
    <col min="12268" max="12275" width="6.75" style="5" customWidth="1"/>
    <col min="12276" max="12277" width="5.875" style="5" customWidth="1"/>
    <col min="12278" max="12278" width="8.5" style="5" customWidth="1"/>
    <col min="12279" max="12279" width="8" style="5" customWidth="1"/>
    <col min="12280" max="12280" width="9.125" style="5" customWidth="1"/>
    <col min="12281" max="12286" width="8" style="5" customWidth="1"/>
    <col min="12287" max="12287" width="11.75" style="5" customWidth="1"/>
    <col min="12288" max="12288" width="6.875" style="5" customWidth="1"/>
    <col min="12289" max="12289" width="8.375" style="5" customWidth="1"/>
    <col min="12290" max="12296" width="6.75" style="5" customWidth="1"/>
    <col min="12297" max="12298" width="5.875" style="5" customWidth="1"/>
    <col min="12299" max="12299" width="8.5" style="5" customWidth="1"/>
    <col min="12300" max="12300" width="8" style="5" customWidth="1"/>
    <col min="12301" max="12301" width="9.125" style="5" customWidth="1"/>
    <col min="12302" max="12307" width="8" style="5" customWidth="1"/>
    <col min="12308" max="12308" width="11.75" style="5" customWidth="1"/>
    <col min="12309" max="12309" width="6.875" style="5" customWidth="1"/>
    <col min="12310" max="12310" width="7.625" style="5" customWidth="1"/>
    <col min="12311" max="12314" width="6.75" style="5" customWidth="1"/>
    <col min="12315" max="12315" width="7.625" style="5" customWidth="1"/>
    <col min="12316" max="12320" width="6.75" style="5" customWidth="1"/>
    <col min="12321" max="12321" width="6.625" style="5" customWidth="1"/>
    <col min="12322" max="12322" width="6.25" style="5" customWidth="1"/>
    <col min="12323" max="12323" width="6.625" style="5" customWidth="1"/>
    <col min="12324" max="12324" width="6.25" style="5" customWidth="1"/>
    <col min="12325" max="12325" width="6.5" style="5" customWidth="1"/>
    <col min="12326" max="12326" width="6.625" style="5" customWidth="1"/>
    <col min="12327" max="12327" width="6.875" style="5" customWidth="1"/>
    <col min="12328" max="12328" width="7" style="5" customWidth="1"/>
    <col min="12329" max="12329" width="8.125" style="5" customWidth="1"/>
    <col min="12330" max="12330" width="7.875" style="5" customWidth="1"/>
    <col min="12331" max="12332" width="6.75" style="5" customWidth="1"/>
    <col min="12333" max="12333" width="6.625" style="5" customWidth="1"/>
    <col min="12334" max="12335" width="6.75" style="5" customWidth="1"/>
    <col min="12336" max="12336" width="6.625" style="5" customWidth="1"/>
    <col min="12337" max="12339" width="0" style="5" hidden="1" customWidth="1"/>
    <col min="12340" max="12521" width="8.625" style="5"/>
    <col min="12522" max="12522" width="4.25" style="5" customWidth="1"/>
    <col min="12523" max="12523" width="16.25" style="5" customWidth="1"/>
    <col min="12524" max="12531" width="6.75" style="5" customWidth="1"/>
    <col min="12532" max="12533" width="5.875" style="5" customWidth="1"/>
    <col min="12534" max="12534" width="8.5" style="5" customWidth="1"/>
    <col min="12535" max="12535" width="8" style="5" customWidth="1"/>
    <col min="12536" max="12536" width="9.125" style="5" customWidth="1"/>
    <col min="12537" max="12542" width="8" style="5" customWidth="1"/>
    <col min="12543" max="12543" width="11.75" style="5" customWidth="1"/>
    <col min="12544" max="12544" width="6.875" style="5" customWidth="1"/>
    <col min="12545" max="12545" width="8.375" style="5" customWidth="1"/>
    <col min="12546" max="12552" width="6.75" style="5" customWidth="1"/>
    <col min="12553" max="12554" width="5.875" style="5" customWidth="1"/>
    <col min="12555" max="12555" width="8.5" style="5" customWidth="1"/>
    <col min="12556" max="12556" width="8" style="5" customWidth="1"/>
    <col min="12557" max="12557" width="9.125" style="5" customWidth="1"/>
    <col min="12558" max="12563" width="8" style="5" customWidth="1"/>
    <col min="12564" max="12564" width="11.75" style="5" customWidth="1"/>
    <col min="12565" max="12565" width="6.875" style="5" customWidth="1"/>
    <col min="12566" max="12566" width="7.625" style="5" customWidth="1"/>
    <col min="12567" max="12570" width="6.75" style="5" customWidth="1"/>
    <col min="12571" max="12571" width="7.625" style="5" customWidth="1"/>
    <col min="12572" max="12576" width="6.75" style="5" customWidth="1"/>
    <col min="12577" max="12577" width="6.625" style="5" customWidth="1"/>
    <col min="12578" max="12578" width="6.25" style="5" customWidth="1"/>
    <col min="12579" max="12579" width="6.625" style="5" customWidth="1"/>
    <col min="12580" max="12580" width="6.25" style="5" customWidth="1"/>
    <col min="12581" max="12581" width="6.5" style="5" customWidth="1"/>
    <col min="12582" max="12582" width="6.625" style="5" customWidth="1"/>
    <col min="12583" max="12583" width="6.875" style="5" customWidth="1"/>
    <col min="12584" max="12584" width="7" style="5" customWidth="1"/>
    <col min="12585" max="12585" width="8.125" style="5" customWidth="1"/>
    <col min="12586" max="12586" width="7.875" style="5" customWidth="1"/>
    <col min="12587" max="12588" width="6.75" style="5" customWidth="1"/>
    <col min="12589" max="12589" width="6.625" style="5" customWidth="1"/>
    <col min="12590" max="12591" width="6.75" style="5" customWidth="1"/>
    <col min="12592" max="12592" width="6.625" style="5" customWidth="1"/>
    <col min="12593" max="12595" width="0" style="5" hidden="1" customWidth="1"/>
    <col min="12596" max="12777" width="8.625" style="5"/>
    <col min="12778" max="12778" width="4.25" style="5" customWidth="1"/>
    <col min="12779" max="12779" width="16.25" style="5" customWidth="1"/>
    <col min="12780" max="12787" width="6.75" style="5" customWidth="1"/>
    <col min="12788" max="12789" width="5.875" style="5" customWidth="1"/>
    <col min="12790" max="12790" width="8.5" style="5" customWidth="1"/>
    <col min="12791" max="12791" width="8" style="5" customWidth="1"/>
    <col min="12792" max="12792" width="9.125" style="5" customWidth="1"/>
    <col min="12793" max="12798" width="8" style="5" customWidth="1"/>
    <col min="12799" max="12799" width="11.75" style="5" customWidth="1"/>
    <col min="12800" max="12800" width="6.875" style="5" customWidth="1"/>
    <col min="12801" max="12801" width="8.375" style="5" customWidth="1"/>
    <col min="12802" max="12808" width="6.75" style="5" customWidth="1"/>
    <col min="12809" max="12810" width="5.875" style="5" customWidth="1"/>
    <col min="12811" max="12811" width="8.5" style="5" customWidth="1"/>
    <col min="12812" max="12812" width="8" style="5" customWidth="1"/>
    <col min="12813" max="12813" width="9.125" style="5" customWidth="1"/>
    <col min="12814" max="12819" width="8" style="5" customWidth="1"/>
    <col min="12820" max="12820" width="11.75" style="5" customWidth="1"/>
    <col min="12821" max="12821" width="6.875" style="5" customWidth="1"/>
    <col min="12822" max="12822" width="7.625" style="5" customWidth="1"/>
    <col min="12823" max="12826" width="6.75" style="5" customWidth="1"/>
    <col min="12827" max="12827" width="7.625" style="5" customWidth="1"/>
    <col min="12828" max="12832" width="6.75" style="5" customWidth="1"/>
    <col min="12833" max="12833" width="6.625" style="5" customWidth="1"/>
    <col min="12834" max="12834" width="6.25" style="5" customWidth="1"/>
    <col min="12835" max="12835" width="6.625" style="5" customWidth="1"/>
    <col min="12836" max="12836" width="6.25" style="5" customWidth="1"/>
    <col min="12837" max="12837" width="6.5" style="5" customWidth="1"/>
    <col min="12838" max="12838" width="6.625" style="5" customWidth="1"/>
    <col min="12839" max="12839" width="6.875" style="5" customWidth="1"/>
    <col min="12840" max="12840" width="7" style="5" customWidth="1"/>
    <col min="12841" max="12841" width="8.125" style="5" customWidth="1"/>
    <col min="12842" max="12842" width="7.875" style="5" customWidth="1"/>
    <col min="12843" max="12844" width="6.75" style="5" customWidth="1"/>
    <col min="12845" max="12845" width="6.625" style="5" customWidth="1"/>
    <col min="12846" max="12847" width="6.75" style="5" customWidth="1"/>
    <col min="12848" max="12848" width="6.625" style="5" customWidth="1"/>
    <col min="12849" max="12851" width="0" style="5" hidden="1" customWidth="1"/>
    <col min="12852" max="13033" width="8.625" style="5"/>
    <col min="13034" max="13034" width="4.25" style="5" customWidth="1"/>
    <col min="13035" max="13035" width="16.25" style="5" customWidth="1"/>
    <col min="13036" max="13043" width="6.75" style="5" customWidth="1"/>
    <col min="13044" max="13045" width="5.875" style="5" customWidth="1"/>
    <col min="13046" max="13046" width="8.5" style="5" customWidth="1"/>
    <col min="13047" max="13047" width="8" style="5" customWidth="1"/>
    <col min="13048" max="13048" width="9.125" style="5" customWidth="1"/>
    <col min="13049" max="13054" width="8" style="5" customWidth="1"/>
    <col min="13055" max="13055" width="11.75" style="5" customWidth="1"/>
    <col min="13056" max="13056" width="6.875" style="5" customWidth="1"/>
    <col min="13057" max="13057" width="8.375" style="5" customWidth="1"/>
    <col min="13058" max="13064" width="6.75" style="5" customWidth="1"/>
    <col min="13065" max="13066" width="5.875" style="5" customWidth="1"/>
    <col min="13067" max="13067" width="8.5" style="5" customWidth="1"/>
    <col min="13068" max="13068" width="8" style="5" customWidth="1"/>
    <col min="13069" max="13069" width="9.125" style="5" customWidth="1"/>
    <col min="13070" max="13075" width="8" style="5" customWidth="1"/>
    <col min="13076" max="13076" width="11.75" style="5" customWidth="1"/>
    <col min="13077" max="13077" width="6.875" style="5" customWidth="1"/>
    <col min="13078" max="13078" width="7.625" style="5" customWidth="1"/>
    <col min="13079" max="13082" width="6.75" style="5" customWidth="1"/>
    <col min="13083" max="13083" width="7.625" style="5" customWidth="1"/>
    <col min="13084" max="13088" width="6.75" style="5" customWidth="1"/>
    <col min="13089" max="13089" width="6.625" style="5" customWidth="1"/>
    <col min="13090" max="13090" width="6.25" style="5" customWidth="1"/>
    <col min="13091" max="13091" width="6.625" style="5" customWidth="1"/>
    <col min="13092" max="13092" width="6.25" style="5" customWidth="1"/>
    <col min="13093" max="13093" width="6.5" style="5" customWidth="1"/>
    <col min="13094" max="13094" width="6.625" style="5" customWidth="1"/>
    <col min="13095" max="13095" width="6.875" style="5" customWidth="1"/>
    <col min="13096" max="13096" width="7" style="5" customWidth="1"/>
    <col min="13097" max="13097" width="8.125" style="5" customWidth="1"/>
    <col min="13098" max="13098" width="7.875" style="5" customWidth="1"/>
    <col min="13099" max="13100" width="6.75" style="5" customWidth="1"/>
    <col min="13101" max="13101" width="6.625" style="5" customWidth="1"/>
    <col min="13102" max="13103" width="6.75" style="5" customWidth="1"/>
    <col min="13104" max="13104" width="6.625" style="5" customWidth="1"/>
    <col min="13105" max="13107" width="0" style="5" hidden="1" customWidth="1"/>
    <col min="13108" max="13289" width="8.625" style="5"/>
    <col min="13290" max="13290" width="4.25" style="5" customWidth="1"/>
    <col min="13291" max="13291" width="16.25" style="5" customWidth="1"/>
    <col min="13292" max="13299" width="6.75" style="5" customWidth="1"/>
    <col min="13300" max="13301" width="5.875" style="5" customWidth="1"/>
    <col min="13302" max="13302" width="8.5" style="5" customWidth="1"/>
    <col min="13303" max="13303" width="8" style="5" customWidth="1"/>
    <col min="13304" max="13304" width="9.125" style="5" customWidth="1"/>
    <col min="13305" max="13310" width="8" style="5" customWidth="1"/>
    <col min="13311" max="13311" width="11.75" style="5" customWidth="1"/>
    <col min="13312" max="13312" width="6.875" style="5" customWidth="1"/>
    <col min="13313" max="13313" width="8.375" style="5" customWidth="1"/>
    <col min="13314" max="13320" width="6.75" style="5" customWidth="1"/>
    <col min="13321" max="13322" width="5.875" style="5" customWidth="1"/>
    <col min="13323" max="13323" width="8.5" style="5" customWidth="1"/>
    <col min="13324" max="13324" width="8" style="5" customWidth="1"/>
    <col min="13325" max="13325" width="9.125" style="5" customWidth="1"/>
    <col min="13326" max="13331" width="8" style="5" customWidth="1"/>
    <col min="13332" max="13332" width="11.75" style="5" customWidth="1"/>
    <col min="13333" max="13333" width="6.875" style="5" customWidth="1"/>
    <col min="13334" max="13334" width="7.625" style="5" customWidth="1"/>
    <col min="13335" max="13338" width="6.75" style="5" customWidth="1"/>
    <col min="13339" max="13339" width="7.625" style="5" customWidth="1"/>
    <col min="13340" max="13344" width="6.75" style="5" customWidth="1"/>
    <col min="13345" max="13345" width="6.625" style="5" customWidth="1"/>
    <col min="13346" max="13346" width="6.25" style="5" customWidth="1"/>
    <col min="13347" max="13347" width="6.625" style="5" customWidth="1"/>
    <col min="13348" max="13348" width="6.25" style="5" customWidth="1"/>
    <col min="13349" max="13349" width="6.5" style="5" customWidth="1"/>
    <col min="13350" max="13350" width="6.625" style="5" customWidth="1"/>
    <col min="13351" max="13351" width="6.875" style="5" customWidth="1"/>
    <col min="13352" max="13352" width="7" style="5" customWidth="1"/>
    <col min="13353" max="13353" width="8.125" style="5" customWidth="1"/>
    <col min="13354" max="13354" width="7.875" style="5" customWidth="1"/>
    <col min="13355" max="13356" width="6.75" style="5" customWidth="1"/>
    <col min="13357" max="13357" width="6.625" style="5" customWidth="1"/>
    <col min="13358" max="13359" width="6.75" style="5" customWidth="1"/>
    <col min="13360" max="13360" width="6.625" style="5" customWidth="1"/>
    <col min="13361" max="13363" width="0" style="5" hidden="1" customWidth="1"/>
    <col min="13364" max="13545" width="8.625" style="5"/>
    <col min="13546" max="13546" width="4.25" style="5" customWidth="1"/>
    <col min="13547" max="13547" width="16.25" style="5" customWidth="1"/>
    <col min="13548" max="13555" width="6.75" style="5" customWidth="1"/>
    <col min="13556" max="13557" width="5.875" style="5" customWidth="1"/>
    <col min="13558" max="13558" width="8.5" style="5" customWidth="1"/>
    <col min="13559" max="13559" width="8" style="5" customWidth="1"/>
    <col min="13560" max="13560" width="9.125" style="5" customWidth="1"/>
    <col min="13561" max="13566" width="8" style="5" customWidth="1"/>
    <col min="13567" max="13567" width="11.75" style="5" customWidth="1"/>
    <col min="13568" max="13568" width="6.875" style="5" customWidth="1"/>
    <col min="13569" max="13569" width="8.375" style="5" customWidth="1"/>
    <col min="13570" max="13576" width="6.75" style="5" customWidth="1"/>
    <col min="13577" max="13578" width="5.875" style="5" customWidth="1"/>
    <col min="13579" max="13579" width="8.5" style="5" customWidth="1"/>
    <col min="13580" max="13580" width="8" style="5" customWidth="1"/>
    <col min="13581" max="13581" width="9.125" style="5" customWidth="1"/>
    <col min="13582" max="13587" width="8" style="5" customWidth="1"/>
    <col min="13588" max="13588" width="11.75" style="5" customWidth="1"/>
    <col min="13589" max="13589" width="6.875" style="5" customWidth="1"/>
    <col min="13590" max="13590" width="7.625" style="5" customWidth="1"/>
    <col min="13591" max="13594" width="6.75" style="5" customWidth="1"/>
    <col min="13595" max="13595" width="7.625" style="5" customWidth="1"/>
    <col min="13596" max="13600" width="6.75" style="5" customWidth="1"/>
    <col min="13601" max="13601" width="6.625" style="5" customWidth="1"/>
    <col min="13602" max="13602" width="6.25" style="5" customWidth="1"/>
    <col min="13603" max="13603" width="6.625" style="5" customWidth="1"/>
    <col min="13604" max="13604" width="6.25" style="5" customWidth="1"/>
    <col min="13605" max="13605" width="6.5" style="5" customWidth="1"/>
    <col min="13606" max="13606" width="6.625" style="5" customWidth="1"/>
    <col min="13607" max="13607" width="6.875" style="5" customWidth="1"/>
    <col min="13608" max="13608" width="7" style="5" customWidth="1"/>
    <col min="13609" max="13609" width="8.125" style="5" customWidth="1"/>
    <col min="13610" max="13610" width="7.875" style="5" customWidth="1"/>
    <col min="13611" max="13612" width="6.75" style="5" customWidth="1"/>
    <col min="13613" max="13613" width="6.625" style="5" customWidth="1"/>
    <col min="13614" max="13615" width="6.75" style="5" customWidth="1"/>
    <col min="13616" max="13616" width="6.625" style="5" customWidth="1"/>
    <col min="13617" max="13619" width="0" style="5" hidden="1" customWidth="1"/>
    <col min="13620" max="13801" width="8.625" style="5"/>
    <col min="13802" max="13802" width="4.25" style="5" customWidth="1"/>
    <col min="13803" max="13803" width="16.25" style="5" customWidth="1"/>
    <col min="13804" max="13811" width="6.75" style="5" customWidth="1"/>
    <col min="13812" max="13813" width="5.875" style="5" customWidth="1"/>
    <col min="13814" max="13814" width="8.5" style="5" customWidth="1"/>
    <col min="13815" max="13815" width="8" style="5" customWidth="1"/>
    <col min="13816" max="13816" width="9.125" style="5" customWidth="1"/>
    <col min="13817" max="13822" width="8" style="5" customWidth="1"/>
    <col min="13823" max="13823" width="11.75" style="5" customWidth="1"/>
    <col min="13824" max="13824" width="6.875" style="5" customWidth="1"/>
    <col min="13825" max="13825" width="8.375" style="5" customWidth="1"/>
    <col min="13826" max="13832" width="6.75" style="5" customWidth="1"/>
    <col min="13833" max="13834" width="5.875" style="5" customWidth="1"/>
    <col min="13835" max="13835" width="8.5" style="5" customWidth="1"/>
    <col min="13836" max="13836" width="8" style="5" customWidth="1"/>
    <col min="13837" max="13837" width="9.125" style="5" customWidth="1"/>
    <col min="13838" max="13843" width="8" style="5" customWidth="1"/>
    <col min="13844" max="13844" width="11.75" style="5" customWidth="1"/>
    <col min="13845" max="13845" width="6.875" style="5" customWidth="1"/>
    <col min="13846" max="13846" width="7.625" style="5" customWidth="1"/>
    <col min="13847" max="13850" width="6.75" style="5" customWidth="1"/>
    <col min="13851" max="13851" width="7.625" style="5" customWidth="1"/>
    <col min="13852" max="13856" width="6.75" style="5" customWidth="1"/>
    <col min="13857" max="13857" width="6.625" style="5" customWidth="1"/>
    <col min="13858" max="13858" width="6.25" style="5" customWidth="1"/>
    <col min="13859" max="13859" width="6.625" style="5" customWidth="1"/>
    <col min="13860" max="13860" width="6.25" style="5" customWidth="1"/>
    <col min="13861" max="13861" width="6.5" style="5" customWidth="1"/>
    <col min="13862" max="13862" width="6.625" style="5" customWidth="1"/>
    <col min="13863" max="13863" width="6.875" style="5" customWidth="1"/>
    <col min="13864" max="13864" width="7" style="5" customWidth="1"/>
    <col min="13865" max="13865" width="8.125" style="5" customWidth="1"/>
    <col min="13866" max="13866" width="7.875" style="5" customWidth="1"/>
    <col min="13867" max="13868" width="6.75" style="5" customWidth="1"/>
    <col min="13869" max="13869" width="6.625" style="5" customWidth="1"/>
    <col min="13870" max="13871" width="6.75" style="5" customWidth="1"/>
    <col min="13872" max="13872" width="6.625" style="5" customWidth="1"/>
    <col min="13873" max="13875" width="0" style="5" hidden="1" customWidth="1"/>
    <col min="13876" max="14057" width="8.625" style="5"/>
    <col min="14058" max="14058" width="4.25" style="5" customWidth="1"/>
    <col min="14059" max="14059" width="16.25" style="5" customWidth="1"/>
    <col min="14060" max="14067" width="6.75" style="5" customWidth="1"/>
    <col min="14068" max="14069" width="5.875" style="5" customWidth="1"/>
    <col min="14070" max="14070" width="8.5" style="5" customWidth="1"/>
    <col min="14071" max="14071" width="8" style="5" customWidth="1"/>
    <col min="14072" max="14072" width="9.125" style="5" customWidth="1"/>
    <col min="14073" max="14078" width="8" style="5" customWidth="1"/>
    <col min="14079" max="14079" width="11.75" style="5" customWidth="1"/>
    <col min="14080" max="14080" width="6.875" style="5" customWidth="1"/>
    <col min="14081" max="14081" width="8.375" style="5" customWidth="1"/>
    <col min="14082" max="14088" width="6.75" style="5" customWidth="1"/>
    <col min="14089" max="14090" width="5.875" style="5" customWidth="1"/>
    <col min="14091" max="14091" width="8.5" style="5" customWidth="1"/>
    <col min="14092" max="14092" width="8" style="5" customWidth="1"/>
    <col min="14093" max="14093" width="9.125" style="5" customWidth="1"/>
    <col min="14094" max="14099" width="8" style="5" customWidth="1"/>
    <col min="14100" max="14100" width="11.75" style="5" customWidth="1"/>
    <col min="14101" max="14101" width="6.875" style="5" customWidth="1"/>
    <col min="14102" max="14102" width="7.625" style="5" customWidth="1"/>
    <col min="14103" max="14106" width="6.75" style="5" customWidth="1"/>
    <col min="14107" max="14107" width="7.625" style="5" customWidth="1"/>
    <col min="14108" max="14112" width="6.75" style="5" customWidth="1"/>
    <col min="14113" max="14113" width="6.625" style="5" customWidth="1"/>
    <col min="14114" max="14114" width="6.25" style="5" customWidth="1"/>
    <col min="14115" max="14115" width="6.625" style="5" customWidth="1"/>
    <col min="14116" max="14116" width="6.25" style="5" customWidth="1"/>
    <col min="14117" max="14117" width="6.5" style="5" customWidth="1"/>
    <col min="14118" max="14118" width="6.625" style="5" customWidth="1"/>
    <col min="14119" max="14119" width="6.875" style="5" customWidth="1"/>
    <col min="14120" max="14120" width="7" style="5" customWidth="1"/>
    <col min="14121" max="14121" width="8.125" style="5" customWidth="1"/>
    <col min="14122" max="14122" width="7.875" style="5" customWidth="1"/>
    <col min="14123" max="14124" width="6.75" style="5" customWidth="1"/>
    <col min="14125" max="14125" width="6.625" style="5" customWidth="1"/>
    <col min="14126" max="14127" width="6.75" style="5" customWidth="1"/>
    <col min="14128" max="14128" width="6.625" style="5" customWidth="1"/>
    <col min="14129" max="14131" width="0" style="5" hidden="1" customWidth="1"/>
    <col min="14132" max="14313" width="8.625" style="5"/>
    <col min="14314" max="14314" width="4.25" style="5" customWidth="1"/>
    <col min="14315" max="14315" width="16.25" style="5" customWidth="1"/>
    <col min="14316" max="14323" width="6.75" style="5" customWidth="1"/>
    <col min="14324" max="14325" width="5.875" style="5" customWidth="1"/>
    <col min="14326" max="14326" width="8.5" style="5" customWidth="1"/>
    <col min="14327" max="14327" width="8" style="5" customWidth="1"/>
    <col min="14328" max="14328" width="9.125" style="5" customWidth="1"/>
    <col min="14329" max="14334" width="8" style="5" customWidth="1"/>
    <col min="14335" max="14335" width="11.75" style="5" customWidth="1"/>
    <col min="14336" max="14336" width="6.875" style="5" customWidth="1"/>
    <col min="14337" max="14337" width="8.375" style="5" customWidth="1"/>
    <col min="14338" max="14344" width="6.75" style="5" customWidth="1"/>
    <col min="14345" max="14346" width="5.875" style="5" customWidth="1"/>
    <col min="14347" max="14347" width="8.5" style="5" customWidth="1"/>
    <col min="14348" max="14348" width="8" style="5" customWidth="1"/>
    <col min="14349" max="14349" width="9.125" style="5" customWidth="1"/>
    <col min="14350" max="14355" width="8" style="5" customWidth="1"/>
    <col min="14356" max="14356" width="11.75" style="5" customWidth="1"/>
    <col min="14357" max="14357" width="6.875" style="5" customWidth="1"/>
    <col min="14358" max="14358" width="7.625" style="5" customWidth="1"/>
    <col min="14359" max="14362" width="6.75" style="5" customWidth="1"/>
    <col min="14363" max="14363" width="7.625" style="5" customWidth="1"/>
    <col min="14364" max="14368" width="6.75" style="5" customWidth="1"/>
    <col min="14369" max="14369" width="6.625" style="5" customWidth="1"/>
    <col min="14370" max="14370" width="6.25" style="5" customWidth="1"/>
    <col min="14371" max="14371" width="6.625" style="5" customWidth="1"/>
    <col min="14372" max="14372" width="6.25" style="5" customWidth="1"/>
    <col min="14373" max="14373" width="6.5" style="5" customWidth="1"/>
    <col min="14374" max="14374" width="6.625" style="5" customWidth="1"/>
    <col min="14375" max="14375" width="6.875" style="5" customWidth="1"/>
    <col min="14376" max="14376" width="7" style="5" customWidth="1"/>
    <col min="14377" max="14377" width="8.125" style="5" customWidth="1"/>
    <col min="14378" max="14378" width="7.875" style="5" customWidth="1"/>
    <col min="14379" max="14380" width="6.75" style="5" customWidth="1"/>
    <col min="14381" max="14381" width="6.625" style="5" customWidth="1"/>
    <col min="14382" max="14383" width="6.75" style="5" customWidth="1"/>
    <col min="14384" max="14384" width="6.625" style="5" customWidth="1"/>
    <col min="14385" max="14387" width="0" style="5" hidden="1" customWidth="1"/>
    <col min="14388" max="14569" width="8.625" style="5"/>
    <col min="14570" max="14570" width="4.25" style="5" customWidth="1"/>
    <col min="14571" max="14571" width="16.25" style="5" customWidth="1"/>
    <col min="14572" max="14579" width="6.75" style="5" customWidth="1"/>
    <col min="14580" max="14581" width="5.875" style="5" customWidth="1"/>
    <col min="14582" max="14582" width="8.5" style="5" customWidth="1"/>
    <col min="14583" max="14583" width="8" style="5" customWidth="1"/>
    <col min="14584" max="14584" width="9.125" style="5" customWidth="1"/>
    <col min="14585" max="14590" width="8" style="5" customWidth="1"/>
    <col min="14591" max="14591" width="11.75" style="5" customWidth="1"/>
    <col min="14592" max="14592" width="6.875" style="5" customWidth="1"/>
    <col min="14593" max="14593" width="8.375" style="5" customWidth="1"/>
    <col min="14594" max="14600" width="6.75" style="5" customWidth="1"/>
    <col min="14601" max="14602" width="5.875" style="5" customWidth="1"/>
    <col min="14603" max="14603" width="8.5" style="5" customWidth="1"/>
    <col min="14604" max="14604" width="8" style="5" customWidth="1"/>
    <col min="14605" max="14605" width="9.125" style="5" customWidth="1"/>
    <col min="14606" max="14611" width="8" style="5" customWidth="1"/>
    <col min="14612" max="14612" width="11.75" style="5" customWidth="1"/>
    <col min="14613" max="14613" width="6.875" style="5" customWidth="1"/>
    <col min="14614" max="14614" width="7.625" style="5" customWidth="1"/>
    <col min="14615" max="14618" width="6.75" style="5" customWidth="1"/>
    <col min="14619" max="14619" width="7.625" style="5" customWidth="1"/>
    <col min="14620" max="14624" width="6.75" style="5" customWidth="1"/>
    <col min="14625" max="14625" width="6.625" style="5" customWidth="1"/>
    <col min="14626" max="14626" width="6.25" style="5" customWidth="1"/>
    <col min="14627" max="14627" width="6.625" style="5" customWidth="1"/>
    <col min="14628" max="14628" width="6.25" style="5" customWidth="1"/>
    <col min="14629" max="14629" width="6.5" style="5" customWidth="1"/>
    <col min="14630" max="14630" width="6.625" style="5" customWidth="1"/>
    <col min="14631" max="14631" width="6.875" style="5" customWidth="1"/>
    <col min="14632" max="14632" width="7" style="5" customWidth="1"/>
    <col min="14633" max="14633" width="8.125" style="5" customWidth="1"/>
    <col min="14634" max="14634" width="7.875" style="5" customWidth="1"/>
    <col min="14635" max="14636" width="6.75" style="5" customWidth="1"/>
    <col min="14637" max="14637" width="6.625" style="5" customWidth="1"/>
    <col min="14638" max="14639" width="6.75" style="5" customWidth="1"/>
    <col min="14640" max="14640" width="6.625" style="5" customWidth="1"/>
    <col min="14641" max="14643" width="0" style="5" hidden="1" customWidth="1"/>
    <col min="14644" max="14825" width="8.625" style="5"/>
    <col min="14826" max="14826" width="4.25" style="5" customWidth="1"/>
    <col min="14827" max="14827" width="16.25" style="5" customWidth="1"/>
    <col min="14828" max="14835" width="6.75" style="5" customWidth="1"/>
    <col min="14836" max="14837" width="5.875" style="5" customWidth="1"/>
    <col min="14838" max="14838" width="8.5" style="5" customWidth="1"/>
    <col min="14839" max="14839" width="8" style="5" customWidth="1"/>
    <col min="14840" max="14840" width="9.125" style="5" customWidth="1"/>
    <col min="14841" max="14846" width="8" style="5" customWidth="1"/>
    <col min="14847" max="14847" width="11.75" style="5" customWidth="1"/>
    <col min="14848" max="14848" width="6.875" style="5" customWidth="1"/>
    <col min="14849" max="14849" width="8.375" style="5" customWidth="1"/>
    <col min="14850" max="14856" width="6.75" style="5" customWidth="1"/>
    <col min="14857" max="14858" width="5.875" style="5" customWidth="1"/>
    <col min="14859" max="14859" width="8.5" style="5" customWidth="1"/>
    <col min="14860" max="14860" width="8" style="5" customWidth="1"/>
    <col min="14861" max="14861" width="9.125" style="5" customWidth="1"/>
    <col min="14862" max="14867" width="8" style="5" customWidth="1"/>
    <col min="14868" max="14868" width="11.75" style="5" customWidth="1"/>
    <col min="14869" max="14869" width="6.875" style="5" customWidth="1"/>
    <col min="14870" max="14870" width="7.625" style="5" customWidth="1"/>
    <col min="14871" max="14874" width="6.75" style="5" customWidth="1"/>
    <col min="14875" max="14875" width="7.625" style="5" customWidth="1"/>
    <col min="14876" max="14880" width="6.75" style="5" customWidth="1"/>
    <col min="14881" max="14881" width="6.625" style="5" customWidth="1"/>
    <col min="14882" max="14882" width="6.25" style="5" customWidth="1"/>
    <col min="14883" max="14883" width="6.625" style="5" customWidth="1"/>
    <col min="14884" max="14884" width="6.25" style="5" customWidth="1"/>
    <col min="14885" max="14885" width="6.5" style="5" customWidth="1"/>
    <col min="14886" max="14886" width="6.625" style="5" customWidth="1"/>
    <col min="14887" max="14887" width="6.875" style="5" customWidth="1"/>
    <col min="14888" max="14888" width="7" style="5" customWidth="1"/>
    <col min="14889" max="14889" width="8.125" style="5" customWidth="1"/>
    <col min="14890" max="14890" width="7.875" style="5" customWidth="1"/>
    <col min="14891" max="14892" width="6.75" style="5" customWidth="1"/>
    <col min="14893" max="14893" width="6.625" style="5" customWidth="1"/>
    <col min="14894" max="14895" width="6.75" style="5" customWidth="1"/>
    <col min="14896" max="14896" width="6.625" style="5" customWidth="1"/>
    <col min="14897" max="14899" width="0" style="5" hidden="1" customWidth="1"/>
    <col min="14900" max="15081" width="8.625" style="5"/>
    <col min="15082" max="15082" width="4.25" style="5" customWidth="1"/>
    <col min="15083" max="15083" width="16.25" style="5" customWidth="1"/>
    <col min="15084" max="15091" width="6.75" style="5" customWidth="1"/>
    <col min="15092" max="15093" width="5.875" style="5" customWidth="1"/>
    <col min="15094" max="15094" width="8.5" style="5" customWidth="1"/>
    <col min="15095" max="15095" width="8" style="5" customWidth="1"/>
    <col min="15096" max="15096" width="9.125" style="5" customWidth="1"/>
    <col min="15097" max="15102" width="8" style="5" customWidth="1"/>
    <col min="15103" max="15103" width="11.75" style="5" customWidth="1"/>
    <col min="15104" max="15104" width="6.875" style="5" customWidth="1"/>
    <col min="15105" max="15105" width="8.375" style="5" customWidth="1"/>
    <col min="15106" max="15112" width="6.75" style="5" customWidth="1"/>
    <col min="15113" max="15114" width="5.875" style="5" customWidth="1"/>
    <col min="15115" max="15115" width="8.5" style="5" customWidth="1"/>
    <col min="15116" max="15116" width="8" style="5" customWidth="1"/>
    <col min="15117" max="15117" width="9.125" style="5" customWidth="1"/>
    <col min="15118" max="15123" width="8" style="5" customWidth="1"/>
    <col min="15124" max="15124" width="11.75" style="5" customWidth="1"/>
    <col min="15125" max="15125" width="6.875" style="5" customWidth="1"/>
    <col min="15126" max="15126" width="7.625" style="5" customWidth="1"/>
    <col min="15127" max="15130" width="6.75" style="5" customWidth="1"/>
    <col min="15131" max="15131" width="7.625" style="5" customWidth="1"/>
    <col min="15132" max="15136" width="6.75" style="5" customWidth="1"/>
    <col min="15137" max="15137" width="6.625" style="5" customWidth="1"/>
    <col min="15138" max="15138" width="6.25" style="5" customWidth="1"/>
    <col min="15139" max="15139" width="6.625" style="5" customWidth="1"/>
    <col min="15140" max="15140" width="6.25" style="5" customWidth="1"/>
    <col min="15141" max="15141" width="6.5" style="5" customWidth="1"/>
    <col min="15142" max="15142" width="6.625" style="5" customWidth="1"/>
    <col min="15143" max="15143" width="6.875" style="5" customWidth="1"/>
    <col min="15144" max="15144" width="7" style="5" customWidth="1"/>
    <col min="15145" max="15145" width="8.125" style="5" customWidth="1"/>
    <col min="15146" max="15146" width="7.875" style="5" customWidth="1"/>
    <col min="15147" max="15148" width="6.75" style="5" customWidth="1"/>
    <col min="15149" max="15149" width="6.625" style="5" customWidth="1"/>
    <col min="15150" max="15151" width="6.75" style="5" customWidth="1"/>
    <col min="15152" max="15152" width="6.625" style="5" customWidth="1"/>
    <col min="15153" max="15155" width="0" style="5" hidden="1" customWidth="1"/>
    <col min="15156" max="15337" width="8.625" style="5"/>
    <col min="15338" max="15338" width="4.25" style="5" customWidth="1"/>
    <col min="15339" max="15339" width="16.25" style="5" customWidth="1"/>
    <col min="15340" max="15347" width="6.75" style="5" customWidth="1"/>
    <col min="15348" max="15349" width="5.875" style="5" customWidth="1"/>
    <col min="15350" max="15350" width="8.5" style="5" customWidth="1"/>
    <col min="15351" max="15351" width="8" style="5" customWidth="1"/>
    <col min="15352" max="15352" width="9.125" style="5" customWidth="1"/>
    <col min="15353" max="15358" width="8" style="5" customWidth="1"/>
    <col min="15359" max="15359" width="11.75" style="5" customWidth="1"/>
    <col min="15360" max="15360" width="6.875" style="5" customWidth="1"/>
    <col min="15361" max="15361" width="8.375" style="5" customWidth="1"/>
    <col min="15362" max="15368" width="6.75" style="5" customWidth="1"/>
    <col min="15369" max="15370" width="5.875" style="5" customWidth="1"/>
    <col min="15371" max="15371" width="8.5" style="5" customWidth="1"/>
    <col min="15372" max="15372" width="8" style="5" customWidth="1"/>
    <col min="15373" max="15373" width="9.125" style="5" customWidth="1"/>
    <col min="15374" max="15379" width="8" style="5" customWidth="1"/>
    <col min="15380" max="15380" width="11.75" style="5" customWidth="1"/>
    <col min="15381" max="15381" width="6.875" style="5" customWidth="1"/>
    <col min="15382" max="15382" width="7.625" style="5" customWidth="1"/>
    <col min="15383" max="15386" width="6.75" style="5" customWidth="1"/>
    <col min="15387" max="15387" width="7.625" style="5" customWidth="1"/>
    <col min="15388" max="15392" width="6.75" style="5" customWidth="1"/>
    <col min="15393" max="15393" width="6.625" style="5" customWidth="1"/>
    <col min="15394" max="15394" width="6.25" style="5" customWidth="1"/>
    <col min="15395" max="15395" width="6.625" style="5" customWidth="1"/>
    <col min="15396" max="15396" width="6.25" style="5" customWidth="1"/>
    <col min="15397" max="15397" width="6.5" style="5" customWidth="1"/>
    <col min="15398" max="15398" width="6.625" style="5" customWidth="1"/>
    <col min="15399" max="15399" width="6.875" style="5" customWidth="1"/>
    <col min="15400" max="15400" width="7" style="5" customWidth="1"/>
    <col min="15401" max="15401" width="8.125" style="5" customWidth="1"/>
    <col min="15402" max="15402" width="7.875" style="5" customWidth="1"/>
    <col min="15403" max="15404" width="6.75" style="5" customWidth="1"/>
    <col min="15405" max="15405" width="6.625" style="5" customWidth="1"/>
    <col min="15406" max="15407" width="6.75" style="5" customWidth="1"/>
    <col min="15408" max="15408" width="6.625" style="5" customWidth="1"/>
    <col min="15409" max="15411" width="0" style="5" hidden="1" customWidth="1"/>
    <col min="15412" max="15593" width="8.625" style="5"/>
    <col min="15594" max="15594" width="4.25" style="5" customWidth="1"/>
    <col min="15595" max="15595" width="16.25" style="5" customWidth="1"/>
    <col min="15596" max="15603" width="6.75" style="5" customWidth="1"/>
    <col min="15604" max="15605" width="5.875" style="5" customWidth="1"/>
    <col min="15606" max="15606" width="8.5" style="5" customWidth="1"/>
    <col min="15607" max="15607" width="8" style="5" customWidth="1"/>
    <col min="15608" max="15608" width="9.125" style="5" customWidth="1"/>
    <col min="15609" max="15614" width="8" style="5" customWidth="1"/>
    <col min="15615" max="15615" width="11.75" style="5" customWidth="1"/>
    <col min="15616" max="15616" width="6.875" style="5" customWidth="1"/>
    <col min="15617" max="15617" width="8.375" style="5" customWidth="1"/>
    <col min="15618" max="15624" width="6.75" style="5" customWidth="1"/>
    <col min="15625" max="15626" width="5.875" style="5" customWidth="1"/>
    <col min="15627" max="15627" width="8.5" style="5" customWidth="1"/>
    <col min="15628" max="15628" width="8" style="5" customWidth="1"/>
    <col min="15629" max="15629" width="9.125" style="5" customWidth="1"/>
    <col min="15630" max="15635" width="8" style="5" customWidth="1"/>
    <col min="15636" max="15636" width="11.75" style="5" customWidth="1"/>
    <col min="15637" max="15637" width="6.875" style="5" customWidth="1"/>
    <col min="15638" max="15638" width="7.625" style="5" customWidth="1"/>
    <col min="15639" max="15642" width="6.75" style="5" customWidth="1"/>
    <col min="15643" max="15643" width="7.625" style="5" customWidth="1"/>
    <col min="15644" max="15648" width="6.75" style="5" customWidth="1"/>
    <col min="15649" max="15649" width="6.625" style="5" customWidth="1"/>
    <col min="15650" max="15650" width="6.25" style="5" customWidth="1"/>
    <col min="15651" max="15651" width="6.625" style="5" customWidth="1"/>
    <col min="15652" max="15652" width="6.25" style="5" customWidth="1"/>
    <col min="15653" max="15653" width="6.5" style="5" customWidth="1"/>
    <col min="15654" max="15654" width="6.625" style="5" customWidth="1"/>
    <col min="15655" max="15655" width="6.875" style="5" customWidth="1"/>
    <col min="15656" max="15656" width="7" style="5" customWidth="1"/>
    <col min="15657" max="15657" width="8.125" style="5" customWidth="1"/>
    <col min="15658" max="15658" width="7.875" style="5" customWidth="1"/>
    <col min="15659" max="15660" width="6.75" style="5" customWidth="1"/>
    <col min="15661" max="15661" width="6.625" style="5" customWidth="1"/>
    <col min="15662" max="15663" width="6.75" style="5" customWidth="1"/>
    <col min="15664" max="15664" width="6.625" style="5" customWidth="1"/>
    <col min="15665" max="15667" width="0" style="5" hidden="1" customWidth="1"/>
    <col min="15668" max="15849" width="8.625" style="5"/>
    <col min="15850" max="15850" width="4.25" style="5" customWidth="1"/>
    <col min="15851" max="15851" width="16.25" style="5" customWidth="1"/>
    <col min="15852" max="15859" width="6.75" style="5" customWidth="1"/>
    <col min="15860" max="15861" width="5.875" style="5" customWidth="1"/>
    <col min="15862" max="15862" width="8.5" style="5" customWidth="1"/>
    <col min="15863" max="15863" width="8" style="5" customWidth="1"/>
    <col min="15864" max="15864" width="9.125" style="5" customWidth="1"/>
    <col min="15865" max="15870" width="8" style="5" customWidth="1"/>
    <col min="15871" max="15871" width="11.75" style="5" customWidth="1"/>
    <col min="15872" max="15872" width="6.875" style="5" customWidth="1"/>
    <col min="15873" max="15873" width="8.375" style="5" customWidth="1"/>
    <col min="15874" max="15880" width="6.75" style="5" customWidth="1"/>
    <col min="15881" max="15882" width="5.875" style="5" customWidth="1"/>
    <col min="15883" max="15883" width="8.5" style="5" customWidth="1"/>
    <col min="15884" max="15884" width="8" style="5" customWidth="1"/>
    <col min="15885" max="15885" width="9.125" style="5" customWidth="1"/>
    <col min="15886" max="15891" width="8" style="5" customWidth="1"/>
    <col min="15892" max="15892" width="11.75" style="5" customWidth="1"/>
    <col min="15893" max="15893" width="6.875" style="5" customWidth="1"/>
    <col min="15894" max="15894" width="7.625" style="5" customWidth="1"/>
    <col min="15895" max="15898" width="6.75" style="5" customWidth="1"/>
    <col min="15899" max="15899" width="7.625" style="5" customWidth="1"/>
    <col min="15900" max="15904" width="6.75" style="5" customWidth="1"/>
    <col min="15905" max="15905" width="6.625" style="5" customWidth="1"/>
    <col min="15906" max="15906" width="6.25" style="5" customWidth="1"/>
    <col min="15907" max="15907" width="6.625" style="5" customWidth="1"/>
    <col min="15908" max="15908" width="6.25" style="5" customWidth="1"/>
    <col min="15909" max="15909" width="6.5" style="5" customWidth="1"/>
    <col min="15910" max="15910" width="6.625" style="5" customWidth="1"/>
    <col min="15911" max="15911" width="6.875" style="5" customWidth="1"/>
    <col min="15912" max="15912" width="7" style="5" customWidth="1"/>
    <col min="15913" max="15913" width="8.125" style="5" customWidth="1"/>
    <col min="15914" max="15914" width="7.875" style="5" customWidth="1"/>
    <col min="15915" max="15916" width="6.75" style="5" customWidth="1"/>
    <col min="15917" max="15917" width="6.625" style="5" customWidth="1"/>
    <col min="15918" max="15919" width="6.75" style="5" customWidth="1"/>
    <col min="15920" max="15920" width="6.625" style="5" customWidth="1"/>
    <col min="15921" max="15923" width="0" style="5" hidden="1" customWidth="1"/>
    <col min="15924" max="16105" width="8.625" style="5"/>
    <col min="16106" max="16106" width="4.25" style="5" customWidth="1"/>
    <col min="16107" max="16107" width="16.25" style="5" customWidth="1"/>
    <col min="16108" max="16115" width="6.75" style="5" customWidth="1"/>
    <col min="16116" max="16117" width="5.875" style="5" customWidth="1"/>
    <col min="16118" max="16118" width="8.5" style="5" customWidth="1"/>
    <col min="16119" max="16119" width="8" style="5" customWidth="1"/>
    <col min="16120" max="16120" width="9.125" style="5" customWidth="1"/>
    <col min="16121" max="16126" width="8" style="5" customWidth="1"/>
    <col min="16127" max="16127" width="11.75" style="5" customWidth="1"/>
    <col min="16128" max="16128" width="6.875" style="5" customWidth="1"/>
    <col min="16129" max="16129" width="8.375" style="5" customWidth="1"/>
    <col min="16130" max="16136" width="6.75" style="5" customWidth="1"/>
    <col min="16137" max="16138" width="5.875" style="5" customWidth="1"/>
    <col min="16139" max="16139" width="8.5" style="5" customWidth="1"/>
    <col min="16140" max="16140" width="8" style="5" customWidth="1"/>
    <col min="16141" max="16141" width="9.125" style="5" customWidth="1"/>
    <col min="16142" max="16147" width="8" style="5" customWidth="1"/>
    <col min="16148" max="16148" width="11.75" style="5" customWidth="1"/>
    <col min="16149" max="16149" width="6.875" style="5" customWidth="1"/>
    <col min="16150" max="16150" width="7.625" style="5" customWidth="1"/>
    <col min="16151" max="16154" width="6.75" style="5" customWidth="1"/>
    <col min="16155" max="16155" width="7.625" style="5" customWidth="1"/>
    <col min="16156" max="16160" width="6.75" style="5" customWidth="1"/>
    <col min="16161" max="16161" width="6.625" style="5" customWidth="1"/>
    <col min="16162" max="16162" width="6.25" style="5" customWidth="1"/>
    <col min="16163" max="16163" width="6.625" style="5" customWidth="1"/>
    <col min="16164" max="16164" width="6.25" style="5" customWidth="1"/>
    <col min="16165" max="16165" width="6.5" style="5" customWidth="1"/>
    <col min="16166" max="16166" width="6.625" style="5" customWidth="1"/>
    <col min="16167" max="16167" width="6.875" style="5" customWidth="1"/>
    <col min="16168" max="16168" width="7" style="5" customWidth="1"/>
    <col min="16169" max="16169" width="8.125" style="5" customWidth="1"/>
    <col min="16170" max="16170" width="7.875" style="5" customWidth="1"/>
    <col min="16171" max="16172" width="6.75" style="5" customWidth="1"/>
    <col min="16173" max="16173" width="6.625" style="5" customWidth="1"/>
    <col min="16174" max="16175" width="6.75" style="5" customWidth="1"/>
    <col min="16176" max="16176" width="6.625" style="5" customWidth="1"/>
    <col min="16177" max="16179" width="0" style="5" hidden="1" customWidth="1"/>
    <col min="16180" max="16384" width="8.625" style="5"/>
  </cols>
  <sheetData>
    <row r="1" spans="1:95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538"/>
      <c r="X1" s="538"/>
      <c r="Y1" s="538"/>
      <c r="Z1" s="538"/>
      <c r="AA1" s="538"/>
      <c r="AB1" s="538"/>
      <c r="AC1" s="538"/>
      <c r="AD1" s="538"/>
      <c r="AE1" s="538"/>
      <c r="AF1" s="538"/>
      <c r="AG1" s="538"/>
      <c r="AH1" s="538"/>
      <c r="AI1" s="538"/>
      <c r="AJ1" s="538"/>
      <c r="AK1" s="538"/>
      <c r="AL1" s="538"/>
      <c r="AM1" s="538"/>
      <c r="AN1" s="538"/>
      <c r="AO1" s="538"/>
      <c r="AP1" s="538"/>
      <c r="AQ1" s="2"/>
      <c r="AR1" s="2"/>
      <c r="AS1" s="2"/>
      <c r="AT1" s="2"/>
      <c r="AU1" s="2"/>
      <c r="AV1" s="72"/>
      <c r="AW1" s="72"/>
      <c r="AX1" s="72"/>
      <c r="AY1" s="72"/>
      <c r="AZ1" s="72"/>
      <c r="BA1" s="2"/>
      <c r="BB1" s="2"/>
      <c r="BC1" s="2"/>
      <c r="BD1" s="2"/>
      <c r="BE1" s="2"/>
      <c r="BF1" s="2"/>
      <c r="BG1" s="2"/>
      <c r="BH1" s="2"/>
      <c r="BI1" s="2"/>
      <c r="BJ1" s="278"/>
      <c r="BK1" s="3"/>
      <c r="BL1" s="3"/>
      <c r="BN1" s="3"/>
      <c r="BO1" s="3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23"/>
      <c r="CJ1" s="223"/>
      <c r="CK1" s="223"/>
      <c r="CL1" s="223"/>
    </row>
    <row r="2" spans="1:95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539"/>
      <c r="X2" s="539"/>
      <c r="Y2" s="539"/>
      <c r="Z2" s="539"/>
      <c r="AA2" s="539"/>
      <c r="AB2" s="539"/>
      <c r="AC2" s="539"/>
      <c r="AD2" s="539"/>
      <c r="AE2" s="539"/>
      <c r="AF2" s="539"/>
      <c r="AG2" s="539"/>
      <c r="AH2" s="539"/>
      <c r="AI2" s="539"/>
      <c r="AJ2" s="539"/>
      <c r="AK2" s="539"/>
      <c r="AL2" s="539"/>
      <c r="AM2" s="539"/>
      <c r="AN2" s="539"/>
      <c r="AO2" s="539"/>
      <c r="AP2" s="539"/>
      <c r="AQ2" s="2"/>
      <c r="AR2" s="2"/>
      <c r="AS2" s="2"/>
      <c r="AT2" s="2"/>
      <c r="AU2" s="2"/>
      <c r="AV2" s="72"/>
      <c r="AW2" s="72"/>
      <c r="AX2" s="72"/>
      <c r="AY2" s="72"/>
      <c r="AZ2" s="72"/>
      <c r="BA2" s="2"/>
      <c r="BB2" s="2"/>
      <c r="BC2" s="2"/>
      <c r="BD2" s="2"/>
      <c r="BE2" s="2"/>
      <c r="BF2" s="2"/>
      <c r="BG2" s="2"/>
      <c r="BH2" s="2"/>
      <c r="BI2" s="2"/>
      <c r="BJ2" s="278"/>
      <c r="BK2" s="3"/>
      <c r="BL2" s="3"/>
      <c r="BN2" s="3"/>
      <c r="BO2" s="3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23"/>
      <c r="CJ2" s="223"/>
      <c r="CK2" s="223"/>
      <c r="CL2" s="223"/>
    </row>
    <row r="3" spans="1:95" s="1" customFormat="1" ht="30.75" customHeight="1" x14ac:dyDescent="0.45">
      <c r="A3" s="745" t="s">
        <v>144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745"/>
      <c r="AX3" s="745"/>
      <c r="AY3" s="745"/>
      <c r="AZ3" s="745"/>
      <c r="BA3" s="745"/>
      <c r="BB3" s="745"/>
      <c r="BC3" s="745"/>
      <c r="BD3" s="745"/>
      <c r="BE3" s="745"/>
      <c r="BF3" s="745"/>
      <c r="BG3" s="745"/>
      <c r="BH3" s="745"/>
      <c r="BI3" s="745"/>
      <c r="BJ3" s="745"/>
      <c r="BK3" s="745"/>
      <c r="BL3" s="745"/>
      <c r="BM3" s="745"/>
      <c r="BN3" s="745"/>
      <c r="BO3" s="745"/>
      <c r="BP3" s="745"/>
      <c r="BQ3" s="745"/>
      <c r="BR3" s="745"/>
      <c r="BS3" s="745"/>
      <c r="BT3" s="632"/>
      <c r="BU3" s="236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23"/>
      <c r="CJ3" s="223"/>
      <c r="CK3" s="223"/>
      <c r="CL3" s="223"/>
    </row>
    <row r="4" spans="1:95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746"/>
      <c r="AU4" s="746"/>
      <c r="AV4" s="746"/>
      <c r="AW4" s="746"/>
      <c r="AX4" s="746"/>
      <c r="AY4" s="746"/>
      <c r="AZ4" s="746"/>
      <c r="BA4" s="746"/>
      <c r="BB4" s="746"/>
      <c r="BC4" s="746"/>
      <c r="BD4" s="746"/>
      <c r="BE4" s="746"/>
      <c r="BF4" s="746"/>
      <c r="BG4" s="746"/>
      <c r="BH4" s="746"/>
      <c r="BI4" s="746"/>
      <c r="BJ4" s="746"/>
      <c r="BK4" s="746"/>
      <c r="BL4" s="746"/>
      <c r="BM4" s="746"/>
      <c r="BN4" s="633"/>
      <c r="BO4" s="633"/>
      <c r="BP4" s="633"/>
      <c r="BQ4" s="633"/>
      <c r="BR4" s="633"/>
      <c r="BS4" s="633"/>
      <c r="BT4" s="633"/>
      <c r="BU4" s="224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23"/>
      <c r="CJ4" s="223"/>
      <c r="CK4" s="223"/>
      <c r="CL4" s="223"/>
    </row>
    <row r="5" spans="1:95" ht="30" customHeight="1" x14ac:dyDescent="0.4">
      <c r="A5" s="747" t="s">
        <v>2</v>
      </c>
      <c r="B5" s="748" t="s">
        <v>3</v>
      </c>
      <c r="C5" s="749" t="s">
        <v>137</v>
      </c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75" t="s">
        <v>136</v>
      </c>
      <c r="X5" s="776"/>
      <c r="Y5" s="776"/>
      <c r="Z5" s="776"/>
      <c r="AA5" s="776"/>
      <c r="AB5" s="776"/>
      <c r="AC5" s="776"/>
      <c r="AD5" s="776"/>
      <c r="AE5" s="776"/>
      <c r="AF5" s="776"/>
      <c r="AG5" s="776"/>
      <c r="AH5" s="776"/>
      <c r="AI5" s="776"/>
      <c r="AJ5" s="776"/>
      <c r="AK5" s="776"/>
      <c r="AL5" s="776"/>
      <c r="AM5" s="776"/>
      <c r="AN5" s="776"/>
      <c r="AO5" s="776"/>
      <c r="AP5" s="776"/>
      <c r="AQ5" s="751" t="s">
        <v>5</v>
      </c>
      <c r="AR5" s="752"/>
      <c r="AS5" s="752"/>
      <c r="AT5" s="752"/>
      <c r="AU5" s="752"/>
      <c r="AV5" s="752"/>
      <c r="AW5" s="752"/>
      <c r="AX5" s="752"/>
      <c r="AY5" s="752"/>
      <c r="AZ5" s="752"/>
      <c r="BA5" s="752"/>
      <c r="BB5" s="752"/>
      <c r="BC5" s="752"/>
      <c r="BD5" s="752"/>
      <c r="BE5" s="752"/>
      <c r="BF5" s="752"/>
      <c r="BG5" s="752"/>
      <c r="BH5" s="752"/>
      <c r="BI5" s="752"/>
      <c r="BJ5" s="752"/>
      <c r="BK5" s="748" t="s">
        <v>135</v>
      </c>
      <c r="BL5" s="748"/>
      <c r="BM5" s="748"/>
      <c r="BN5" s="748" t="s">
        <v>138</v>
      </c>
      <c r="BO5" s="748"/>
      <c r="BP5" s="748"/>
      <c r="BQ5" s="748" t="s">
        <v>7</v>
      </c>
      <c r="BR5" s="748"/>
      <c r="BS5" s="748"/>
      <c r="BT5" s="51"/>
      <c r="BU5" s="636"/>
    </row>
    <row r="6" spans="1:95" ht="15" customHeight="1" x14ac:dyDescent="0.4">
      <c r="A6" s="747"/>
      <c r="B6" s="748"/>
      <c r="C6" s="739" t="s">
        <v>10</v>
      </c>
      <c r="D6" s="740" t="s">
        <v>11</v>
      </c>
      <c r="E6" s="740"/>
      <c r="F6" s="740"/>
      <c r="G6" s="740"/>
      <c r="H6" s="739" t="s">
        <v>12</v>
      </c>
      <c r="I6" s="740" t="s">
        <v>11</v>
      </c>
      <c r="J6" s="740"/>
      <c r="K6" s="740"/>
      <c r="L6" s="740"/>
      <c r="M6" s="739" t="s">
        <v>13</v>
      </c>
      <c r="N6" s="742" t="s">
        <v>14</v>
      </c>
      <c r="O6" s="742"/>
      <c r="P6" s="742"/>
      <c r="Q6" s="742"/>
      <c r="R6" s="742" t="s">
        <v>15</v>
      </c>
      <c r="S6" s="742"/>
      <c r="T6" s="742"/>
      <c r="U6" s="742"/>
      <c r="V6" s="739" t="s">
        <v>16</v>
      </c>
      <c r="W6" s="733" t="s">
        <v>10</v>
      </c>
      <c r="X6" s="777" t="s">
        <v>11</v>
      </c>
      <c r="Y6" s="777"/>
      <c r="Z6" s="777"/>
      <c r="AA6" s="777"/>
      <c r="AB6" s="733" t="s">
        <v>12</v>
      </c>
      <c r="AC6" s="777" t="s">
        <v>11</v>
      </c>
      <c r="AD6" s="777"/>
      <c r="AE6" s="777"/>
      <c r="AF6" s="777"/>
      <c r="AG6" s="733" t="s">
        <v>13</v>
      </c>
      <c r="AH6" s="778" t="s">
        <v>14</v>
      </c>
      <c r="AI6" s="778"/>
      <c r="AJ6" s="778"/>
      <c r="AK6" s="778"/>
      <c r="AL6" s="778" t="s">
        <v>15</v>
      </c>
      <c r="AM6" s="778"/>
      <c r="AN6" s="778"/>
      <c r="AO6" s="778"/>
      <c r="AP6" s="733" t="s">
        <v>16</v>
      </c>
      <c r="AQ6" s="748" t="s">
        <v>17</v>
      </c>
      <c r="AR6" s="728" t="s">
        <v>11</v>
      </c>
      <c r="AS6" s="728"/>
      <c r="AT6" s="728"/>
      <c r="AU6" s="728"/>
      <c r="AV6" s="755" t="s">
        <v>12</v>
      </c>
      <c r="AW6" s="761" t="s">
        <v>11</v>
      </c>
      <c r="AX6" s="762"/>
      <c r="AY6" s="762"/>
      <c r="AZ6" s="763"/>
      <c r="BA6" s="748" t="s">
        <v>13</v>
      </c>
      <c r="BB6" s="728" t="s">
        <v>14</v>
      </c>
      <c r="BC6" s="728"/>
      <c r="BD6" s="728"/>
      <c r="BE6" s="728"/>
      <c r="BF6" s="728" t="s">
        <v>15</v>
      </c>
      <c r="BG6" s="728"/>
      <c r="BH6" s="728"/>
      <c r="BI6" s="728"/>
      <c r="BJ6" s="748" t="s">
        <v>18</v>
      </c>
      <c r="BK6" s="758" t="s">
        <v>19</v>
      </c>
      <c r="BL6" s="759" t="s">
        <v>20</v>
      </c>
      <c r="BM6" s="758" t="s">
        <v>21</v>
      </c>
      <c r="BN6" s="758" t="s">
        <v>19</v>
      </c>
      <c r="BO6" s="759" t="s">
        <v>20</v>
      </c>
      <c r="BP6" s="758" t="s">
        <v>21</v>
      </c>
      <c r="BQ6" s="758" t="s">
        <v>17</v>
      </c>
      <c r="BR6" s="759" t="s">
        <v>12</v>
      </c>
      <c r="BS6" s="758" t="s">
        <v>13</v>
      </c>
      <c r="BT6" s="425"/>
      <c r="BU6" s="226"/>
    </row>
    <row r="7" spans="1:95" ht="70.5" customHeight="1" x14ac:dyDescent="0.4">
      <c r="A7" s="747"/>
      <c r="B7" s="748"/>
      <c r="C7" s="739"/>
      <c r="D7" s="631" t="s">
        <v>27</v>
      </c>
      <c r="E7" s="631" t="s">
        <v>28</v>
      </c>
      <c r="F7" s="631" t="s">
        <v>29</v>
      </c>
      <c r="G7" s="631" t="s">
        <v>30</v>
      </c>
      <c r="H7" s="739"/>
      <c r="I7" s="631" t="s">
        <v>27</v>
      </c>
      <c r="J7" s="631" t="s">
        <v>28</v>
      </c>
      <c r="K7" s="631" t="s">
        <v>29</v>
      </c>
      <c r="L7" s="631" t="s">
        <v>30</v>
      </c>
      <c r="M7" s="739"/>
      <c r="N7" s="631" t="s">
        <v>31</v>
      </c>
      <c r="O7" s="631" t="s">
        <v>32</v>
      </c>
      <c r="P7" s="631" t="s">
        <v>33</v>
      </c>
      <c r="Q7" s="631" t="s">
        <v>34</v>
      </c>
      <c r="R7" s="631" t="s">
        <v>31</v>
      </c>
      <c r="S7" s="631" t="s">
        <v>32</v>
      </c>
      <c r="T7" s="631" t="s">
        <v>33</v>
      </c>
      <c r="U7" s="631" t="s">
        <v>34</v>
      </c>
      <c r="V7" s="739"/>
      <c r="W7" s="733"/>
      <c r="X7" s="630" t="s">
        <v>27</v>
      </c>
      <c r="Y7" s="630" t="s">
        <v>28</v>
      </c>
      <c r="Z7" s="630" t="s">
        <v>29</v>
      </c>
      <c r="AA7" s="630" t="s">
        <v>30</v>
      </c>
      <c r="AB7" s="733"/>
      <c r="AC7" s="630" t="s">
        <v>27</v>
      </c>
      <c r="AD7" s="630" t="s">
        <v>28</v>
      </c>
      <c r="AE7" s="630" t="s">
        <v>29</v>
      </c>
      <c r="AF7" s="630" t="s">
        <v>30</v>
      </c>
      <c r="AG7" s="733"/>
      <c r="AH7" s="630" t="s">
        <v>31</v>
      </c>
      <c r="AI7" s="630" t="s">
        <v>32</v>
      </c>
      <c r="AJ7" s="630" t="s">
        <v>33</v>
      </c>
      <c r="AK7" s="630" t="s">
        <v>34</v>
      </c>
      <c r="AL7" s="630" t="s">
        <v>31</v>
      </c>
      <c r="AM7" s="630" t="s">
        <v>32</v>
      </c>
      <c r="AN7" s="630" t="s">
        <v>33</v>
      </c>
      <c r="AO7" s="630" t="s">
        <v>34</v>
      </c>
      <c r="AP7" s="733"/>
      <c r="AQ7" s="748"/>
      <c r="AR7" s="635" t="s">
        <v>27</v>
      </c>
      <c r="AS7" s="635" t="s">
        <v>28</v>
      </c>
      <c r="AT7" s="635" t="s">
        <v>29</v>
      </c>
      <c r="AU7" s="635" t="s">
        <v>30</v>
      </c>
      <c r="AV7" s="755"/>
      <c r="AW7" s="637" t="s">
        <v>27</v>
      </c>
      <c r="AX7" s="637" t="s">
        <v>71</v>
      </c>
      <c r="AY7" s="637" t="s">
        <v>29</v>
      </c>
      <c r="AZ7" s="637" t="s">
        <v>68</v>
      </c>
      <c r="BA7" s="748"/>
      <c r="BB7" s="635" t="s">
        <v>31</v>
      </c>
      <c r="BC7" s="635" t="s">
        <v>32</v>
      </c>
      <c r="BD7" s="635" t="s">
        <v>33</v>
      </c>
      <c r="BE7" s="635" t="s">
        <v>34</v>
      </c>
      <c r="BF7" s="635" t="s">
        <v>31</v>
      </c>
      <c r="BG7" s="635" t="s">
        <v>32</v>
      </c>
      <c r="BH7" s="635" t="s">
        <v>33</v>
      </c>
      <c r="BI7" s="635" t="s">
        <v>34</v>
      </c>
      <c r="BJ7" s="748"/>
      <c r="BK7" s="758"/>
      <c r="BL7" s="760"/>
      <c r="BM7" s="758"/>
      <c r="BN7" s="758"/>
      <c r="BO7" s="760"/>
      <c r="BP7" s="758"/>
      <c r="BQ7" s="758"/>
      <c r="BR7" s="760"/>
      <c r="BS7" s="758"/>
      <c r="BT7" s="426"/>
      <c r="BU7" s="753" t="s">
        <v>104</v>
      </c>
      <c r="BV7" s="754"/>
      <c r="BW7" s="754"/>
      <c r="BX7" s="754"/>
      <c r="BY7" s="754"/>
      <c r="BZ7" s="754"/>
      <c r="CA7" s="754"/>
      <c r="CB7" s="754"/>
      <c r="CC7" s="754"/>
      <c r="CD7" s="754"/>
      <c r="CE7" s="754"/>
      <c r="CF7" s="754"/>
      <c r="CG7" s="754"/>
      <c r="CH7" s="754"/>
      <c r="CI7" s="754"/>
    </row>
    <row r="8" spans="1:95" s="300" customFormat="1" ht="13.15" x14ac:dyDescent="0.4">
      <c r="A8" s="296">
        <v>1</v>
      </c>
      <c r="B8" s="296">
        <v>2</v>
      </c>
      <c r="C8" s="537">
        <v>3</v>
      </c>
      <c r="D8" s="537">
        <v>4</v>
      </c>
      <c r="E8" s="537">
        <v>5</v>
      </c>
      <c r="F8" s="537">
        <v>6</v>
      </c>
      <c r="G8" s="537">
        <v>7</v>
      </c>
      <c r="H8" s="537">
        <v>8</v>
      </c>
      <c r="I8" s="537">
        <v>9</v>
      </c>
      <c r="J8" s="537">
        <v>10</v>
      </c>
      <c r="K8" s="537">
        <v>11</v>
      </c>
      <c r="L8" s="537">
        <v>12</v>
      </c>
      <c r="M8" s="537">
        <v>13</v>
      </c>
      <c r="N8" s="537">
        <v>14</v>
      </c>
      <c r="O8" s="537">
        <v>15</v>
      </c>
      <c r="P8" s="537">
        <v>16</v>
      </c>
      <c r="Q8" s="537">
        <v>17</v>
      </c>
      <c r="R8" s="537">
        <v>18</v>
      </c>
      <c r="S8" s="537">
        <v>19</v>
      </c>
      <c r="T8" s="537">
        <v>20</v>
      </c>
      <c r="U8" s="537">
        <v>21</v>
      </c>
      <c r="V8" s="537">
        <v>22</v>
      </c>
      <c r="W8" s="540">
        <v>3</v>
      </c>
      <c r="X8" s="540">
        <v>4</v>
      </c>
      <c r="Y8" s="540">
        <v>5</v>
      </c>
      <c r="Z8" s="540">
        <v>6</v>
      </c>
      <c r="AA8" s="540">
        <v>7</v>
      </c>
      <c r="AB8" s="540">
        <v>8</v>
      </c>
      <c r="AC8" s="540">
        <v>9</v>
      </c>
      <c r="AD8" s="540">
        <v>10</v>
      </c>
      <c r="AE8" s="540">
        <v>11</v>
      </c>
      <c r="AF8" s="540">
        <v>12</v>
      </c>
      <c r="AG8" s="540">
        <v>13</v>
      </c>
      <c r="AH8" s="540">
        <v>14</v>
      </c>
      <c r="AI8" s="540">
        <v>15</v>
      </c>
      <c r="AJ8" s="540">
        <v>16</v>
      </c>
      <c r="AK8" s="540">
        <v>17</v>
      </c>
      <c r="AL8" s="540">
        <v>18</v>
      </c>
      <c r="AM8" s="540">
        <v>19</v>
      </c>
      <c r="AN8" s="540">
        <v>20</v>
      </c>
      <c r="AO8" s="540">
        <v>21</v>
      </c>
      <c r="AP8" s="540">
        <v>22</v>
      </c>
      <c r="AQ8" s="296">
        <v>23</v>
      </c>
      <c r="AR8" s="296">
        <v>24</v>
      </c>
      <c r="AS8" s="296">
        <v>25</v>
      </c>
      <c r="AT8" s="296">
        <v>26</v>
      </c>
      <c r="AU8" s="296">
        <v>27</v>
      </c>
      <c r="AV8" s="296">
        <v>28</v>
      </c>
      <c r="AW8" s="296">
        <v>29</v>
      </c>
      <c r="AX8" s="296">
        <v>30</v>
      </c>
      <c r="AY8" s="296">
        <v>31</v>
      </c>
      <c r="AZ8" s="296">
        <v>32</v>
      </c>
      <c r="BA8" s="296">
        <v>33</v>
      </c>
      <c r="BB8" s="296">
        <v>34</v>
      </c>
      <c r="BC8" s="296">
        <v>35</v>
      </c>
      <c r="BD8" s="296">
        <v>36</v>
      </c>
      <c r="BE8" s="296">
        <v>37</v>
      </c>
      <c r="BF8" s="296">
        <v>38</v>
      </c>
      <c r="BG8" s="296">
        <v>39</v>
      </c>
      <c r="BH8" s="296">
        <v>40</v>
      </c>
      <c r="BI8" s="296">
        <v>41</v>
      </c>
      <c r="BJ8" s="296">
        <v>42</v>
      </c>
      <c r="BK8" s="296">
        <v>43</v>
      </c>
      <c r="BL8" s="296">
        <v>44</v>
      </c>
      <c r="BM8" s="296">
        <v>45</v>
      </c>
      <c r="BN8" s="296">
        <v>43</v>
      </c>
      <c r="BO8" s="296">
        <v>44</v>
      </c>
      <c r="BP8" s="296">
        <v>45</v>
      </c>
      <c r="BQ8" s="296">
        <v>69</v>
      </c>
      <c r="BR8" s="296">
        <v>70</v>
      </c>
      <c r="BS8" s="296">
        <v>71</v>
      </c>
      <c r="BT8" s="427"/>
      <c r="BU8" s="297"/>
      <c r="BV8" s="298" t="s">
        <v>94</v>
      </c>
      <c r="BW8" s="298" t="s">
        <v>85</v>
      </c>
      <c r="BX8" s="298" t="s">
        <v>86</v>
      </c>
      <c r="BY8" s="298" t="s">
        <v>87</v>
      </c>
      <c r="BZ8" s="298" t="s">
        <v>88</v>
      </c>
      <c r="CA8" s="298" t="s">
        <v>89</v>
      </c>
      <c r="CB8" s="298" t="s">
        <v>90</v>
      </c>
      <c r="CC8" s="298" t="s">
        <v>91</v>
      </c>
      <c r="CD8" s="298" t="s">
        <v>92</v>
      </c>
      <c r="CE8" s="298" t="s">
        <v>93</v>
      </c>
      <c r="CF8" s="298" t="s">
        <v>96</v>
      </c>
      <c r="CG8" s="298" t="s">
        <v>102</v>
      </c>
      <c r="CH8" s="298" t="s">
        <v>103</v>
      </c>
      <c r="CI8" s="299" t="s">
        <v>106</v>
      </c>
      <c r="CJ8" s="299" t="s">
        <v>108</v>
      </c>
      <c r="CK8" s="299" t="s">
        <v>110</v>
      </c>
      <c r="CL8" s="299" t="s">
        <v>112</v>
      </c>
      <c r="CM8" s="299" t="s">
        <v>114</v>
      </c>
      <c r="CN8" s="299" t="s">
        <v>116</v>
      </c>
      <c r="CO8" s="299" t="s">
        <v>117</v>
      </c>
      <c r="CP8" s="299" t="s">
        <v>122</v>
      </c>
      <c r="CQ8" s="299" t="s">
        <v>123</v>
      </c>
    </row>
    <row r="9" spans="1:95" ht="13.15" x14ac:dyDescent="0.4">
      <c r="A9" s="11" t="s">
        <v>58</v>
      </c>
      <c r="B9" s="45" t="s">
        <v>59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11"/>
      <c r="AR9" s="11"/>
      <c r="AS9" s="11"/>
      <c r="AT9" s="11"/>
      <c r="AU9" s="11"/>
      <c r="AV9" s="74"/>
      <c r="AW9" s="74"/>
      <c r="AX9" s="74"/>
      <c r="AY9" s="74"/>
      <c r="AZ9" s="138">
        <f t="shared" ref="AZ9" si="0">(AW9*5+AX9*3.5)*1000</f>
        <v>0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53"/>
      <c r="BU9" s="227"/>
      <c r="BV9" s="238"/>
      <c r="BW9" s="238"/>
      <c r="BX9" s="238"/>
      <c r="BY9" s="238"/>
      <c r="BZ9" s="238"/>
      <c r="CA9" s="238"/>
      <c r="CB9" s="238"/>
      <c r="CC9" s="238"/>
      <c r="CD9" s="238"/>
      <c r="CE9" s="238"/>
      <c r="CF9" s="238"/>
      <c r="CM9" s="228"/>
      <c r="CN9" s="228"/>
      <c r="CO9" s="228"/>
      <c r="CP9" s="228"/>
      <c r="CQ9" s="228"/>
    </row>
    <row r="10" spans="1:95" s="134" customFormat="1" ht="13.15" x14ac:dyDescent="0.4">
      <c r="A10" s="119">
        <v>1</v>
      </c>
      <c r="B10" s="120" t="s">
        <v>39</v>
      </c>
      <c r="C10" s="121">
        <f>SUM(D10:G10)</f>
        <v>58.410000000000004</v>
      </c>
      <c r="D10" s="189">
        <v>1.83</v>
      </c>
      <c r="E10" s="189">
        <v>10.19</v>
      </c>
      <c r="F10" s="189">
        <v>38.71</v>
      </c>
      <c r="G10" s="189">
        <v>7.68</v>
      </c>
      <c r="H10" s="121">
        <f>SUM(I10:L10)</f>
        <v>6.2</v>
      </c>
      <c r="I10" s="189" t="s">
        <v>64</v>
      </c>
      <c r="J10" s="189">
        <v>5.3</v>
      </c>
      <c r="K10" s="189">
        <v>0.9</v>
      </c>
      <c r="L10" s="189"/>
      <c r="M10" s="121">
        <f>SUM(N10:U10)</f>
        <v>57.37</v>
      </c>
      <c r="N10" s="189">
        <v>1</v>
      </c>
      <c r="O10" s="189">
        <v>5.38</v>
      </c>
      <c r="P10" s="189">
        <v>2.48</v>
      </c>
      <c r="Q10" s="189">
        <v>3.28</v>
      </c>
      <c r="R10" s="189">
        <v>0.54</v>
      </c>
      <c r="S10" s="189">
        <v>23.22</v>
      </c>
      <c r="T10" s="189">
        <v>2.36</v>
      </c>
      <c r="U10" s="189">
        <v>19.11</v>
      </c>
      <c r="V10" s="625">
        <v>10271</v>
      </c>
      <c r="W10" s="585">
        <f>SUM(X10:AA10)</f>
        <v>67.275000000000006</v>
      </c>
      <c r="X10" s="626">
        <v>0.18100000000000005</v>
      </c>
      <c r="Y10" s="626">
        <v>10.836</v>
      </c>
      <c r="Z10" s="626">
        <v>47.073</v>
      </c>
      <c r="AA10" s="626">
        <v>9.1850000000000005</v>
      </c>
      <c r="AB10" s="585">
        <f>SUM(AC10:AF10)</f>
        <v>6.2</v>
      </c>
      <c r="AC10" s="626"/>
      <c r="AD10" s="626">
        <v>5.3</v>
      </c>
      <c r="AE10" s="626">
        <v>0.9</v>
      </c>
      <c r="AF10" s="626"/>
      <c r="AG10" s="585">
        <f>SUM(AH10:AO10)</f>
        <v>57.37</v>
      </c>
      <c r="AH10" s="626">
        <v>1</v>
      </c>
      <c r="AI10" s="626">
        <v>5.38</v>
      </c>
      <c r="AJ10" s="626">
        <v>2.48</v>
      </c>
      <c r="AK10" s="626">
        <v>3.28</v>
      </c>
      <c r="AL10" s="626">
        <v>0.54</v>
      </c>
      <c r="AM10" s="626">
        <v>23.22</v>
      </c>
      <c r="AN10" s="626">
        <v>2.36</v>
      </c>
      <c r="AO10" s="626">
        <v>19.11</v>
      </c>
      <c r="AP10" s="180">
        <v>10981</v>
      </c>
      <c r="AQ10" s="292">
        <f t="shared" ref="AQ10:AQ23" si="1">SUM(AR10:AU10)</f>
        <v>64.256</v>
      </c>
      <c r="AR10" s="127">
        <v>0.18099999999999999</v>
      </c>
      <c r="AS10" s="127">
        <v>9.92</v>
      </c>
      <c r="AT10" s="127">
        <v>46.03</v>
      </c>
      <c r="AU10" s="127">
        <v>8.125</v>
      </c>
      <c r="AV10" s="292">
        <f>SUM(AW10:AY10)</f>
        <v>5.8860000000000001</v>
      </c>
      <c r="AW10" s="125">
        <v>0.90400000000000003</v>
      </c>
      <c r="AX10" s="125">
        <v>4.3820000000000006</v>
      </c>
      <c r="AY10" s="125">
        <v>0.6</v>
      </c>
      <c r="AZ10" s="139">
        <v>0</v>
      </c>
      <c r="BA10" s="293">
        <f>+SUM(BB10:BI10)</f>
        <v>47.536999999999999</v>
      </c>
      <c r="BB10" s="127">
        <v>0.5</v>
      </c>
      <c r="BC10" s="127">
        <v>0.25</v>
      </c>
      <c r="BD10" s="127">
        <v>2.085</v>
      </c>
      <c r="BE10" s="127">
        <v>2.2170000000000001</v>
      </c>
      <c r="BF10" s="127">
        <v>0</v>
      </c>
      <c r="BG10" s="127">
        <v>23.669</v>
      </c>
      <c r="BH10" s="127">
        <v>2.1100000000000003</v>
      </c>
      <c r="BI10" s="127">
        <v>16.706</v>
      </c>
      <c r="BJ10" s="294">
        <v>8475</v>
      </c>
      <c r="BK10" s="128">
        <f>$AQ10/C10</f>
        <v>1.100085601780517</v>
      </c>
      <c r="BL10" s="128">
        <f>IF(H10=0,"-",AV10/H10)</f>
        <v>0.94935483870967741</v>
      </c>
      <c r="BM10" s="128">
        <f>BA10/M10</f>
        <v>0.82860379989541577</v>
      </c>
      <c r="BN10" s="128">
        <f>AQ10/W10</f>
        <v>0.95512448903753244</v>
      </c>
      <c r="BO10" s="128">
        <f>AV10/AB10</f>
        <v>0.94935483870967741</v>
      </c>
      <c r="BP10" s="128">
        <f>BA10/AG10</f>
        <v>0.82860379989541577</v>
      </c>
      <c r="BQ10" s="17">
        <f>AQ10-'09.12'!AQ10</f>
        <v>8.7370000000000019</v>
      </c>
      <c r="BR10" s="17">
        <f>AV10-'09.12'!AV10</f>
        <v>1.2700000000000005</v>
      </c>
      <c r="BS10" s="17">
        <f>BA10-'09.12'!BA10</f>
        <v>3.580999999999996</v>
      </c>
      <c r="BT10" s="612"/>
      <c r="BU10" s="239"/>
      <c r="BV10" s="249">
        <f>+SUM(BW10:DI10)</f>
        <v>11</v>
      </c>
      <c r="BW10" s="248">
        <v>1</v>
      </c>
      <c r="BX10" s="248">
        <v>1</v>
      </c>
      <c r="BY10" s="248"/>
      <c r="BZ10" s="248"/>
      <c r="CA10" s="248"/>
      <c r="CB10" s="248"/>
      <c r="CC10" s="248">
        <v>1</v>
      </c>
      <c r="CD10" s="248">
        <v>1</v>
      </c>
      <c r="CE10" s="248"/>
      <c r="CF10" s="248"/>
      <c r="CG10" s="248">
        <v>1</v>
      </c>
      <c r="CH10" s="248">
        <v>1</v>
      </c>
      <c r="CI10" s="248"/>
      <c r="CJ10" s="271"/>
      <c r="CK10" s="271">
        <v>1</v>
      </c>
      <c r="CL10" s="271">
        <v>1</v>
      </c>
      <c r="CM10" s="271"/>
      <c r="CN10" s="271">
        <v>1</v>
      </c>
      <c r="CO10" s="271">
        <v>1</v>
      </c>
      <c r="CP10" s="271">
        <v>1</v>
      </c>
      <c r="CQ10" s="271"/>
    </row>
    <row r="11" spans="1:95" ht="13.15" x14ac:dyDescent="0.4">
      <c r="A11" s="14">
        <v>2</v>
      </c>
      <c r="B11" s="15" t="s">
        <v>50</v>
      </c>
      <c r="C11" s="61">
        <f>SUM(D11:G11)</f>
        <v>28.7</v>
      </c>
      <c r="D11" s="63" t="s">
        <v>63</v>
      </c>
      <c r="E11" s="63">
        <v>5.2</v>
      </c>
      <c r="F11" s="63">
        <v>20.2</v>
      </c>
      <c r="G11" s="63">
        <v>3.3</v>
      </c>
      <c r="H11" s="61">
        <f t="shared" ref="H11:H23" si="2">SUM(I11:L11)</f>
        <v>5.5</v>
      </c>
      <c r="I11" s="63" t="s">
        <v>64</v>
      </c>
      <c r="J11" s="63">
        <v>5.5</v>
      </c>
      <c r="K11" s="63" t="s">
        <v>64</v>
      </c>
      <c r="L11" s="63"/>
      <c r="M11" s="61">
        <f>SUM(N11:U11)</f>
        <v>13.940000000000001</v>
      </c>
      <c r="N11" s="63">
        <v>0.6</v>
      </c>
      <c r="O11" s="63">
        <v>0.5</v>
      </c>
      <c r="P11" s="63">
        <v>0.12</v>
      </c>
      <c r="Q11" s="63">
        <v>0.1</v>
      </c>
      <c r="R11" s="63">
        <v>1.6</v>
      </c>
      <c r="S11" s="63">
        <v>3.92</v>
      </c>
      <c r="T11" s="63">
        <v>1.71</v>
      </c>
      <c r="U11" s="63">
        <v>5.39</v>
      </c>
      <c r="V11" s="553">
        <v>4122</v>
      </c>
      <c r="W11" s="541">
        <f>SUM(X11:AA11)</f>
        <v>36.826000000000001</v>
      </c>
      <c r="X11" s="543">
        <v>0</v>
      </c>
      <c r="Y11" s="543">
        <v>6.11</v>
      </c>
      <c r="Z11" s="543">
        <v>27.416</v>
      </c>
      <c r="AA11" s="543">
        <v>3.3</v>
      </c>
      <c r="AB11" s="541">
        <f t="shared" ref="AB11:AB13" si="3">SUM(AC11:AF11)</f>
        <v>6</v>
      </c>
      <c r="AC11" s="543">
        <v>0.2</v>
      </c>
      <c r="AD11" s="543">
        <v>5.8</v>
      </c>
      <c r="AE11" s="543"/>
      <c r="AF11" s="543"/>
      <c r="AG11" s="541">
        <f>SUM(AH11:AO11)</f>
        <v>20.190999999999999</v>
      </c>
      <c r="AH11" s="543">
        <v>0.6</v>
      </c>
      <c r="AI11" s="543">
        <v>1.04</v>
      </c>
      <c r="AJ11" s="543">
        <v>0.12</v>
      </c>
      <c r="AK11" s="543">
        <v>0.1</v>
      </c>
      <c r="AL11" s="543">
        <v>2.98</v>
      </c>
      <c r="AM11" s="543">
        <v>6.93</v>
      </c>
      <c r="AN11" s="543">
        <v>2.56</v>
      </c>
      <c r="AO11" s="543">
        <v>5.8609999999999998</v>
      </c>
      <c r="AP11" s="550">
        <v>5411</v>
      </c>
      <c r="AQ11" s="279">
        <f t="shared" si="1"/>
        <v>28.7</v>
      </c>
      <c r="AR11" s="166">
        <v>0.7</v>
      </c>
      <c r="AS11" s="166">
        <v>3.75</v>
      </c>
      <c r="AT11" s="166">
        <v>22.45</v>
      </c>
      <c r="AU11" s="166">
        <v>1.8</v>
      </c>
      <c r="AV11" s="279">
        <f>SUM(AW11:AY11)</f>
        <v>5.5</v>
      </c>
      <c r="AW11" s="71">
        <v>5.5</v>
      </c>
      <c r="AX11" s="71"/>
      <c r="AY11" s="71"/>
      <c r="AZ11" s="138">
        <f>(AW11*5+AX11*3.5+AY11*3)*1000</f>
        <v>27500</v>
      </c>
      <c r="BA11" s="280">
        <f t="shared" ref="BA11:BA23" si="4">+SUM(BB11:BI11)</f>
        <v>14.54</v>
      </c>
      <c r="BB11" s="22">
        <v>14.54</v>
      </c>
      <c r="BC11" s="22"/>
      <c r="BD11" s="22"/>
      <c r="BE11" s="22"/>
      <c r="BF11" s="22"/>
      <c r="BG11" s="22"/>
      <c r="BH11" s="22"/>
      <c r="BI11" s="22"/>
      <c r="BJ11" s="281">
        <v>4628</v>
      </c>
      <c r="BK11" s="18">
        <f>$AQ11/C11</f>
        <v>1</v>
      </c>
      <c r="BL11" s="18">
        <f>IF(H11=0,"-",AV11/H11)</f>
        <v>1</v>
      </c>
      <c r="BM11" s="18">
        <f>BA11/M11</f>
        <v>1.043041606886657</v>
      </c>
      <c r="BN11" s="18">
        <f t="shared" ref="BN11:BN23" si="5">AQ11/W11</f>
        <v>0.77934068321294736</v>
      </c>
      <c r="BO11" s="18">
        <f t="shared" ref="BO11:BO24" si="6">AV11/AB11</f>
        <v>0.91666666666666663</v>
      </c>
      <c r="BP11" s="18">
        <f t="shared" ref="BP11:BP24" si="7">BA11/AG11</f>
        <v>0.72012282700212971</v>
      </c>
      <c r="BQ11" s="17">
        <f>AQ11-'09.12'!AQ11</f>
        <v>0</v>
      </c>
      <c r="BR11" s="17">
        <f>AV11-'09.12'!AV11</f>
        <v>0</v>
      </c>
      <c r="BS11" s="17">
        <f>BA11-'09.12'!BA11</f>
        <v>0</v>
      </c>
      <c r="BT11" s="611"/>
      <c r="BU11" s="226"/>
      <c r="BV11" s="246">
        <f>+SUM(BW11:DI11)</f>
        <v>11</v>
      </c>
      <c r="BW11" s="247"/>
      <c r="BX11" s="247">
        <v>1</v>
      </c>
      <c r="BY11" s="247"/>
      <c r="BZ11" s="247"/>
      <c r="CA11" s="247"/>
      <c r="CB11" s="247">
        <v>1</v>
      </c>
      <c r="CC11" s="247"/>
      <c r="CD11" s="247">
        <v>1</v>
      </c>
      <c r="CE11" s="247"/>
      <c r="CF11" s="247"/>
      <c r="CG11" s="247">
        <v>1</v>
      </c>
      <c r="CH11" s="247">
        <v>1</v>
      </c>
      <c r="CI11" s="247"/>
      <c r="CJ11" s="270"/>
      <c r="CK11" s="270">
        <v>1</v>
      </c>
      <c r="CL11" s="270"/>
      <c r="CM11" s="270">
        <v>1</v>
      </c>
      <c r="CN11" s="270">
        <v>1</v>
      </c>
      <c r="CO11" s="270">
        <v>1</v>
      </c>
      <c r="CP11" s="270">
        <v>1</v>
      </c>
      <c r="CQ11" s="270">
        <v>1</v>
      </c>
    </row>
    <row r="12" spans="1:95" ht="13.15" x14ac:dyDescent="0.4">
      <c r="A12" s="14">
        <v>3</v>
      </c>
      <c r="B12" s="15" t="s">
        <v>53</v>
      </c>
      <c r="C12" s="61">
        <f t="shared" ref="C12:C23" si="8">SUM(D12:G12)</f>
        <v>83.710000000000008</v>
      </c>
      <c r="D12" s="64">
        <v>0.36</v>
      </c>
      <c r="E12" s="64">
        <v>13.42</v>
      </c>
      <c r="F12" s="64">
        <v>53.2</v>
      </c>
      <c r="G12" s="64">
        <v>16.73</v>
      </c>
      <c r="H12" s="61">
        <f t="shared" si="2"/>
        <v>1.5</v>
      </c>
      <c r="I12" s="65">
        <v>1.5</v>
      </c>
      <c r="J12" s="65" t="s">
        <v>64</v>
      </c>
      <c r="K12" s="65" t="s">
        <v>64</v>
      </c>
      <c r="L12" s="65"/>
      <c r="M12" s="61">
        <f t="shared" ref="M12:M23" si="9">SUM(N12:U12)</f>
        <v>17.11</v>
      </c>
      <c r="N12" s="66">
        <v>0.79</v>
      </c>
      <c r="O12" s="66">
        <v>1.83</v>
      </c>
      <c r="P12" s="66">
        <v>2.15</v>
      </c>
      <c r="Q12" s="66">
        <v>0.35</v>
      </c>
      <c r="R12" s="66">
        <v>0.52</v>
      </c>
      <c r="S12" s="66">
        <v>11.22</v>
      </c>
      <c r="T12" s="66">
        <v>0</v>
      </c>
      <c r="U12" s="66">
        <v>0.25</v>
      </c>
      <c r="V12" s="554">
        <v>10689</v>
      </c>
      <c r="W12" s="541">
        <f t="shared" ref="W12:W13" si="10">SUM(X12:AA12)</f>
        <v>83.710000000000008</v>
      </c>
      <c r="X12" s="544">
        <v>0.36</v>
      </c>
      <c r="Y12" s="544">
        <v>13.42</v>
      </c>
      <c r="Z12" s="544">
        <v>53.2</v>
      </c>
      <c r="AA12" s="544">
        <v>16.73</v>
      </c>
      <c r="AB12" s="541">
        <f t="shared" si="3"/>
        <v>1.5</v>
      </c>
      <c r="AC12" s="545">
        <v>1.5</v>
      </c>
      <c r="AD12" s="545"/>
      <c r="AE12" s="545"/>
      <c r="AF12" s="545"/>
      <c r="AG12" s="541">
        <f t="shared" ref="AG12:AG13" si="11">SUM(AH12:AO12)</f>
        <v>17.11</v>
      </c>
      <c r="AH12" s="546">
        <v>0.79</v>
      </c>
      <c r="AI12" s="546">
        <v>1.83</v>
      </c>
      <c r="AJ12" s="546">
        <v>2.15</v>
      </c>
      <c r="AK12" s="546">
        <v>0.35</v>
      </c>
      <c r="AL12" s="546">
        <v>0.52</v>
      </c>
      <c r="AM12" s="546">
        <v>11.22</v>
      </c>
      <c r="AN12" s="546">
        <v>0</v>
      </c>
      <c r="AO12" s="546">
        <v>0.25</v>
      </c>
      <c r="AP12" s="551">
        <v>10689</v>
      </c>
      <c r="AQ12" s="279">
        <v>74.7</v>
      </c>
      <c r="AR12" s="173">
        <v>2.1659999999999999</v>
      </c>
      <c r="AS12" s="173">
        <v>7.35</v>
      </c>
      <c r="AT12" s="173">
        <v>55.784999999999997</v>
      </c>
      <c r="AU12" s="173">
        <v>7.1690000000000005</v>
      </c>
      <c r="AV12" s="279">
        <f>SUM(AW12:AY12)</f>
        <v>0</v>
      </c>
      <c r="AW12" s="71"/>
      <c r="AX12" s="71"/>
      <c r="AY12" s="71"/>
      <c r="AZ12" s="138">
        <f t="shared" ref="AZ12:AZ22" si="12">(AW12*5+AX12*3.5+AY12*3)*1000</f>
        <v>0</v>
      </c>
      <c r="BA12" s="280">
        <f t="shared" si="4"/>
        <v>14.318000000000001</v>
      </c>
      <c r="BB12" s="22">
        <v>0</v>
      </c>
      <c r="BC12" s="22">
        <v>1.2269999999999999</v>
      </c>
      <c r="BD12" s="22">
        <v>8.5000000000000006E-2</v>
      </c>
      <c r="BE12" s="22">
        <v>0</v>
      </c>
      <c r="BF12" s="22">
        <v>0.1</v>
      </c>
      <c r="BG12" s="22">
        <v>10.522</v>
      </c>
      <c r="BH12" s="22">
        <v>0</v>
      </c>
      <c r="BI12" s="22">
        <v>2.3839999999999999</v>
      </c>
      <c r="BJ12" s="281">
        <v>9360</v>
      </c>
      <c r="BK12" s="18">
        <f>$AQ12/C12</f>
        <v>0.8923665034046111</v>
      </c>
      <c r="BL12" s="18">
        <f>IF(H12=0,"-",AV12/H12)</f>
        <v>0</v>
      </c>
      <c r="BM12" s="18">
        <f>BA12/M12</f>
        <v>0.83682057276446531</v>
      </c>
      <c r="BN12" s="18">
        <f t="shared" si="5"/>
        <v>0.8923665034046111</v>
      </c>
      <c r="BO12" s="18">
        <f t="shared" si="6"/>
        <v>0</v>
      </c>
      <c r="BP12" s="18">
        <f t="shared" si="7"/>
        <v>0.83682057276446531</v>
      </c>
      <c r="BQ12" s="17">
        <f>AQ12-'09.12'!AQ12</f>
        <v>0</v>
      </c>
      <c r="BR12" s="17">
        <f>AV12-'09.12'!AV12</f>
        <v>0</v>
      </c>
      <c r="BS12" s="17">
        <f>BA12-'09.12'!BA12</f>
        <v>0</v>
      </c>
      <c r="BT12" s="624"/>
      <c r="BU12" s="226"/>
      <c r="BV12" s="246">
        <f>+SUM(BW12:DI12)</f>
        <v>18</v>
      </c>
      <c r="BW12" s="247"/>
      <c r="BX12" s="247"/>
      <c r="BY12" s="247">
        <v>1</v>
      </c>
      <c r="BZ12" s="247">
        <v>1</v>
      </c>
      <c r="CA12" s="247"/>
      <c r="CB12" s="247">
        <v>1</v>
      </c>
      <c r="CC12" s="247">
        <v>1</v>
      </c>
      <c r="CD12" s="247">
        <v>1</v>
      </c>
      <c r="CE12" s="247">
        <v>1</v>
      </c>
      <c r="CF12" s="247">
        <v>1</v>
      </c>
      <c r="CG12" s="247">
        <v>1</v>
      </c>
      <c r="CH12" s="247">
        <v>1</v>
      </c>
      <c r="CI12" s="247">
        <v>1</v>
      </c>
      <c r="CJ12" s="270">
        <v>1</v>
      </c>
      <c r="CK12" s="270">
        <v>1</v>
      </c>
      <c r="CL12" s="270">
        <v>1</v>
      </c>
      <c r="CM12" s="270">
        <v>1</v>
      </c>
      <c r="CN12" s="270">
        <v>1</v>
      </c>
      <c r="CO12" s="270">
        <v>1</v>
      </c>
      <c r="CP12" s="270">
        <v>1</v>
      </c>
      <c r="CQ12" s="270">
        <v>1</v>
      </c>
    </row>
    <row r="13" spans="1:95" ht="13.15" x14ac:dyDescent="0.4">
      <c r="A13" s="14">
        <v>4</v>
      </c>
      <c r="B13" s="15" t="s">
        <v>54</v>
      </c>
      <c r="C13" s="61">
        <f t="shared" si="8"/>
        <v>13.77</v>
      </c>
      <c r="D13" s="63">
        <v>0.72</v>
      </c>
      <c r="E13" s="63">
        <v>1.69</v>
      </c>
      <c r="F13" s="63">
        <v>8.34</v>
      </c>
      <c r="G13" s="63">
        <v>3.02</v>
      </c>
      <c r="H13" s="61">
        <f t="shared" si="2"/>
        <v>0.9</v>
      </c>
      <c r="I13" s="63" t="s">
        <v>64</v>
      </c>
      <c r="J13" s="63">
        <v>0.9</v>
      </c>
      <c r="K13" s="63" t="s">
        <v>64</v>
      </c>
      <c r="L13" s="63"/>
      <c r="M13" s="61">
        <f t="shared" si="9"/>
        <v>1.18</v>
      </c>
      <c r="N13" s="63">
        <v>0</v>
      </c>
      <c r="O13" s="63">
        <v>0</v>
      </c>
      <c r="P13" s="63">
        <v>0</v>
      </c>
      <c r="Q13" s="63">
        <v>0</v>
      </c>
      <c r="R13" s="63">
        <v>0.32</v>
      </c>
      <c r="S13" s="63">
        <v>0.86</v>
      </c>
      <c r="T13" s="63">
        <v>0</v>
      </c>
      <c r="U13" s="63">
        <v>0</v>
      </c>
      <c r="V13" s="553">
        <v>1727</v>
      </c>
      <c r="W13" s="541">
        <f t="shared" si="10"/>
        <v>13.145</v>
      </c>
      <c r="X13" s="543">
        <v>0.72</v>
      </c>
      <c r="Y13" s="543">
        <v>1.0649999999999999</v>
      </c>
      <c r="Z13" s="543">
        <v>8.34</v>
      </c>
      <c r="AA13" s="543">
        <v>3.02</v>
      </c>
      <c r="AB13" s="541">
        <f t="shared" si="3"/>
        <v>1.74</v>
      </c>
      <c r="AC13" s="543"/>
      <c r="AD13" s="543">
        <v>1.74</v>
      </c>
      <c r="AE13" s="543"/>
      <c r="AF13" s="543"/>
      <c r="AG13" s="541">
        <f t="shared" si="11"/>
        <v>1.18</v>
      </c>
      <c r="AH13" s="543">
        <v>0</v>
      </c>
      <c r="AI13" s="543">
        <v>0</v>
      </c>
      <c r="AJ13" s="543">
        <v>0</v>
      </c>
      <c r="AK13" s="543">
        <v>0</v>
      </c>
      <c r="AL13" s="543">
        <v>0.32</v>
      </c>
      <c r="AM13" s="543">
        <v>0.86</v>
      </c>
      <c r="AN13" s="543">
        <v>0</v>
      </c>
      <c r="AO13" s="543">
        <v>0</v>
      </c>
      <c r="AP13" s="550">
        <v>1626</v>
      </c>
      <c r="AQ13" s="279">
        <f t="shared" si="1"/>
        <v>10.491</v>
      </c>
      <c r="AR13" s="174">
        <v>0.72</v>
      </c>
      <c r="AS13" s="174">
        <v>0.82000000000000006</v>
      </c>
      <c r="AT13" s="174">
        <v>7.3259999999999996</v>
      </c>
      <c r="AU13" s="174">
        <v>1.625</v>
      </c>
      <c r="AV13" s="279">
        <f>SUM(AW13:AY13)</f>
        <v>0.33</v>
      </c>
      <c r="AW13" s="71"/>
      <c r="AX13" s="71">
        <v>0.33</v>
      </c>
      <c r="AY13" s="71"/>
      <c r="AZ13" s="138"/>
      <c r="BA13" s="280">
        <f t="shared" si="4"/>
        <v>1.18</v>
      </c>
      <c r="BB13" s="22">
        <v>1.18</v>
      </c>
      <c r="BC13" s="22"/>
      <c r="BD13" s="22"/>
      <c r="BE13" s="22"/>
      <c r="BF13" s="22"/>
      <c r="BG13" s="22"/>
      <c r="BH13" s="22"/>
      <c r="BI13" s="22"/>
      <c r="BJ13" s="281">
        <v>1375</v>
      </c>
      <c r="BK13" s="18">
        <f>$AQ13/C13</f>
        <v>0.76187363834422661</v>
      </c>
      <c r="BL13" s="18">
        <f>IF(H13=0,"-",AV13/H13)</f>
        <v>0.3666666666666667</v>
      </c>
      <c r="BM13" s="18">
        <f>BA13/M13</f>
        <v>1</v>
      </c>
      <c r="BN13" s="18">
        <f t="shared" si="5"/>
        <v>0.79809813617344993</v>
      </c>
      <c r="BO13" s="18">
        <f t="shared" si="6"/>
        <v>0.18965517241379312</v>
      </c>
      <c r="BP13" s="18">
        <f t="shared" si="7"/>
        <v>1</v>
      </c>
      <c r="BQ13" s="17">
        <f>AQ13-'09.12'!AQ13</f>
        <v>0</v>
      </c>
      <c r="BR13" s="17">
        <f>AV13-'09.12'!AV13</f>
        <v>0</v>
      </c>
      <c r="BS13" s="17">
        <f>BA13-'09.12'!BA13</f>
        <v>0</v>
      </c>
      <c r="BT13" s="611"/>
      <c r="BU13" s="226"/>
      <c r="BV13" s="246">
        <f>+SUM(BW13:DI13)</f>
        <v>11</v>
      </c>
      <c r="BW13" s="247">
        <v>1</v>
      </c>
      <c r="BX13" s="247">
        <v>1</v>
      </c>
      <c r="BY13" s="247"/>
      <c r="BZ13" s="247">
        <v>1</v>
      </c>
      <c r="CA13" s="247"/>
      <c r="CB13" s="247"/>
      <c r="CC13" s="247"/>
      <c r="CD13" s="247">
        <v>1</v>
      </c>
      <c r="CE13" s="247"/>
      <c r="CF13" s="247"/>
      <c r="CG13" s="247">
        <v>1</v>
      </c>
      <c r="CH13" s="247">
        <v>1</v>
      </c>
      <c r="CI13" s="247">
        <v>1</v>
      </c>
      <c r="CJ13" s="270"/>
      <c r="CK13" s="270">
        <v>1</v>
      </c>
      <c r="CL13" s="270"/>
      <c r="CM13" s="270">
        <v>1</v>
      </c>
      <c r="CN13" s="270"/>
      <c r="CO13" s="270">
        <v>1</v>
      </c>
      <c r="CP13" s="270">
        <v>1</v>
      </c>
      <c r="CQ13" s="270"/>
    </row>
    <row r="14" spans="1:95" s="43" customFormat="1" ht="13.15" x14ac:dyDescent="0.35">
      <c r="A14" s="634" t="s">
        <v>60</v>
      </c>
      <c r="B14" s="39" t="s">
        <v>61</v>
      </c>
      <c r="C14" s="61"/>
      <c r="D14" s="67"/>
      <c r="E14" s="67"/>
      <c r="F14" s="67"/>
      <c r="G14" s="67"/>
      <c r="H14" s="61"/>
      <c r="I14" s="67"/>
      <c r="J14" s="67"/>
      <c r="K14" s="67"/>
      <c r="L14" s="67"/>
      <c r="M14" s="61"/>
      <c r="N14" s="67"/>
      <c r="O14" s="67"/>
      <c r="P14" s="67"/>
      <c r="Q14" s="67"/>
      <c r="R14" s="67"/>
      <c r="S14" s="67"/>
      <c r="T14" s="67"/>
      <c r="U14" s="67"/>
      <c r="V14" s="555"/>
      <c r="W14" s="541"/>
      <c r="X14" s="547"/>
      <c r="Y14" s="547"/>
      <c r="Z14" s="547"/>
      <c r="AA14" s="547"/>
      <c r="AB14" s="541"/>
      <c r="AC14" s="547"/>
      <c r="AD14" s="547"/>
      <c r="AE14" s="547"/>
      <c r="AF14" s="547"/>
      <c r="AG14" s="541"/>
      <c r="AH14" s="547"/>
      <c r="AI14" s="547"/>
      <c r="AJ14" s="547"/>
      <c r="AK14" s="547"/>
      <c r="AL14" s="547"/>
      <c r="AM14" s="547"/>
      <c r="AN14" s="547"/>
      <c r="AO14" s="547"/>
      <c r="AP14" s="552"/>
      <c r="AQ14" s="279"/>
      <c r="AR14" s="169"/>
      <c r="AS14" s="169"/>
      <c r="AT14" s="169"/>
      <c r="AU14" s="169"/>
      <c r="AV14" s="279"/>
      <c r="AW14" s="76"/>
      <c r="AX14" s="76"/>
      <c r="AY14" s="76"/>
      <c r="AZ14" s="138">
        <f t="shared" si="12"/>
        <v>0</v>
      </c>
      <c r="BA14" s="280"/>
      <c r="BB14" s="28"/>
      <c r="BC14" s="28"/>
      <c r="BD14" s="28"/>
      <c r="BE14" s="28"/>
      <c r="BF14" s="28"/>
      <c r="BG14" s="28"/>
      <c r="BH14" s="28"/>
      <c r="BI14" s="28"/>
      <c r="BJ14" s="281"/>
      <c r="BK14" s="41"/>
      <c r="BL14" s="41"/>
      <c r="BM14" s="41"/>
      <c r="BN14" s="18"/>
      <c r="BO14" s="18"/>
      <c r="BP14" s="18"/>
      <c r="BQ14" s="17">
        <f>AQ14-'09.12'!AQ14</f>
        <v>0</v>
      </c>
      <c r="BR14" s="17">
        <f>AV14-'09.12'!AV14</f>
        <v>0</v>
      </c>
      <c r="BS14" s="17">
        <f>BA14-'09.12'!BA14</f>
        <v>0</v>
      </c>
      <c r="BT14" s="611"/>
      <c r="BU14" s="22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6"/>
      <c r="CI14" s="246"/>
      <c r="CJ14" s="272"/>
      <c r="CK14" s="272"/>
      <c r="CL14" s="272"/>
      <c r="CM14" s="272"/>
      <c r="CN14" s="272"/>
      <c r="CO14" s="272"/>
      <c r="CP14" s="272"/>
      <c r="CQ14" s="272"/>
    </row>
    <row r="15" spans="1:95" ht="13.15" x14ac:dyDescent="0.4">
      <c r="A15" s="14">
        <v>1</v>
      </c>
      <c r="B15" s="15" t="s">
        <v>52</v>
      </c>
      <c r="C15" s="61">
        <f t="shared" si="8"/>
        <v>16.11</v>
      </c>
      <c r="D15" s="63" t="s">
        <v>63</v>
      </c>
      <c r="E15" s="63">
        <v>5.31</v>
      </c>
      <c r="F15" s="63">
        <v>10.8</v>
      </c>
      <c r="G15" s="63" t="s">
        <v>63</v>
      </c>
      <c r="H15" s="61">
        <f t="shared" si="2"/>
        <v>0.42</v>
      </c>
      <c r="I15" s="63" t="s">
        <v>64</v>
      </c>
      <c r="J15" s="63">
        <v>0.12</v>
      </c>
      <c r="K15" s="63">
        <v>0.3</v>
      </c>
      <c r="L15" s="63"/>
      <c r="M15" s="61">
        <f t="shared" si="9"/>
        <v>8.8699999999999992</v>
      </c>
      <c r="N15" s="63">
        <v>0</v>
      </c>
      <c r="O15" s="63">
        <v>0</v>
      </c>
      <c r="P15" s="63">
        <v>0</v>
      </c>
      <c r="Q15" s="63">
        <v>0</v>
      </c>
      <c r="R15" s="63">
        <v>1.56</v>
      </c>
      <c r="S15" s="63">
        <v>5.86</v>
      </c>
      <c r="T15" s="63">
        <v>1.45</v>
      </c>
      <c r="U15" s="63" t="s">
        <v>63</v>
      </c>
      <c r="V15" s="553">
        <v>2541</v>
      </c>
      <c r="W15" s="541">
        <f t="shared" ref="W15:W23" si="13">SUM(X15:AA15)</f>
        <v>17.664410501778921</v>
      </c>
      <c r="X15" s="543">
        <v>0</v>
      </c>
      <c r="Y15" s="543">
        <v>6.8644105017789201</v>
      </c>
      <c r="Z15" s="543">
        <v>10.8</v>
      </c>
      <c r="AA15" s="543">
        <v>0</v>
      </c>
      <c r="AB15" s="541">
        <f t="shared" ref="AB15:AB23" si="14">SUM(AC15:AF15)</f>
        <v>0.42</v>
      </c>
      <c r="AC15" s="543"/>
      <c r="AD15" s="543">
        <v>0.12</v>
      </c>
      <c r="AE15" s="543">
        <v>0.3</v>
      </c>
      <c r="AF15" s="543"/>
      <c r="AG15" s="541">
        <f t="shared" ref="AG15:AG23" si="15">SUM(AH15:AO15)</f>
        <v>8.8699999999999992</v>
      </c>
      <c r="AH15" s="543">
        <v>0</v>
      </c>
      <c r="AI15" s="543">
        <v>0</v>
      </c>
      <c r="AJ15" s="543">
        <v>0</v>
      </c>
      <c r="AK15" s="543">
        <v>0</v>
      </c>
      <c r="AL15" s="543">
        <v>1.56</v>
      </c>
      <c r="AM15" s="543">
        <v>5.86</v>
      </c>
      <c r="AN15" s="543">
        <v>1.45</v>
      </c>
      <c r="AO15" s="543"/>
      <c r="AP15" s="550">
        <v>2794</v>
      </c>
      <c r="AQ15" s="279">
        <f t="shared" si="1"/>
        <v>16.408000000000001</v>
      </c>
      <c r="AR15" s="22">
        <v>0.26</v>
      </c>
      <c r="AS15" s="22">
        <v>7.077</v>
      </c>
      <c r="AT15" s="22">
        <v>9.0709999999999997</v>
      </c>
      <c r="AU15" s="22">
        <v>0</v>
      </c>
      <c r="AV15" s="279">
        <f t="shared" ref="AV15:AV20" si="16">SUM(AW15:AY15)</f>
        <v>0</v>
      </c>
      <c r="AW15" s="75"/>
      <c r="AX15" s="75"/>
      <c r="AY15" s="75"/>
      <c r="AZ15" s="138">
        <f t="shared" si="12"/>
        <v>0</v>
      </c>
      <c r="BA15" s="280">
        <f t="shared" si="4"/>
        <v>10.289</v>
      </c>
      <c r="BB15" s="22"/>
      <c r="BC15" s="22"/>
      <c r="BD15" s="22"/>
      <c r="BE15" s="22"/>
      <c r="BF15" s="22">
        <v>1</v>
      </c>
      <c r="BG15" s="22">
        <v>7.8109999999999999</v>
      </c>
      <c r="BH15" s="22">
        <v>1.478</v>
      </c>
      <c r="BI15" s="22">
        <v>0</v>
      </c>
      <c r="BJ15" s="281">
        <v>2529</v>
      </c>
      <c r="BK15" s="18">
        <f t="shared" ref="BK15:BK24" si="17">$AQ15/C15</f>
        <v>1.018497827436375</v>
      </c>
      <c r="BL15" s="18">
        <f>IF(H15=0,"-",AV15/H15)</f>
        <v>0</v>
      </c>
      <c r="BM15" s="18">
        <f t="shared" ref="BM15:BM24" si="18">BA15/M15</f>
        <v>1.159977452085682</v>
      </c>
      <c r="BN15" s="18">
        <f t="shared" si="5"/>
        <v>0.92887334102361407</v>
      </c>
      <c r="BO15" s="18">
        <f t="shared" si="6"/>
        <v>0</v>
      </c>
      <c r="BP15" s="18">
        <f t="shared" si="7"/>
        <v>1.159977452085682</v>
      </c>
      <c r="BQ15" s="17">
        <f>AQ15-'09.12'!AQ15</f>
        <v>0</v>
      </c>
      <c r="BR15" s="17">
        <f>AV15-'09.12'!AV15</f>
        <v>0</v>
      </c>
      <c r="BS15" s="17">
        <f>BA15-'09.12'!BA15</f>
        <v>0</v>
      </c>
      <c r="BT15" s="611"/>
      <c r="BU15" s="226"/>
      <c r="BV15" s="246">
        <f t="shared" ref="BV15:BV23" si="19">+SUM(BW15:DI15)</f>
        <v>8</v>
      </c>
      <c r="BW15" s="247"/>
      <c r="BX15" s="247"/>
      <c r="BY15" s="247"/>
      <c r="BZ15" s="247"/>
      <c r="CA15" s="247">
        <v>1</v>
      </c>
      <c r="CB15" s="247">
        <v>1</v>
      </c>
      <c r="CC15" s="247"/>
      <c r="CD15" s="247"/>
      <c r="CE15" s="247"/>
      <c r="CF15" s="247">
        <v>1</v>
      </c>
      <c r="CG15" s="247">
        <v>1</v>
      </c>
      <c r="CH15" s="247"/>
      <c r="CI15" s="247"/>
      <c r="CJ15" s="270"/>
      <c r="CK15" s="270">
        <v>1</v>
      </c>
      <c r="CL15" s="270">
        <v>1</v>
      </c>
      <c r="CM15" s="270"/>
      <c r="CN15" s="270"/>
      <c r="CO15" s="270"/>
      <c r="CP15" s="270">
        <v>1</v>
      </c>
      <c r="CQ15" s="270">
        <v>1</v>
      </c>
    </row>
    <row r="16" spans="1:95" ht="13.15" x14ac:dyDescent="0.4">
      <c r="A16" s="14">
        <v>2</v>
      </c>
      <c r="B16" s="15" t="s">
        <v>42</v>
      </c>
      <c r="C16" s="61">
        <f t="shared" si="8"/>
        <v>80.010000000000005</v>
      </c>
      <c r="D16" s="63">
        <v>3.05</v>
      </c>
      <c r="E16" s="63">
        <v>22.12</v>
      </c>
      <c r="F16" s="63">
        <v>43.28</v>
      </c>
      <c r="G16" s="63">
        <v>11.56</v>
      </c>
      <c r="H16" s="61">
        <f t="shared" si="2"/>
        <v>12.4</v>
      </c>
      <c r="I16" s="63">
        <v>4.5</v>
      </c>
      <c r="J16" s="63">
        <v>5.9</v>
      </c>
      <c r="K16" s="63">
        <v>2</v>
      </c>
      <c r="L16" s="63"/>
      <c r="M16" s="61">
        <f t="shared" si="9"/>
        <v>7.5499999999999989</v>
      </c>
      <c r="N16" s="63">
        <v>2.1</v>
      </c>
      <c r="O16" s="63">
        <v>2.5</v>
      </c>
      <c r="P16" s="63">
        <v>0</v>
      </c>
      <c r="Q16" s="63">
        <v>0</v>
      </c>
      <c r="R16" s="63">
        <v>0.89</v>
      </c>
      <c r="S16" s="63">
        <v>0.75</v>
      </c>
      <c r="T16" s="63">
        <v>0.3</v>
      </c>
      <c r="U16" s="63">
        <v>1.01</v>
      </c>
      <c r="V16" s="553">
        <v>10671</v>
      </c>
      <c r="W16" s="541">
        <f t="shared" si="13"/>
        <v>81.819999999999993</v>
      </c>
      <c r="X16" s="543">
        <v>1.6800000000000002</v>
      </c>
      <c r="Y16" s="543">
        <v>14.876999999999994</v>
      </c>
      <c r="Z16" s="543">
        <v>49.083999999999996</v>
      </c>
      <c r="AA16" s="543">
        <v>16.179000000000002</v>
      </c>
      <c r="AB16" s="541">
        <f t="shared" si="14"/>
        <v>12.4</v>
      </c>
      <c r="AC16" s="543">
        <v>4.5</v>
      </c>
      <c r="AD16" s="543">
        <v>5.9</v>
      </c>
      <c r="AE16" s="543">
        <v>2</v>
      </c>
      <c r="AF16" s="543"/>
      <c r="AG16" s="541">
        <f t="shared" si="15"/>
        <v>11.43</v>
      </c>
      <c r="AH16" s="543">
        <v>2.3200000000000003</v>
      </c>
      <c r="AI16" s="543">
        <v>3</v>
      </c>
      <c r="AJ16" s="543">
        <v>0</v>
      </c>
      <c r="AK16" s="543">
        <v>0</v>
      </c>
      <c r="AL16" s="543">
        <v>0</v>
      </c>
      <c r="AM16" s="543">
        <v>4.9399999999999995</v>
      </c>
      <c r="AN16" s="543">
        <v>0.15999999999999995</v>
      </c>
      <c r="AO16" s="543">
        <v>1.01</v>
      </c>
      <c r="AP16" s="550">
        <v>10446</v>
      </c>
      <c r="AQ16" s="641">
        <v>82.14</v>
      </c>
      <c r="AR16" s="27">
        <v>1.4300000000000002</v>
      </c>
      <c r="AS16" s="27">
        <v>14.356999999999999</v>
      </c>
      <c r="AT16" s="27">
        <v>45.756999999999998</v>
      </c>
      <c r="AU16" s="27">
        <v>13.664999999999999</v>
      </c>
      <c r="AV16" s="641">
        <v>9.83</v>
      </c>
      <c r="AW16" s="75">
        <v>6.8</v>
      </c>
      <c r="AX16" s="75"/>
      <c r="AY16" s="75"/>
      <c r="AZ16" s="138">
        <f t="shared" si="12"/>
        <v>34000</v>
      </c>
      <c r="BA16" s="642">
        <v>8.3650000000000002</v>
      </c>
      <c r="BB16" s="22">
        <v>2.1</v>
      </c>
      <c r="BC16" s="22">
        <v>0</v>
      </c>
      <c r="BD16" s="22">
        <v>0</v>
      </c>
      <c r="BE16" s="22">
        <v>0</v>
      </c>
      <c r="BF16" s="22">
        <v>1.97</v>
      </c>
      <c r="BG16" s="22">
        <v>2.5</v>
      </c>
      <c r="BH16" s="22">
        <v>0</v>
      </c>
      <c r="BI16" s="22">
        <v>0.4</v>
      </c>
      <c r="BJ16" s="281">
        <v>9411</v>
      </c>
      <c r="BK16" s="18">
        <f t="shared" si="17"/>
        <v>1.0266216722909636</v>
      </c>
      <c r="BL16" s="18">
        <f>IF(H16=0,"-",AV16/H16)</f>
        <v>0.79274193548387095</v>
      </c>
      <c r="BM16" s="18">
        <f t="shared" si="18"/>
        <v>1.1079470198675498</v>
      </c>
      <c r="BN16" s="18">
        <f t="shared" si="5"/>
        <v>1.0039110241994624</v>
      </c>
      <c r="BO16" s="18">
        <f t="shared" si="6"/>
        <v>0.79274193548387095</v>
      </c>
      <c r="BP16" s="18">
        <f t="shared" si="7"/>
        <v>0.73184601924759407</v>
      </c>
      <c r="BQ16" s="17">
        <f>AQ16-'09.12'!AQ16</f>
        <v>6.9309999999999974</v>
      </c>
      <c r="BR16" s="17">
        <f>AV16-'09.12'!AV16</f>
        <v>3.0300000000000002</v>
      </c>
      <c r="BS16" s="17">
        <f>BA16-'09.12'!BA16</f>
        <v>1.3949999999999996</v>
      </c>
      <c r="BT16" s="624"/>
      <c r="BU16" s="226"/>
      <c r="BV16" s="246">
        <f t="shared" si="19"/>
        <v>10</v>
      </c>
      <c r="BW16" s="247">
        <v>1</v>
      </c>
      <c r="BX16" s="247"/>
      <c r="BY16" s="247"/>
      <c r="BZ16" s="247"/>
      <c r="CA16" s="247">
        <v>1</v>
      </c>
      <c r="CB16" s="247"/>
      <c r="CC16" s="247"/>
      <c r="CD16" s="247"/>
      <c r="CE16" s="247"/>
      <c r="CF16" s="247">
        <v>1</v>
      </c>
      <c r="CG16" s="247">
        <v>1</v>
      </c>
      <c r="CH16" s="247"/>
      <c r="CI16" s="247"/>
      <c r="CJ16" s="270">
        <v>1</v>
      </c>
      <c r="CK16" s="270">
        <v>1</v>
      </c>
      <c r="CL16" s="270"/>
      <c r="CM16" s="270">
        <v>1</v>
      </c>
      <c r="CN16" s="270"/>
      <c r="CO16" s="270">
        <v>1</v>
      </c>
      <c r="CP16" s="270">
        <v>1</v>
      </c>
      <c r="CQ16" s="270">
        <v>1</v>
      </c>
    </row>
    <row r="17" spans="1:95" ht="13.15" x14ac:dyDescent="0.4">
      <c r="A17" s="14">
        <v>3</v>
      </c>
      <c r="B17" s="15" t="s">
        <v>56</v>
      </c>
      <c r="C17" s="61">
        <f t="shared" si="8"/>
        <v>15.29</v>
      </c>
      <c r="D17" s="63" t="s">
        <v>63</v>
      </c>
      <c r="E17" s="63">
        <v>4.18</v>
      </c>
      <c r="F17" s="63">
        <v>8.7799999999999994</v>
      </c>
      <c r="G17" s="63">
        <v>2.33</v>
      </c>
      <c r="H17" s="61">
        <f t="shared" si="2"/>
        <v>12.7</v>
      </c>
      <c r="I17" s="63" t="s">
        <v>64</v>
      </c>
      <c r="J17" s="63">
        <v>8.5</v>
      </c>
      <c r="K17" s="63">
        <v>4.2</v>
      </c>
      <c r="L17" s="63"/>
      <c r="M17" s="61">
        <f t="shared" si="9"/>
        <v>6.95</v>
      </c>
      <c r="N17" s="63">
        <v>6.32</v>
      </c>
      <c r="O17" s="63">
        <v>0</v>
      </c>
      <c r="P17" s="63">
        <v>0</v>
      </c>
      <c r="Q17" s="63">
        <v>0</v>
      </c>
      <c r="R17" s="63">
        <v>0.63</v>
      </c>
      <c r="S17" s="63">
        <v>0</v>
      </c>
      <c r="T17" s="63">
        <v>0</v>
      </c>
      <c r="U17" s="63">
        <v>0</v>
      </c>
      <c r="V17" s="553">
        <v>2394</v>
      </c>
      <c r="W17" s="541">
        <f t="shared" si="13"/>
        <v>17.564999999999998</v>
      </c>
      <c r="X17" s="543">
        <v>0</v>
      </c>
      <c r="Y17" s="543">
        <v>5.4550000000000001</v>
      </c>
      <c r="Z17" s="543">
        <v>9.7799999999999994</v>
      </c>
      <c r="AA17" s="543">
        <v>2.33</v>
      </c>
      <c r="AB17" s="541">
        <f t="shared" si="14"/>
        <v>12.7</v>
      </c>
      <c r="AC17" s="543"/>
      <c r="AD17" s="543">
        <v>8.5</v>
      </c>
      <c r="AE17" s="543">
        <v>4.2</v>
      </c>
      <c r="AF17" s="543"/>
      <c r="AG17" s="541">
        <f t="shared" si="15"/>
        <v>6.95</v>
      </c>
      <c r="AH17" s="543">
        <v>6.32</v>
      </c>
      <c r="AI17" s="543">
        <v>0</v>
      </c>
      <c r="AJ17" s="543">
        <v>0</v>
      </c>
      <c r="AK17" s="543">
        <v>0</v>
      </c>
      <c r="AL17" s="543">
        <v>0.63</v>
      </c>
      <c r="AM17" s="543">
        <v>0</v>
      </c>
      <c r="AN17" s="543">
        <v>0</v>
      </c>
      <c r="AO17" s="543">
        <v>0</v>
      </c>
      <c r="AP17" s="550">
        <v>2707</v>
      </c>
      <c r="AQ17" s="279">
        <f t="shared" si="1"/>
        <v>16.78</v>
      </c>
      <c r="AR17" s="27"/>
      <c r="AS17" s="170">
        <v>6.11</v>
      </c>
      <c r="AT17" s="170">
        <v>8.92</v>
      </c>
      <c r="AU17" s="170">
        <v>1.75</v>
      </c>
      <c r="AV17" s="102">
        <f>AB17</f>
        <v>12.7</v>
      </c>
      <c r="AW17" s="75"/>
      <c r="AX17" s="75">
        <v>18.5</v>
      </c>
      <c r="AY17" s="75"/>
      <c r="AZ17" s="138">
        <f t="shared" si="12"/>
        <v>64750</v>
      </c>
      <c r="BA17" s="280">
        <f t="shared" si="4"/>
        <v>6.77</v>
      </c>
      <c r="BB17" s="22">
        <v>0</v>
      </c>
      <c r="BC17" s="22"/>
      <c r="BD17" s="22"/>
      <c r="BE17" s="22"/>
      <c r="BF17" s="22">
        <v>6.77</v>
      </c>
      <c r="BG17" s="22"/>
      <c r="BH17" s="22"/>
      <c r="BI17" s="22"/>
      <c r="BJ17" s="281">
        <v>3571</v>
      </c>
      <c r="BK17" s="18">
        <f t="shared" si="17"/>
        <v>1.0974493132766516</v>
      </c>
      <c r="BL17" s="18">
        <f>IF(H17=0,"-",AV17/H17)</f>
        <v>1</v>
      </c>
      <c r="BM17" s="18">
        <f t="shared" si="18"/>
        <v>0.9741007194244603</v>
      </c>
      <c r="BN17" s="18">
        <f t="shared" si="5"/>
        <v>0.95530885283233724</v>
      </c>
      <c r="BO17" s="563">
        <f t="shared" si="6"/>
        <v>1</v>
      </c>
      <c r="BP17" s="18">
        <f t="shared" si="7"/>
        <v>0.9741007194244603</v>
      </c>
      <c r="BQ17" s="17">
        <f>AQ17-'09.12'!AQ17</f>
        <v>0</v>
      </c>
      <c r="BR17" s="17">
        <f>AV17-'09.12'!AV17</f>
        <v>0</v>
      </c>
      <c r="BS17" s="17">
        <f>BA17-'09.12'!BA17</f>
        <v>0</v>
      </c>
      <c r="BT17" s="611"/>
      <c r="BU17" s="226"/>
      <c r="BV17" s="246">
        <f t="shared" si="19"/>
        <v>15</v>
      </c>
      <c r="BW17" s="247">
        <v>1</v>
      </c>
      <c r="BX17" s="247">
        <v>1</v>
      </c>
      <c r="BY17" s="247">
        <v>1</v>
      </c>
      <c r="BZ17" s="247"/>
      <c r="CA17" s="247">
        <v>1</v>
      </c>
      <c r="CB17" s="247">
        <v>1</v>
      </c>
      <c r="CC17" s="247"/>
      <c r="CD17" s="247"/>
      <c r="CE17" s="247"/>
      <c r="CF17" s="247"/>
      <c r="CG17" s="247">
        <v>1</v>
      </c>
      <c r="CH17" s="247">
        <v>1</v>
      </c>
      <c r="CI17" s="247">
        <v>1</v>
      </c>
      <c r="CJ17" s="270">
        <v>1</v>
      </c>
      <c r="CK17" s="270">
        <v>1</v>
      </c>
      <c r="CL17" s="270">
        <v>1</v>
      </c>
      <c r="CM17" s="270"/>
      <c r="CN17" s="270">
        <v>1</v>
      </c>
      <c r="CO17" s="270">
        <v>1</v>
      </c>
      <c r="CP17" s="270">
        <v>1</v>
      </c>
      <c r="CQ17" s="270">
        <v>1</v>
      </c>
    </row>
    <row r="18" spans="1:95" ht="13.15" x14ac:dyDescent="0.4">
      <c r="A18" s="14">
        <v>4</v>
      </c>
      <c r="B18" s="15" t="s">
        <v>45</v>
      </c>
      <c r="C18" s="61">
        <f t="shared" si="8"/>
        <v>97.59</v>
      </c>
      <c r="D18" s="63">
        <v>8.17</v>
      </c>
      <c r="E18" s="63">
        <v>7.68</v>
      </c>
      <c r="F18" s="63">
        <v>40.79</v>
      </c>
      <c r="G18" s="63">
        <v>40.950000000000003</v>
      </c>
      <c r="H18" s="61">
        <f t="shared" si="2"/>
        <v>30.290000000000003</v>
      </c>
      <c r="I18" s="63">
        <v>8.3000000000000007</v>
      </c>
      <c r="J18" s="63">
        <v>17.8</v>
      </c>
      <c r="K18" s="63">
        <v>4.1900000000000004</v>
      </c>
      <c r="L18" s="63"/>
      <c r="M18" s="61">
        <f t="shared" si="9"/>
        <v>7.4499999999999993</v>
      </c>
      <c r="N18" s="63">
        <v>0.9</v>
      </c>
      <c r="O18" s="63">
        <v>0.42</v>
      </c>
      <c r="P18" s="63">
        <v>0</v>
      </c>
      <c r="Q18" s="63">
        <v>0.35</v>
      </c>
      <c r="R18" s="63">
        <v>1.88</v>
      </c>
      <c r="S18" s="63">
        <v>3.4</v>
      </c>
      <c r="T18" s="63">
        <v>0.1</v>
      </c>
      <c r="U18" s="63">
        <v>0.4</v>
      </c>
      <c r="V18" s="553">
        <v>12442</v>
      </c>
      <c r="W18" s="541">
        <f t="shared" si="13"/>
        <v>87.332000000000008</v>
      </c>
      <c r="X18" s="543">
        <v>7.3129999999999997</v>
      </c>
      <c r="Y18" s="543">
        <v>7.0789999999999997</v>
      </c>
      <c r="Z18" s="543">
        <v>39.339999999999996</v>
      </c>
      <c r="AA18" s="543">
        <v>33.600000000000009</v>
      </c>
      <c r="AB18" s="541">
        <f t="shared" si="14"/>
        <v>30.290000000000003</v>
      </c>
      <c r="AC18" s="543">
        <v>8.3000000000000007</v>
      </c>
      <c r="AD18" s="543">
        <v>17.8</v>
      </c>
      <c r="AE18" s="543">
        <v>4.1900000000000004</v>
      </c>
      <c r="AF18" s="543"/>
      <c r="AG18" s="541">
        <f t="shared" si="15"/>
        <v>6.3979999999999997</v>
      </c>
      <c r="AH18" s="543">
        <v>0</v>
      </c>
      <c r="AI18" s="543">
        <v>0.189</v>
      </c>
      <c r="AJ18" s="543">
        <v>0</v>
      </c>
      <c r="AK18" s="543">
        <v>0</v>
      </c>
      <c r="AL18" s="543">
        <v>1.8179999999999998</v>
      </c>
      <c r="AM18" s="543">
        <v>3.4649999999999999</v>
      </c>
      <c r="AN18" s="543">
        <v>0</v>
      </c>
      <c r="AO18" s="543">
        <v>0.92600000000000005</v>
      </c>
      <c r="AP18" s="550">
        <v>11107</v>
      </c>
      <c r="AQ18" s="279">
        <f t="shared" si="1"/>
        <v>87.329000000000008</v>
      </c>
      <c r="AR18" s="27">
        <v>7.3049999999999997</v>
      </c>
      <c r="AS18" s="27">
        <v>6.706999999999999</v>
      </c>
      <c r="AT18" s="27">
        <v>48.339000000000006</v>
      </c>
      <c r="AU18" s="27">
        <v>24.978000000000002</v>
      </c>
      <c r="AV18" s="279">
        <f>SUM(AW18:AY18)</f>
        <v>30.333130000000001</v>
      </c>
      <c r="AW18" s="75">
        <v>8.2970000000000006</v>
      </c>
      <c r="AX18" s="75">
        <v>14.04513</v>
      </c>
      <c r="AY18" s="75">
        <v>7.9909999999999997</v>
      </c>
      <c r="AZ18" s="138">
        <v>0</v>
      </c>
      <c r="BA18" s="280">
        <f t="shared" si="4"/>
        <v>5.4719999999999995</v>
      </c>
      <c r="BB18" s="22">
        <v>0</v>
      </c>
      <c r="BC18" s="22">
        <v>0.22600000000000001</v>
      </c>
      <c r="BD18" s="22">
        <v>0</v>
      </c>
      <c r="BE18" s="22">
        <v>0</v>
      </c>
      <c r="BF18" s="22">
        <v>0.71900000000000008</v>
      </c>
      <c r="BG18" s="22">
        <v>3.5409999999999999</v>
      </c>
      <c r="BH18" s="22">
        <v>0.82499999999999996</v>
      </c>
      <c r="BI18" s="22">
        <v>0.161</v>
      </c>
      <c r="BJ18" s="281">
        <v>11726</v>
      </c>
      <c r="BK18" s="18">
        <f t="shared" si="17"/>
        <v>0.8948560303309766</v>
      </c>
      <c r="BL18" s="18">
        <f>IF(H18=0,"-",AV18/H18)</f>
        <v>1.0014239022779794</v>
      </c>
      <c r="BM18" s="18">
        <f t="shared" si="18"/>
        <v>0.73449664429530204</v>
      </c>
      <c r="BN18" s="18">
        <f t="shared" si="5"/>
        <v>0.99996564833050883</v>
      </c>
      <c r="BO18" s="18">
        <f t="shared" si="6"/>
        <v>1.0014239022779794</v>
      </c>
      <c r="BP18" s="18">
        <f t="shared" si="7"/>
        <v>0.85526727102219435</v>
      </c>
      <c r="BQ18" s="17">
        <f>AQ18-'09.12'!AQ18</f>
        <v>4.2010000000000076</v>
      </c>
      <c r="BR18" s="17">
        <f>AV18-'09.12'!AV18</f>
        <v>0</v>
      </c>
      <c r="BS18" s="17">
        <f>BA18-'09.12'!BA18</f>
        <v>1.0009999999999986</v>
      </c>
      <c r="BT18" s="611"/>
      <c r="BU18" s="226"/>
      <c r="BV18" s="246">
        <f t="shared" si="19"/>
        <v>20</v>
      </c>
      <c r="BW18" s="247">
        <v>1</v>
      </c>
      <c r="BX18" s="247">
        <v>1</v>
      </c>
      <c r="BY18" s="247">
        <v>1</v>
      </c>
      <c r="BZ18" s="247">
        <v>1</v>
      </c>
      <c r="CA18" s="247">
        <v>1</v>
      </c>
      <c r="CB18" s="247">
        <v>1</v>
      </c>
      <c r="CC18" s="247">
        <v>1</v>
      </c>
      <c r="CD18" s="247">
        <v>1</v>
      </c>
      <c r="CE18" s="247">
        <v>1</v>
      </c>
      <c r="CF18" s="247">
        <v>1</v>
      </c>
      <c r="CG18" s="247">
        <v>1</v>
      </c>
      <c r="CH18" s="247">
        <v>1</v>
      </c>
      <c r="CI18" s="247">
        <v>1</v>
      </c>
      <c r="CJ18" s="270">
        <v>1</v>
      </c>
      <c r="CK18" s="270">
        <v>1</v>
      </c>
      <c r="CL18" s="270">
        <v>1</v>
      </c>
      <c r="CM18" s="270"/>
      <c r="CN18" s="270">
        <v>1</v>
      </c>
      <c r="CO18" s="270">
        <v>1</v>
      </c>
      <c r="CP18" s="270">
        <v>1</v>
      </c>
      <c r="CQ18" s="270">
        <v>1</v>
      </c>
    </row>
    <row r="19" spans="1:95" ht="13.15" x14ac:dyDescent="0.4">
      <c r="A19" s="14">
        <v>5</v>
      </c>
      <c r="B19" s="15" t="s">
        <v>47</v>
      </c>
      <c r="C19" s="61">
        <f t="shared" si="8"/>
        <v>86.61</v>
      </c>
      <c r="D19" s="63">
        <v>0.4</v>
      </c>
      <c r="E19" s="63">
        <v>14.6</v>
      </c>
      <c r="F19" s="63">
        <v>53.25</v>
      </c>
      <c r="G19" s="63">
        <v>18.36</v>
      </c>
      <c r="H19" s="61">
        <f t="shared" si="2"/>
        <v>28.88</v>
      </c>
      <c r="I19" s="63">
        <v>10.7</v>
      </c>
      <c r="J19" s="63">
        <v>17.399999999999999</v>
      </c>
      <c r="K19" s="63">
        <v>0.78</v>
      </c>
      <c r="L19" s="63"/>
      <c r="M19" s="61">
        <f t="shared" si="9"/>
        <v>28.57</v>
      </c>
      <c r="N19" s="63">
        <v>0.81</v>
      </c>
      <c r="O19" s="63">
        <v>0</v>
      </c>
      <c r="P19" s="63">
        <v>1.53</v>
      </c>
      <c r="Q19" s="63">
        <v>0</v>
      </c>
      <c r="R19" s="63">
        <v>8.3800000000000008</v>
      </c>
      <c r="S19" s="63">
        <v>0</v>
      </c>
      <c r="T19" s="63">
        <v>17.850000000000001</v>
      </c>
      <c r="U19" s="63">
        <v>0</v>
      </c>
      <c r="V19" s="553">
        <v>12033</v>
      </c>
      <c r="W19" s="541">
        <f t="shared" si="13"/>
        <v>86.61</v>
      </c>
      <c r="X19" s="543">
        <v>0.4</v>
      </c>
      <c r="Y19" s="543">
        <v>14.6</v>
      </c>
      <c r="Z19" s="543">
        <v>53.25</v>
      </c>
      <c r="AA19" s="543">
        <v>18.36</v>
      </c>
      <c r="AB19" s="541">
        <f t="shared" si="14"/>
        <v>28.88</v>
      </c>
      <c r="AC19" s="543">
        <v>10.7</v>
      </c>
      <c r="AD19" s="543">
        <v>17.399999999999999</v>
      </c>
      <c r="AE19" s="543">
        <v>0.78</v>
      </c>
      <c r="AF19" s="543"/>
      <c r="AG19" s="541">
        <f t="shared" si="15"/>
        <v>28.57</v>
      </c>
      <c r="AH19" s="543">
        <v>0.81</v>
      </c>
      <c r="AI19" s="543">
        <v>0</v>
      </c>
      <c r="AJ19" s="543">
        <v>1.53</v>
      </c>
      <c r="AK19" s="543">
        <v>0</v>
      </c>
      <c r="AL19" s="543">
        <v>8.3800000000000008</v>
      </c>
      <c r="AM19" s="543">
        <v>0</v>
      </c>
      <c r="AN19" s="543">
        <v>17.850000000000001</v>
      </c>
      <c r="AO19" s="543">
        <v>0</v>
      </c>
      <c r="AP19" s="550">
        <v>12033</v>
      </c>
      <c r="AQ19" s="639">
        <v>87.528000000000006</v>
      </c>
      <c r="AR19" s="27">
        <v>0.38800000000000001</v>
      </c>
      <c r="AS19" s="27">
        <v>14.951000000000001</v>
      </c>
      <c r="AT19" s="27">
        <v>64.53</v>
      </c>
      <c r="AU19" s="27">
        <v>3.0419999999999998</v>
      </c>
      <c r="AV19" s="641">
        <v>28.8</v>
      </c>
      <c r="AW19" s="75">
        <v>16.342000000000002</v>
      </c>
      <c r="AX19" s="75">
        <v>12.324</v>
      </c>
      <c r="AY19" s="75">
        <v>0.44400000000000001</v>
      </c>
      <c r="AZ19" s="138">
        <f t="shared" si="12"/>
        <v>126176</v>
      </c>
      <c r="BA19" s="640">
        <v>25.81</v>
      </c>
      <c r="BB19" s="22">
        <v>0</v>
      </c>
      <c r="BC19" s="22">
        <v>0</v>
      </c>
      <c r="BD19" s="22">
        <v>0.40100000000000002</v>
      </c>
      <c r="BE19" s="22">
        <v>0</v>
      </c>
      <c r="BF19" s="22">
        <v>3.7170000000000001</v>
      </c>
      <c r="BG19" s="22">
        <v>0</v>
      </c>
      <c r="BH19" s="22">
        <v>23.472000000000005</v>
      </c>
      <c r="BI19" s="22">
        <v>0.6</v>
      </c>
      <c r="BJ19" s="281">
        <v>11837</v>
      </c>
      <c r="BK19" s="18">
        <f t="shared" si="17"/>
        <v>1.0105992379632838</v>
      </c>
      <c r="BL19" s="18">
        <f t="shared" ref="BL19:BL24" si="20">IF(H19=0,"-",AV19/H19)</f>
        <v>0.99722991689750695</v>
      </c>
      <c r="BM19" s="18">
        <f t="shared" si="18"/>
        <v>0.90339516975848788</v>
      </c>
      <c r="BN19" s="18">
        <f t="shared" si="5"/>
        <v>1.0105992379632838</v>
      </c>
      <c r="BO19" s="18">
        <f t="shared" si="6"/>
        <v>0.99722991689750695</v>
      </c>
      <c r="BP19" s="18">
        <f t="shared" si="7"/>
        <v>0.90339516975848788</v>
      </c>
      <c r="BQ19" s="17">
        <f>AQ19-'09.12'!AQ19</f>
        <v>2.6680000000000064</v>
      </c>
      <c r="BR19" s="17">
        <f>AV19-'09.12'!AV19</f>
        <v>-0.31000000000000227</v>
      </c>
      <c r="BS19" s="17">
        <f>BA19-'09.12'!BA19</f>
        <v>-2.3800000000000061</v>
      </c>
      <c r="BT19" s="611"/>
      <c r="BU19" s="226"/>
      <c r="BV19" s="246">
        <f t="shared" si="19"/>
        <v>19</v>
      </c>
      <c r="BW19" s="247">
        <v>1</v>
      </c>
      <c r="BX19" s="247">
        <v>1</v>
      </c>
      <c r="BY19" s="247">
        <v>1</v>
      </c>
      <c r="BZ19" s="247">
        <v>1</v>
      </c>
      <c r="CA19" s="247">
        <v>1</v>
      </c>
      <c r="CB19" s="247">
        <v>1</v>
      </c>
      <c r="CC19" s="247">
        <v>1</v>
      </c>
      <c r="CD19" s="247">
        <v>1</v>
      </c>
      <c r="CE19" s="247">
        <v>1</v>
      </c>
      <c r="CF19" s="247"/>
      <c r="CG19" s="247">
        <v>1</v>
      </c>
      <c r="CH19" s="247">
        <v>1</v>
      </c>
      <c r="CI19" s="247"/>
      <c r="CJ19" s="270">
        <v>1</v>
      </c>
      <c r="CK19" s="270">
        <v>1</v>
      </c>
      <c r="CL19" s="270">
        <v>1</v>
      </c>
      <c r="CM19" s="270">
        <v>1</v>
      </c>
      <c r="CN19" s="270">
        <v>1</v>
      </c>
      <c r="CO19" s="270">
        <v>1</v>
      </c>
      <c r="CP19" s="270">
        <v>1</v>
      </c>
      <c r="CQ19" s="270">
        <v>1</v>
      </c>
    </row>
    <row r="20" spans="1:95" ht="13.15" x14ac:dyDescent="0.4">
      <c r="A20" s="14">
        <v>6</v>
      </c>
      <c r="B20" s="15" t="s">
        <v>49</v>
      </c>
      <c r="C20" s="61">
        <f t="shared" si="8"/>
        <v>28.4</v>
      </c>
      <c r="D20" s="63" t="s">
        <v>63</v>
      </c>
      <c r="E20" s="63">
        <v>2.4</v>
      </c>
      <c r="F20" s="63">
        <v>23.6</v>
      </c>
      <c r="G20" s="63">
        <v>2.4</v>
      </c>
      <c r="H20" s="61">
        <f t="shared" si="2"/>
        <v>10.08</v>
      </c>
      <c r="I20" s="63">
        <v>4</v>
      </c>
      <c r="J20" s="63">
        <v>3.95</v>
      </c>
      <c r="K20" s="63">
        <v>2.13</v>
      </c>
      <c r="L20" s="63"/>
      <c r="M20" s="61">
        <f t="shared" si="9"/>
        <v>3.1</v>
      </c>
      <c r="N20" s="63">
        <v>0</v>
      </c>
      <c r="O20" s="63">
        <v>0</v>
      </c>
      <c r="P20" s="63">
        <v>0</v>
      </c>
      <c r="Q20" s="63">
        <v>0</v>
      </c>
      <c r="R20" s="63">
        <v>3.1</v>
      </c>
      <c r="S20" s="63">
        <v>0</v>
      </c>
      <c r="T20" s="63">
        <v>0</v>
      </c>
      <c r="U20" s="63">
        <v>0</v>
      </c>
      <c r="V20" s="553">
        <v>3330</v>
      </c>
      <c r="W20" s="541">
        <f t="shared" si="13"/>
        <v>26.2</v>
      </c>
      <c r="X20" s="543">
        <v>0.8</v>
      </c>
      <c r="Y20" s="543">
        <v>0.89999999999999991</v>
      </c>
      <c r="Z20" s="543">
        <v>23.6</v>
      </c>
      <c r="AA20" s="543">
        <v>0.89999999999999991</v>
      </c>
      <c r="AB20" s="541">
        <f t="shared" si="14"/>
        <v>15.579999999999998</v>
      </c>
      <c r="AC20" s="543">
        <v>4</v>
      </c>
      <c r="AD20" s="543">
        <v>9.4499999999999993</v>
      </c>
      <c r="AE20" s="543">
        <v>2.13</v>
      </c>
      <c r="AF20" s="543"/>
      <c r="AG20" s="541">
        <f t="shared" si="15"/>
        <v>0.96579182821354004</v>
      </c>
      <c r="AH20" s="543">
        <v>0</v>
      </c>
      <c r="AI20" s="543">
        <v>0</v>
      </c>
      <c r="AJ20" s="543">
        <v>0</v>
      </c>
      <c r="AK20" s="543">
        <v>0</v>
      </c>
      <c r="AL20" s="543">
        <v>0.96579182821354004</v>
      </c>
      <c r="AM20" s="543">
        <v>0</v>
      </c>
      <c r="AN20" s="543">
        <v>0</v>
      </c>
      <c r="AO20" s="543">
        <v>0</v>
      </c>
      <c r="AP20" s="550">
        <v>2995</v>
      </c>
      <c r="AQ20" s="279">
        <f t="shared" si="1"/>
        <v>26.710000000000008</v>
      </c>
      <c r="AR20" s="192">
        <v>0.76</v>
      </c>
      <c r="AS20" s="192">
        <v>0</v>
      </c>
      <c r="AT20" s="192">
        <v>25.420000000000005</v>
      </c>
      <c r="AU20" s="192">
        <v>0.53</v>
      </c>
      <c r="AV20" s="279">
        <f t="shared" si="16"/>
        <v>9.9</v>
      </c>
      <c r="AW20" s="75">
        <v>3.46</v>
      </c>
      <c r="AX20" s="75">
        <v>5.38</v>
      </c>
      <c r="AY20" s="75">
        <v>1.06</v>
      </c>
      <c r="AZ20" s="138">
        <f t="shared" si="12"/>
        <v>39309.999999999993</v>
      </c>
      <c r="BA20" s="280">
        <f t="shared" si="4"/>
        <v>0.2</v>
      </c>
      <c r="BB20" s="193">
        <v>0.2</v>
      </c>
      <c r="BC20" s="22"/>
      <c r="BD20" s="22"/>
      <c r="BE20" s="22"/>
      <c r="BF20" s="193"/>
      <c r="BG20" s="193"/>
      <c r="BH20" s="193"/>
      <c r="BI20" s="193"/>
      <c r="BJ20" s="281">
        <v>2980</v>
      </c>
      <c r="BK20" s="18">
        <f t="shared" si="17"/>
        <v>0.94049295774647923</v>
      </c>
      <c r="BL20" s="18">
        <f t="shared" si="20"/>
        <v>0.98214285714285721</v>
      </c>
      <c r="BM20" s="18">
        <f t="shared" si="18"/>
        <v>6.4516129032258063E-2</v>
      </c>
      <c r="BN20" s="18">
        <f t="shared" si="5"/>
        <v>1.0194656488549623</v>
      </c>
      <c r="BO20" s="18">
        <f t="shared" si="6"/>
        <v>0.63543003851091151</v>
      </c>
      <c r="BP20" s="18">
        <f t="shared" si="7"/>
        <v>0.20708396380817098</v>
      </c>
      <c r="BQ20" s="17">
        <f>AQ20-'09.12'!AQ20</f>
        <v>2.7000000000000028</v>
      </c>
      <c r="BR20" s="17">
        <f>AV20-'09.12'!AV20</f>
        <v>0</v>
      </c>
      <c r="BS20" s="17">
        <f>BA20-'09.12'!BA20</f>
        <v>0</v>
      </c>
      <c r="BT20" s="611"/>
      <c r="BU20" s="226"/>
      <c r="BV20" s="246">
        <f t="shared" si="19"/>
        <v>7</v>
      </c>
      <c r="BW20" s="247">
        <v>1</v>
      </c>
      <c r="BX20" s="247"/>
      <c r="BY20" s="247"/>
      <c r="BZ20" s="247">
        <v>1</v>
      </c>
      <c r="CA20" s="247">
        <v>1</v>
      </c>
      <c r="CB20" s="247"/>
      <c r="CC20" s="247"/>
      <c r="CD20" s="247"/>
      <c r="CE20" s="247"/>
      <c r="CF20" s="247"/>
      <c r="CG20" s="247"/>
      <c r="CH20" s="247">
        <v>1</v>
      </c>
      <c r="CI20" s="247"/>
      <c r="CJ20" s="270"/>
      <c r="CK20" s="270">
        <v>1</v>
      </c>
      <c r="CL20" s="270"/>
      <c r="CM20" s="270"/>
      <c r="CN20" s="270"/>
      <c r="CO20" s="270">
        <v>1</v>
      </c>
      <c r="CP20" s="270">
        <v>1</v>
      </c>
      <c r="CQ20" s="270"/>
    </row>
    <row r="21" spans="1:95" ht="13.15" x14ac:dyDescent="0.4">
      <c r="A21" s="14">
        <v>7</v>
      </c>
      <c r="B21" s="15" t="s">
        <v>48</v>
      </c>
      <c r="C21" s="61">
        <f t="shared" si="8"/>
        <v>17</v>
      </c>
      <c r="D21" s="63">
        <v>0.28999999999999998</v>
      </c>
      <c r="E21" s="63">
        <v>4.2699999999999996</v>
      </c>
      <c r="F21" s="63">
        <v>6.57</v>
      </c>
      <c r="G21" s="63">
        <v>5.87</v>
      </c>
      <c r="H21" s="61">
        <f t="shared" si="2"/>
        <v>3.0300000000000002</v>
      </c>
      <c r="I21" s="63">
        <v>1.8</v>
      </c>
      <c r="J21" s="63">
        <v>1.03</v>
      </c>
      <c r="K21" s="63">
        <v>0.2</v>
      </c>
      <c r="L21" s="63"/>
      <c r="M21" s="61">
        <f t="shared" si="9"/>
        <v>5.28</v>
      </c>
      <c r="N21" s="63">
        <v>0</v>
      </c>
      <c r="O21" s="63">
        <v>0</v>
      </c>
      <c r="P21" s="63">
        <v>0.85</v>
      </c>
      <c r="Q21" s="63">
        <v>0</v>
      </c>
      <c r="R21" s="63">
        <v>0</v>
      </c>
      <c r="S21" s="63">
        <v>1.55</v>
      </c>
      <c r="T21" s="63">
        <v>2</v>
      </c>
      <c r="U21" s="63">
        <v>0.88</v>
      </c>
      <c r="V21" s="553">
        <v>2421</v>
      </c>
      <c r="W21" s="541">
        <f t="shared" si="13"/>
        <v>17</v>
      </c>
      <c r="X21" s="543">
        <v>0.28999999999999998</v>
      </c>
      <c r="Y21" s="543">
        <v>4.2699999999999996</v>
      </c>
      <c r="Z21" s="543">
        <v>6.57</v>
      </c>
      <c r="AA21" s="543">
        <v>5.87</v>
      </c>
      <c r="AB21" s="541">
        <f t="shared" si="14"/>
        <v>3.0300000000000002</v>
      </c>
      <c r="AC21" s="543">
        <v>1.8</v>
      </c>
      <c r="AD21" s="543">
        <v>1.03</v>
      </c>
      <c r="AE21" s="543">
        <v>0.2</v>
      </c>
      <c r="AF21" s="543"/>
      <c r="AG21" s="541">
        <f t="shared" si="15"/>
        <v>5.28</v>
      </c>
      <c r="AH21" s="543">
        <v>0</v>
      </c>
      <c r="AI21" s="543">
        <v>0</v>
      </c>
      <c r="AJ21" s="543">
        <v>0.85</v>
      </c>
      <c r="AK21" s="543">
        <v>0</v>
      </c>
      <c r="AL21" s="543">
        <v>0</v>
      </c>
      <c r="AM21" s="543">
        <v>1.55</v>
      </c>
      <c r="AN21" s="543">
        <v>2</v>
      </c>
      <c r="AO21" s="543">
        <v>0.88</v>
      </c>
      <c r="AP21" s="550">
        <v>2421</v>
      </c>
      <c r="AQ21" s="641">
        <v>18.164000000000001</v>
      </c>
      <c r="AR21" s="22">
        <v>0.40500000000000003</v>
      </c>
      <c r="AS21" s="22">
        <v>2.2139999999999995</v>
      </c>
      <c r="AT21" s="22">
        <v>6.9313799999999999</v>
      </c>
      <c r="AU21" s="22">
        <v>7.2304999999999993</v>
      </c>
      <c r="AV21" s="279">
        <f>SUM(AW21:AY21)</f>
        <v>2.8715799999999998</v>
      </c>
      <c r="AW21" s="71">
        <v>0.80577999999999994</v>
      </c>
      <c r="AX21" s="71">
        <v>2.0657999999999999</v>
      </c>
      <c r="AY21" s="71">
        <v>0</v>
      </c>
      <c r="AZ21" s="138">
        <f t="shared" si="12"/>
        <v>11259.2</v>
      </c>
      <c r="BA21" s="642">
        <v>4.274</v>
      </c>
      <c r="BB21" s="22">
        <v>0.315</v>
      </c>
      <c r="BC21" s="22">
        <v>0</v>
      </c>
      <c r="BD21" s="22">
        <v>0.35</v>
      </c>
      <c r="BE21" s="22">
        <v>0</v>
      </c>
      <c r="BF21" s="22">
        <v>0.28000000000000003</v>
      </c>
      <c r="BG21" s="22">
        <v>1.55</v>
      </c>
      <c r="BH21" s="22">
        <v>1.377</v>
      </c>
      <c r="BI21" s="22">
        <v>0.875</v>
      </c>
      <c r="BJ21" s="281">
        <v>2248</v>
      </c>
      <c r="BK21" s="18">
        <f t="shared" si="17"/>
        <v>1.0684705882352943</v>
      </c>
      <c r="BL21" s="18">
        <f t="shared" si="20"/>
        <v>0.9477161716171616</v>
      </c>
      <c r="BM21" s="18">
        <f t="shared" si="18"/>
        <v>0.80946969696969695</v>
      </c>
      <c r="BN21" s="18">
        <f t="shared" si="5"/>
        <v>1.0684705882352943</v>
      </c>
      <c r="BO21" s="18">
        <f t="shared" si="6"/>
        <v>0.9477161716171616</v>
      </c>
      <c r="BP21" s="18">
        <f t="shared" si="7"/>
        <v>0.80946969696969695</v>
      </c>
      <c r="BQ21" s="17">
        <f>AQ21-'09.12'!AQ21</f>
        <v>1.3831200000000017</v>
      </c>
      <c r="BR21" s="17">
        <f>AV21-'09.12'!AV21</f>
        <v>0</v>
      </c>
      <c r="BS21" s="17">
        <f>BA21-'09.12'!BA21</f>
        <v>-0.47299999999999986</v>
      </c>
      <c r="BT21" s="611"/>
      <c r="BU21" s="226"/>
      <c r="BV21" s="246">
        <f t="shared" si="19"/>
        <v>14</v>
      </c>
      <c r="BW21" s="247">
        <v>1</v>
      </c>
      <c r="BX21" s="247">
        <v>1</v>
      </c>
      <c r="BY21" s="247"/>
      <c r="BZ21" s="247">
        <v>1</v>
      </c>
      <c r="CA21" s="247">
        <v>1</v>
      </c>
      <c r="CB21" s="247"/>
      <c r="CC21" s="247">
        <v>1</v>
      </c>
      <c r="CD21" s="247"/>
      <c r="CE21" s="247"/>
      <c r="CF21" s="247"/>
      <c r="CG21" s="247">
        <v>1</v>
      </c>
      <c r="CH21" s="247">
        <v>1</v>
      </c>
      <c r="CI21" s="247">
        <v>1</v>
      </c>
      <c r="CJ21" s="270"/>
      <c r="CK21" s="270">
        <v>1</v>
      </c>
      <c r="CL21" s="270">
        <v>1</v>
      </c>
      <c r="CM21" s="270"/>
      <c r="CN21" s="270">
        <v>1</v>
      </c>
      <c r="CO21" s="270">
        <v>1</v>
      </c>
      <c r="CP21" s="270">
        <v>1</v>
      </c>
      <c r="CQ21" s="270">
        <v>1</v>
      </c>
    </row>
    <row r="22" spans="1:95" ht="13.15" x14ac:dyDescent="0.4">
      <c r="A22" s="14">
        <v>8</v>
      </c>
      <c r="B22" s="15" t="s">
        <v>62</v>
      </c>
      <c r="C22" s="61">
        <f t="shared" si="8"/>
        <v>9.42</v>
      </c>
      <c r="D22" s="63" t="s">
        <v>63</v>
      </c>
      <c r="E22" s="63">
        <v>8.58</v>
      </c>
      <c r="F22" s="63">
        <v>0.34</v>
      </c>
      <c r="G22" s="63">
        <v>0.5</v>
      </c>
      <c r="H22" s="61">
        <f t="shared" si="2"/>
        <v>6</v>
      </c>
      <c r="I22" s="63">
        <v>0.7</v>
      </c>
      <c r="J22" s="63">
        <v>5.3</v>
      </c>
      <c r="K22" s="63" t="s">
        <v>64</v>
      </c>
      <c r="L22" s="63"/>
      <c r="M22" s="61">
        <f t="shared" si="9"/>
        <v>16.369999999999997</v>
      </c>
      <c r="N22" s="63">
        <v>0</v>
      </c>
      <c r="O22" s="63">
        <v>0</v>
      </c>
      <c r="P22" s="63">
        <v>0</v>
      </c>
      <c r="Q22" s="63">
        <v>0</v>
      </c>
      <c r="R22" s="63">
        <v>7.93</v>
      </c>
      <c r="S22" s="63">
        <v>0</v>
      </c>
      <c r="T22" s="63">
        <v>8.44</v>
      </c>
      <c r="U22" s="63">
        <v>0</v>
      </c>
      <c r="V22" s="553">
        <v>2622</v>
      </c>
      <c r="W22" s="541">
        <f t="shared" si="13"/>
        <v>9.42</v>
      </c>
      <c r="X22" s="543">
        <v>0</v>
      </c>
      <c r="Y22" s="543">
        <v>8.58</v>
      </c>
      <c r="Z22" s="543">
        <v>0.34</v>
      </c>
      <c r="AA22" s="543">
        <v>0.5</v>
      </c>
      <c r="AB22" s="541">
        <f t="shared" si="14"/>
        <v>6</v>
      </c>
      <c r="AC22" s="543">
        <v>0.7</v>
      </c>
      <c r="AD22" s="543">
        <v>5.3</v>
      </c>
      <c r="AE22" s="543"/>
      <c r="AF22" s="543"/>
      <c r="AG22" s="541">
        <f t="shared" si="15"/>
        <v>16.369999999999997</v>
      </c>
      <c r="AH22" s="543">
        <v>0</v>
      </c>
      <c r="AI22" s="543">
        <v>0</v>
      </c>
      <c r="AJ22" s="543">
        <v>0</v>
      </c>
      <c r="AK22" s="543">
        <v>0</v>
      </c>
      <c r="AL22" s="543">
        <v>7.93</v>
      </c>
      <c r="AM22" s="543">
        <v>0</v>
      </c>
      <c r="AN22" s="543">
        <v>8.44</v>
      </c>
      <c r="AO22" s="543">
        <v>0</v>
      </c>
      <c r="AP22" s="550">
        <v>2622</v>
      </c>
      <c r="AQ22" s="279">
        <v>9.42</v>
      </c>
      <c r="AR22" s="22">
        <v>0</v>
      </c>
      <c r="AS22" s="22">
        <v>8.129999999999999</v>
      </c>
      <c r="AT22" s="22">
        <v>0.33999999999999997</v>
      </c>
      <c r="AU22" s="22">
        <v>0.5</v>
      </c>
      <c r="AV22" s="279">
        <v>6</v>
      </c>
      <c r="AW22" s="75"/>
      <c r="AX22" s="75">
        <v>6</v>
      </c>
      <c r="AY22" s="75"/>
      <c r="AZ22" s="138">
        <f t="shared" si="12"/>
        <v>21000</v>
      </c>
      <c r="BA22" s="280">
        <f t="shared" si="4"/>
        <v>12.766000000000002</v>
      </c>
      <c r="BB22" s="22">
        <v>0</v>
      </c>
      <c r="BC22" s="22">
        <v>0</v>
      </c>
      <c r="BD22" s="22">
        <v>0</v>
      </c>
      <c r="BE22" s="22">
        <v>0</v>
      </c>
      <c r="BF22" s="22">
        <v>6.48</v>
      </c>
      <c r="BG22" s="22">
        <v>0</v>
      </c>
      <c r="BH22" s="22">
        <v>6.2860000000000005</v>
      </c>
      <c r="BI22" s="22">
        <v>0</v>
      </c>
      <c r="BJ22" s="281">
        <v>1606</v>
      </c>
      <c r="BK22" s="18">
        <f t="shared" si="17"/>
        <v>1</v>
      </c>
      <c r="BL22" s="18">
        <f t="shared" si="20"/>
        <v>1</v>
      </c>
      <c r="BM22" s="18">
        <f t="shared" si="18"/>
        <v>0.77984117287721466</v>
      </c>
      <c r="BN22" s="18">
        <f t="shared" si="5"/>
        <v>1</v>
      </c>
      <c r="BO22" s="18">
        <f t="shared" si="6"/>
        <v>1</v>
      </c>
      <c r="BP22" s="18">
        <f t="shared" si="7"/>
        <v>0.77984117287721466</v>
      </c>
      <c r="BQ22" s="17">
        <f>AQ22-'09.12'!AQ22</f>
        <v>0</v>
      </c>
      <c r="BR22" s="17">
        <f>AV22-'09.12'!AV22</f>
        <v>0</v>
      </c>
      <c r="BS22" s="17">
        <f>BA22-'09.12'!BA22</f>
        <v>0</v>
      </c>
      <c r="BT22" s="611"/>
      <c r="BU22" s="226"/>
      <c r="BV22" s="246">
        <f t="shared" si="19"/>
        <v>8</v>
      </c>
      <c r="BW22" s="247">
        <v>1</v>
      </c>
      <c r="BX22" s="247"/>
      <c r="BY22" s="247"/>
      <c r="BZ22" s="247"/>
      <c r="CA22" s="247"/>
      <c r="CB22" s="247"/>
      <c r="CC22" s="247"/>
      <c r="CD22" s="247"/>
      <c r="CE22" s="247"/>
      <c r="CF22" s="247"/>
      <c r="CG22" s="247"/>
      <c r="CH22" s="247"/>
      <c r="CI22" s="247"/>
      <c r="CJ22" s="270">
        <v>1</v>
      </c>
      <c r="CK22" s="270">
        <v>1</v>
      </c>
      <c r="CL22" s="270">
        <v>1</v>
      </c>
      <c r="CM22" s="270">
        <v>1</v>
      </c>
      <c r="CN22" s="270">
        <v>1</v>
      </c>
      <c r="CO22" s="270">
        <v>1</v>
      </c>
      <c r="CP22" s="270">
        <v>1</v>
      </c>
      <c r="CQ22" s="270"/>
    </row>
    <row r="23" spans="1:95" ht="13.15" x14ac:dyDescent="0.4">
      <c r="A23" s="14">
        <v>9</v>
      </c>
      <c r="B23" s="15" t="s">
        <v>51</v>
      </c>
      <c r="C23" s="61">
        <f t="shared" si="8"/>
        <v>25.509999999999998</v>
      </c>
      <c r="D23" s="63" t="s">
        <v>63</v>
      </c>
      <c r="E23" s="63">
        <v>1.93</v>
      </c>
      <c r="F23" s="63">
        <v>14.39</v>
      </c>
      <c r="G23" s="63">
        <v>9.19</v>
      </c>
      <c r="H23" s="61">
        <f t="shared" si="2"/>
        <v>32.099999999999994</v>
      </c>
      <c r="I23" s="63">
        <v>1.9</v>
      </c>
      <c r="J23" s="63">
        <v>23.7</v>
      </c>
      <c r="K23" s="63">
        <v>6.5</v>
      </c>
      <c r="L23" s="63"/>
      <c r="M23" s="61">
        <f t="shared" si="9"/>
        <v>9.32</v>
      </c>
      <c r="N23" s="63">
        <v>0.37</v>
      </c>
      <c r="O23" s="63">
        <v>0</v>
      </c>
      <c r="P23" s="63">
        <v>0</v>
      </c>
      <c r="Q23" s="63">
        <v>0</v>
      </c>
      <c r="R23" s="63">
        <v>6.25</v>
      </c>
      <c r="S23" s="63">
        <v>0</v>
      </c>
      <c r="T23" s="63">
        <v>2.7</v>
      </c>
      <c r="U23" s="63">
        <v>0</v>
      </c>
      <c r="V23" s="553">
        <v>3432</v>
      </c>
      <c r="W23" s="541">
        <f t="shared" si="13"/>
        <v>23.146000000000001</v>
      </c>
      <c r="X23" s="543">
        <v>0</v>
      </c>
      <c r="Y23" s="543">
        <v>2.5439999999999996</v>
      </c>
      <c r="Z23" s="543">
        <v>14.227000000000002</v>
      </c>
      <c r="AA23" s="543">
        <v>6.375</v>
      </c>
      <c r="AB23" s="541">
        <f t="shared" si="14"/>
        <v>25.259999999999998</v>
      </c>
      <c r="AC23" s="543">
        <v>1.7</v>
      </c>
      <c r="AD23" s="543">
        <v>17.059999999999999</v>
      </c>
      <c r="AE23" s="543">
        <v>6.5</v>
      </c>
      <c r="AF23" s="543"/>
      <c r="AG23" s="541">
        <f t="shared" si="15"/>
        <v>7.9190000000000005</v>
      </c>
      <c r="AH23" s="543">
        <v>0.89600000000000002</v>
      </c>
      <c r="AI23" s="543">
        <v>0</v>
      </c>
      <c r="AJ23" s="543">
        <v>0</v>
      </c>
      <c r="AK23" s="543">
        <v>0</v>
      </c>
      <c r="AL23" s="543">
        <v>5.0890000000000004</v>
      </c>
      <c r="AM23" s="543">
        <v>0.15400000000000003</v>
      </c>
      <c r="AN23" s="543">
        <v>1.2799999999999998</v>
      </c>
      <c r="AO23" s="543">
        <v>0.5</v>
      </c>
      <c r="AP23" s="550">
        <v>3116</v>
      </c>
      <c r="AQ23" s="279">
        <f t="shared" si="1"/>
        <v>17.871000000000002</v>
      </c>
      <c r="AR23" s="22">
        <v>0</v>
      </c>
      <c r="AS23" s="22">
        <v>2.141</v>
      </c>
      <c r="AT23" s="22">
        <v>10.205</v>
      </c>
      <c r="AU23" s="22">
        <v>5.5250000000000004</v>
      </c>
      <c r="AV23" s="279">
        <f>SUM(AW23:AY23)</f>
        <v>18.025000000000002</v>
      </c>
      <c r="AW23" s="75">
        <v>1.9119999999999999</v>
      </c>
      <c r="AX23" s="75">
        <v>14.072000000000003</v>
      </c>
      <c r="AY23" s="75">
        <v>2.0409999999999999</v>
      </c>
      <c r="AZ23" s="138">
        <v>0</v>
      </c>
      <c r="BA23" s="280">
        <f t="shared" si="4"/>
        <v>7.6989999999999998</v>
      </c>
      <c r="BB23" s="22">
        <v>0.49</v>
      </c>
      <c r="BC23" s="22">
        <v>0</v>
      </c>
      <c r="BD23" s="22">
        <v>0</v>
      </c>
      <c r="BE23" s="22">
        <v>0</v>
      </c>
      <c r="BF23" s="22">
        <v>6.274</v>
      </c>
      <c r="BG23" s="22">
        <v>8.5000000000000006E-2</v>
      </c>
      <c r="BH23" s="22">
        <v>0.85000000000000009</v>
      </c>
      <c r="BI23" s="22">
        <v>0</v>
      </c>
      <c r="BJ23" s="281">
        <v>2365</v>
      </c>
      <c r="BK23" s="18">
        <f t="shared" si="17"/>
        <v>0.70054880439043532</v>
      </c>
      <c r="BL23" s="18">
        <f t="shared" si="20"/>
        <v>0.56152647975077896</v>
      </c>
      <c r="BM23" s="18">
        <f t="shared" si="18"/>
        <v>0.82607296137339048</v>
      </c>
      <c r="BN23" s="18">
        <f t="shared" si="5"/>
        <v>0.77209885077335183</v>
      </c>
      <c r="BO23" s="18">
        <f t="shared" si="6"/>
        <v>0.71357878068091862</v>
      </c>
      <c r="BP23" s="18">
        <f t="shared" si="7"/>
        <v>0.97221871448415198</v>
      </c>
      <c r="BQ23" s="17">
        <f>AQ23-'09.12'!AQ23</f>
        <v>0</v>
      </c>
      <c r="BR23" s="17">
        <f>AV23-'09.12'!AV23</f>
        <v>0</v>
      </c>
      <c r="BS23" s="17">
        <f>BA23-'09.12'!BA23</f>
        <v>0</v>
      </c>
      <c r="BT23" s="611"/>
      <c r="BU23" s="226"/>
      <c r="BV23" s="246">
        <f t="shared" si="19"/>
        <v>9</v>
      </c>
      <c r="BW23" s="247">
        <v>1</v>
      </c>
      <c r="BX23" s="247">
        <v>1</v>
      </c>
      <c r="BY23" s="247"/>
      <c r="BZ23" s="247"/>
      <c r="CA23" s="247">
        <v>1</v>
      </c>
      <c r="CB23" s="247"/>
      <c r="CC23" s="247">
        <v>1</v>
      </c>
      <c r="CD23" s="247"/>
      <c r="CE23" s="247"/>
      <c r="CF23" s="247"/>
      <c r="CG23" s="247"/>
      <c r="CH23" s="247">
        <v>1</v>
      </c>
      <c r="CI23" s="247"/>
      <c r="CJ23" s="270"/>
      <c r="CK23" s="270"/>
      <c r="CL23" s="270"/>
      <c r="CM23" s="270">
        <v>1</v>
      </c>
      <c r="CN23" s="270">
        <v>1</v>
      </c>
      <c r="CO23" s="270">
        <v>1</v>
      </c>
      <c r="CP23" s="270">
        <v>1</v>
      </c>
      <c r="CQ23" s="270"/>
    </row>
    <row r="24" spans="1:95" s="34" customFormat="1" ht="16.149999999999999" x14ac:dyDescent="0.35">
      <c r="A24" s="638"/>
      <c r="B24" s="638" t="s">
        <v>55</v>
      </c>
      <c r="C24" s="156">
        <f t="shared" ref="C24:BJ24" si="21">SUM(C10:C23)</f>
        <v>560.53</v>
      </c>
      <c r="D24" s="157">
        <f t="shared" si="21"/>
        <v>14.819999999999999</v>
      </c>
      <c r="E24" s="157">
        <f t="shared" si="21"/>
        <v>101.57000000000001</v>
      </c>
      <c r="F24" s="157">
        <f t="shared" si="21"/>
        <v>322.25</v>
      </c>
      <c r="G24" s="157">
        <f t="shared" si="21"/>
        <v>121.89</v>
      </c>
      <c r="H24" s="156">
        <f t="shared" si="21"/>
        <v>150</v>
      </c>
      <c r="I24" s="157">
        <f t="shared" si="21"/>
        <v>33.4</v>
      </c>
      <c r="J24" s="157">
        <f t="shared" si="21"/>
        <v>95.399999999999991</v>
      </c>
      <c r="K24" s="157">
        <f t="shared" si="21"/>
        <v>21.2</v>
      </c>
      <c r="L24" s="157">
        <f t="shared" si="21"/>
        <v>0</v>
      </c>
      <c r="M24" s="156">
        <f t="shared" si="21"/>
        <v>183.06</v>
      </c>
      <c r="N24" s="69">
        <f t="shared" si="21"/>
        <v>12.89</v>
      </c>
      <c r="O24" s="69">
        <f t="shared" si="21"/>
        <v>10.63</v>
      </c>
      <c r="P24" s="69">
        <f t="shared" si="21"/>
        <v>7.13</v>
      </c>
      <c r="Q24" s="69">
        <f t="shared" si="21"/>
        <v>4.08</v>
      </c>
      <c r="R24" s="69">
        <f t="shared" si="21"/>
        <v>33.6</v>
      </c>
      <c r="S24" s="69">
        <f t="shared" si="21"/>
        <v>50.779999999999994</v>
      </c>
      <c r="T24" s="69">
        <f t="shared" si="21"/>
        <v>36.910000000000004</v>
      </c>
      <c r="U24" s="69">
        <f t="shared" si="21"/>
        <v>27.04</v>
      </c>
      <c r="V24" s="627">
        <f t="shared" si="21"/>
        <v>78695</v>
      </c>
      <c r="W24" s="628">
        <f t="shared" ref="W24:AP24" si="22">SUM(W10:W23)</f>
        <v>567.71341050177887</v>
      </c>
      <c r="X24" s="548">
        <f t="shared" si="22"/>
        <v>11.744</v>
      </c>
      <c r="Y24" s="548">
        <f t="shared" si="22"/>
        <v>96.600410501778896</v>
      </c>
      <c r="Z24" s="548">
        <f t="shared" si="22"/>
        <v>343.02</v>
      </c>
      <c r="AA24" s="548">
        <f t="shared" si="22"/>
        <v>116.34900000000002</v>
      </c>
      <c r="AB24" s="628">
        <f t="shared" si="22"/>
        <v>150</v>
      </c>
      <c r="AC24" s="548">
        <f t="shared" si="22"/>
        <v>33.4</v>
      </c>
      <c r="AD24" s="548">
        <f t="shared" si="22"/>
        <v>95.399999999999991</v>
      </c>
      <c r="AE24" s="548">
        <f t="shared" si="22"/>
        <v>21.2</v>
      </c>
      <c r="AF24" s="548">
        <f t="shared" si="22"/>
        <v>0</v>
      </c>
      <c r="AG24" s="628">
        <f t="shared" si="22"/>
        <v>188.60379182821359</v>
      </c>
      <c r="AH24" s="549">
        <f t="shared" si="22"/>
        <v>12.736000000000002</v>
      </c>
      <c r="AI24" s="549">
        <f t="shared" si="22"/>
        <v>11.439</v>
      </c>
      <c r="AJ24" s="549">
        <f t="shared" si="22"/>
        <v>7.13</v>
      </c>
      <c r="AK24" s="549">
        <f t="shared" si="22"/>
        <v>3.73</v>
      </c>
      <c r="AL24" s="549">
        <f t="shared" si="22"/>
        <v>30.732791828213543</v>
      </c>
      <c r="AM24" s="549">
        <f t="shared" si="22"/>
        <v>58.198999999999991</v>
      </c>
      <c r="AN24" s="549">
        <f t="shared" si="22"/>
        <v>36.1</v>
      </c>
      <c r="AO24" s="549">
        <f t="shared" si="22"/>
        <v>28.536999999999999</v>
      </c>
      <c r="AP24" s="159">
        <f t="shared" si="22"/>
        <v>78948</v>
      </c>
      <c r="AQ24" s="285">
        <f>SUM(AQ10:AQ23)</f>
        <v>540.49699999999996</v>
      </c>
      <c r="AR24" s="32">
        <f>SUM(AR10:AR23)</f>
        <v>14.314999999999998</v>
      </c>
      <c r="AS24" s="32">
        <f>SUM(AS10:AS23)</f>
        <v>83.527000000000001</v>
      </c>
      <c r="AT24" s="32">
        <f>SUM(AT10:AT23)</f>
        <v>351.10437999999994</v>
      </c>
      <c r="AU24" s="32">
        <f t="shared" si="21"/>
        <v>75.93950000000001</v>
      </c>
      <c r="AV24" s="286">
        <f>SUM(AV10:AV23)</f>
        <v>130.17570999999998</v>
      </c>
      <c r="AW24" s="77">
        <f>SUM(AW10:AW23)</f>
        <v>44.020780000000002</v>
      </c>
      <c r="AX24" s="77">
        <f t="shared" si="21"/>
        <v>77.09893000000001</v>
      </c>
      <c r="AY24" s="77">
        <f t="shared" si="21"/>
        <v>12.136000000000001</v>
      </c>
      <c r="AZ24" s="140">
        <f t="shared" si="21"/>
        <v>323995.2</v>
      </c>
      <c r="BA24" s="285">
        <f>SUM(BA10:BA23)</f>
        <v>159.21999999999997</v>
      </c>
      <c r="BB24" s="32">
        <f t="shared" si="21"/>
        <v>19.324999999999999</v>
      </c>
      <c r="BC24" s="32">
        <f t="shared" si="21"/>
        <v>1.7029999999999998</v>
      </c>
      <c r="BD24" s="32">
        <f t="shared" si="21"/>
        <v>2.9209999999999998</v>
      </c>
      <c r="BE24" s="32">
        <f t="shared" si="21"/>
        <v>2.2170000000000001</v>
      </c>
      <c r="BF24" s="32">
        <f t="shared" si="21"/>
        <v>27.310000000000002</v>
      </c>
      <c r="BG24" s="32">
        <f t="shared" si="21"/>
        <v>49.677999999999997</v>
      </c>
      <c r="BH24" s="32">
        <f t="shared" si="21"/>
        <v>36.398000000000003</v>
      </c>
      <c r="BI24" s="32">
        <f t="shared" si="21"/>
        <v>21.126000000000001</v>
      </c>
      <c r="BJ24" s="287">
        <f t="shared" si="21"/>
        <v>72111</v>
      </c>
      <c r="BK24" s="160">
        <f t="shared" si="17"/>
        <v>0.96426061049363987</v>
      </c>
      <c r="BL24" s="160">
        <f t="shared" si="20"/>
        <v>0.86783806666666652</v>
      </c>
      <c r="BM24" s="160">
        <f t="shared" si="18"/>
        <v>0.86976947448923836</v>
      </c>
      <c r="BN24" s="160">
        <f>$AQ24/W24</f>
        <v>0.95205959556649644</v>
      </c>
      <c r="BO24" s="160">
        <f t="shared" si="6"/>
        <v>0.86783806666666652</v>
      </c>
      <c r="BP24" s="160">
        <f t="shared" si="7"/>
        <v>0.84420359981427451</v>
      </c>
      <c r="BQ24" s="161">
        <f t="shared" ref="BQ24:BS24" si="23">SUM(BQ10:BQ23)</f>
        <v>26.620120000000018</v>
      </c>
      <c r="BR24" s="161">
        <f t="shared" si="23"/>
        <v>3.9899999999999984</v>
      </c>
      <c r="BS24" s="161">
        <f t="shared" si="23"/>
        <v>3.1239999999999881</v>
      </c>
      <c r="BT24" s="611"/>
      <c r="BU24" s="241"/>
      <c r="BV24" s="245"/>
      <c r="BW24" s="245"/>
      <c r="BX24" s="245"/>
      <c r="BY24" s="245"/>
      <c r="BZ24" s="245"/>
      <c r="CA24" s="245"/>
      <c r="CB24" s="245"/>
      <c r="CC24" s="245"/>
      <c r="CD24" s="245"/>
      <c r="CE24" s="245"/>
      <c r="CF24" s="245"/>
      <c r="CG24" s="245"/>
      <c r="CH24" s="245"/>
      <c r="CI24" s="233"/>
      <c r="CJ24" s="233"/>
      <c r="CK24" s="233"/>
      <c r="CL24" s="233"/>
    </row>
    <row r="25" spans="1:95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724"/>
      <c r="AX25" s="724"/>
      <c r="AY25" s="724"/>
      <c r="AZ25" s="724"/>
      <c r="BA25" s="724"/>
      <c r="BB25" s="724"/>
      <c r="BC25" s="724"/>
      <c r="BD25" s="724"/>
      <c r="BE25" s="724"/>
      <c r="BF25" s="724"/>
      <c r="BG25" s="724"/>
      <c r="BH25" s="724"/>
      <c r="BI25" s="724"/>
      <c r="BJ25" s="724"/>
      <c r="BK25" s="724"/>
      <c r="BL25" s="724"/>
      <c r="BM25" s="724"/>
      <c r="BN25" s="724"/>
      <c r="BO25" s="724"/>
      <c r="BP25" s="724"/>
      <c r="BQ25" s="724"/>
      <c r="BR25" s="724"/>
      <c r="BS25" s="724"/>
      <c r="BT25" s="629"/>
      <c r="BU25" s="224"/>
      <c r="BV25" s="227"/>
      <c r="BW25" s="227"/>
      <c r="BX25" s="227"/>
      <c r="BY25" s="227"/>
      <c r="BZ25" s="227"/>
      <c r="CA25" s="227"/>
      <c r="CB25" s="227"/>
      <c r="CC25" s="227"/>
      <c r="CD25" s="227"/>
      <c r="CE25" s="227"/>
      <c r="CF25" s="227"/>
      <c r="CG25" s="227"/>
      <c r="CH25" s="227"/>
      <c r="CI25" s="234"/>
      <c r="CJ25" s="234"/>
      <c r="CK25" s="234"/>
      <c r="CL25" s="234"/>
    </row>
    <row r="26" spans="1:95" ht="15" customHeight="1" x14ac:dyDescent="0.4">
      <c r="AV26" s="5" t="s">
        <v>70</v>
      </c>
      <c r="BJ26" s="288">
        <f>+BJ24/V24</f>
        <v>0.91633521824766506</v>
      </c>
    </row>
    <row r="27" spans="1:95" ht="15" customHeight="1" x14ac:dyDescent="0.4">
      <c r="N27" s="70">
        <f t="shared" ref="N27:U27" si="24">+N24*0.8</f>
        <v>10.312000000000001</v>
      </c>
      <c r="O27" s="70">
        <f t="shared" si="24"/>
        <v>8.5040000000000013</v>
      </c>
      <c r="P27" s="70">
        <f t="shared" si="24"/>
        <v>5.7040000000000006</v>
      </c>
      <c r="Q27" s="70">
        <f t="shared" si="24"/>
        <v>3.2640000000000002</v>
      </c>
      <c r="R27" s="70">
        <f t="shared" si="24"/>
        <v>26.880000000000003</v>
      </c>
      <c r="S27" s="70">
        <f t="shared" si="24"/>
        <v>40.623999999999995</v>
      </c>
      <c r="T27" s="70">
        <f t="shared" si="24"/>
        <v>29.528000000000006</v>
      </c>
      <c r="U27" s="70">
        <f t="shared" si="24"/>
        <v>21.632000000000001</v>
      </c>
      <c r="AH27" s="98">
        <f t="shared" ref="AH27:AO27" si="25">+AH24*0.8</f>
        <v>10.188800000000002</v>
      </c>
      <c r="AI27" s="98">
        <f t="shared" si="25"/>
        <v>9.1512000000000011</v>
      </c>
      <c r="AJ27" s="98">
        <f t="shared" si="25"/>
        <v>5.7040000000000006</v>
      </c>
      <c r="AK27" s="98">
        <f t="shared" si="25"/>
        <v>2.984</v>
      </c>
      <c r="AL27" s="98">
        <f t="shared" si="25"/>
        <v>24.586233462570835</v>
      </c>
      <c r="AM27" s="98">
        <f t="shared" si="25"/>
        <v>46.559199999999997</v>
      </c>
      <c r="AN27" s="98">
        <f t="shared" si="25"/>
        <v>28.880000000000003</v>
      </c>
      <c r="AO27" s="98">
        <f t="shared" si="25"/>
        <v>22.829599999999999</v>
      </c>
      <c r="AQ27" s="289"/>
      <c r="BA27" s="289"/>
    </row>
    <row r="30" spans="1:95" ht="15" customHeight="1" x14ac:dyDescent="0.4">
      <c r="BL30" s="37"/>
      <c r="BM30" s="37"/>
      <c r="BO30" s="37"/>
      <c r="BP30" s="37"/>
    </row>
  </sheetData>
  <mergeCells count="47">
    <mergeCell ref="B1:V1"/>
    <mergeCell ref="B2:V2"/>
    <mergeCell ref="A3:BS3"/>
    <mergeCell ref="A4:BM4"/>
    <mergeCell ref="A5:A7"/>
    <mergeCell ref="B5:B7"/>
    <mergeCell ref="C5:V5"/>
    <mergeCell ref="W5:AP5"/>
    <mergeCell ref="AQ5:BJ5"/>
    <mergeCell ref="BK5:BM5"/>
    <mergeCell ref="AH6:AK6"/>
    <mergeCell ref="BN5:BP5"/>
    <mergeCell ref="BQ5:BS5"/>
    <mergeCell ref="C6:C7"/>
    <mergeCell ref="D6:G6"/>
    <mergeCell ref="H6:H7"/>
    <mergeCell ref="I6:L6"/>
    <mergeCell ref="M6:M7"/>
    <mergeCell ref="N6:Q6"/>
    <mergeCell ref="R6:U6"/>
    <mergeCell ref="V6:V7"/>
    <mergeCell ref="W6:W7"/>
    <mergeCell ref="X6:AA6"/>
    <mergeCell ref="AB6:AB7"/>
    <mergeCell ref="AC6:AF6"/>
    <mergeCell ref="AG6:AG7"/>
    <mergeCell ref="AP6:AP7"/>
    <mergeCell ref="AQ6:AQ7"/>
    <mergeCell ref="AR6:AU6"/>
    <mergeCell ref="AV6:AV7"/>
    <mergeCell ref="AW6:AZ6"/>
    <mergeCell ref="BS6:BS7"/>
    <mergeCell ref="BU7:CI7"/>
    <mergeCell ref="A25:BS25"/>
    <mergeCell ref="BM6:BM7"/>
    <mergeCell ref="BN6:BN7"/>
    <mergeCell ref="BO6:BO7"/>
    <mergeCell ref="BP6:BP7"/>
    <mergeCell ref="BQ6:BQ7"/>
    <mergeCell ref="BR6:BR7"/>
    <mergeCell ref="BA6:BA7"/>
    <mergeCell ref="BB6:BE6"/>
    <mergeCell ref="BF6:BI6"/>
    <mergeCell ref="BJ6:BJ7"/>
    <mergeCell ref="BK6:BK7"/>
    <mergeCell ref="BL6:BL7"/>
    <mergeCell ref="AL6:AO6"/>
  </mergeCells>
  <printOptions horizontalCentered="1"/>
  <pageMargins left="0" right="0" top="0.35433070866141703" bottom="0.15748031496063" header="0.31496062992126" footer="0.118110236220472"/>
  <pageSetup paperSize="9" scale="8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30"/>
  <sheetViews>
    <sheetView tabSelected="1" topLeftCell="A3" zoomScale="85" zoomScaleNormal="85" zoomScaleSheetLayoutView="100" workbookViewId="0">
      <pane xSplit="2" ySplit="6" topLeftCell="AQ9" activePane="bottomRight" state="frozen"/>
      <selection activeCell="A3" sqref="A3"/>
      <selection pane="topRight" activeCell="C3" sqref="C3"/>
      <selection pane="bottomLeft" activeCell="A9" sqref="A9"/>
      <selection pane="bottomRight" activeCell="CW10" sqref="CW10"/>
    </sheetView>
  </sheetViews>
  <sheetFormatPr defaultRowHeight="15" customHeight="1" x14ac:dyDescent="0.4"/>
  <cols>
    <col min="1" max="1" width="3.875" style="5" bestFit="1" customWidth="1"/>
    <col min="2" max="2" width="17.125" style="5" customWidth="1"/>
    <col min="3" max="3" width="8.625" style="5" customWidth="1"/>
    <col min="4" max="7" width="9.25" style="5" hidden="1" customWidth="1"/>
    <col min="8" max="8" width="9" style="5" customWidth="1"/>
    <col min="9" max="12" width="9.25" style="5" hidden="1" customWidth="1"/>
    <col min="13" max="13" width="8.625" style="5" customWidth="1"/>
    <col min="14" max="21" width="9.25" style="5" hidden="1" customWidth="1"/>
    <col min="22" max="22" width="8" style="5" hidden="1" customWidth="1"/>
    <col min="23" max="23" width="8.875" style="5" customWidth="1"/>
    <col min="24" max="27" width="9.25" style="5" hidden="1" customWidth="1"/>
    <col min="28" max="28" width="9.75" style="5" customWidth="1"/>
    <col min="29" max="32" width="9.25" style="5" hidden="1" customWidth="1"/>
    <col min="33" max="33" width="8.5" style="5" customWidth="1"/>
    <col min="34" max="41" width="9.25" style="5" hidden="1" customWidth="1"/>
    <col min="42" max="42" width="9.75" style="5" hidden="1" customWidth="1"/>
    <col min="43" max="43" width="7.875" style="5" customWidth="1"/>
    <col min="44" max="47" width="7.125" style="5" hidden="1" customWidth="1"/>
    <col min="48" max="48" width="8.375" style="78" customWidth="1"/>
    <col min="49" max="51" width="7.5" style="78" hidden="1" customWidth="1"/>
    <col min="52" max="52" width="8.25" style="78" hidden="1" customWidth="1"/>
    <col min="53" max="53" width="8.25" style="5" customWidth="1"/>
    <col min="54" max="54" width="6.875" style="5" hidden="1" customWidth="1"/>
    <col min="55" max="57" width="6.125" style="5" hidden="1" customWidth="1"/>
    <col min="58" max="61" width="6.75" style="5" hidden="1" customWidth="1"/>
    <col min="62" max="62" width="6.875" style="290" customWidth="1"/>
    <col min="63" max="65" width="8" style="5" customWidth="1"/>
    <col min="66" max="68" width="8" style="5" hidden="1" customWidth="1"/>
    <col min="69" max="70" width="6.5" style="5" hidden="1" customWidth="1"/>
    <col min="71" max="72" width="6.25" style="5" hidden="1" customWidth="1"/>
    <col min="73" max="73" width="5.75" style="237" hidden="1" customWidth="1"/>
    <col min="74" max="74" width="4.625" style="237" hidden="1" customWidth="1"/>
    <col min="75" max="77" width="4.125" style="237" hidden="1" customWidth="1"/>
    <col min="78" max="78" width="3.25" style="237" hidden="1" customWidth="1"/>
    <col min="79" max="81" width="4.125" style="237" hidden="1" customWidth="1"/>
    <col min="82" max="82" width="3.25" style="237" hidden="1" customWidth="1"/>
    <col min="83" max="83" width="4.125" style="237" hidden="1" customWidth="1"/>
    <col min="84" max="84" width="4.625" style="237" hidden="1" customWidth="1"/>
    <col min="85" max="85" width="4.125" style="237" hidden="1" customWidth="1"/>
    <col min="86" max="86" width="3.25" style="237" hidden="1" customWidth="1"/>
    <col min="87" max="87" width="3.25" style="228" hidden="1" customWidth="1"/>
    <col min="88" max="89" width="3.625" style="228" hidden="1" customWidth="1"/>
    <col min="90" max="90" width="4.625" style="228" hidden="1" customWidth="1"/>
    <col min="91" max="93" width="4.625" style="5" hidden="1" customWidth="1"/>
    <col min="94" max="95" width="4.5" style="5" hidden="1" customWidth="1"/>
    <col min="96" max="96" width="0" style="5" hidden="1" customWidth="1"/>
    <col min="97" max="233" width="8.625" style="5"/>
    <col min="234" max="234" width="4.25" style="5" customWidth="1"/>
    <col min="235" max="235" width="16.25" style="5" customWidth="1"/>
    <col min="236" max="243" width="6.75" style="5" customWidth="1"/>
    <col min="244" max="245" width="5.875" style="5" customWidth="1"/>
    <col min="246" max="246" width="8.5" style="5" customWidth="1"/>
    <col min="247" max="247" width="8" style="5" customWidth="1"/>
    <col min="248" max="248" width="9.125" style="5" customWidth="1"/>
    <col min="249" max="254" width="8" style="5" customWidth="1"/>
    <col min="255" max="255" width="11.75" style="5" customWidth="1"/>
    <col min="256" max="256" width="6.875" style="5" customWidth="1"/>
    <col min="257" max="257" width="8.375" style="5" customWidth="1"/>
    <col min="258" max="264" width="6.75" style="5" customWidth="1"/>
    <col min="265" max="266" width="5.875" style="5" customWidth="1"/>
    <col min="267" max="267" width="8.5" style="5" customWidth="1"/>
    <col min="268" max="268" width="8" style="5" customWidth="1"/>
    <col min="269" max="269" width="9.125" style="5" customWidth="1"/>
    <col min="270" max="275" width="8" style="5" customWidth="1"/>
    <col min="276" max="276" width="11.75" style="5" customWidth="1"/>
    <col min="277" max="277" width="6.875" style="5" customWidth="1"/>
    <col min="278" max="278" width="7.625" style="5" customWidth="1"/>
    <col min="279" max="282" width="6.75" style="5" customWidth="1"/>
    <col min="283" max="283" width="7.625" style="5" customWidth="1"/>
    <col min="284" max="288" width="6.75" style="5" customWidth="1"/>
    <col min="289" max="289" width="6.625" style="5" customWidth="1"/>
    <col min="290" max="290" width="6.25" style="5" customWidth="1"/>
    <col min="291" max="291" width="6.625" style="5" customWidth="1"/>
    <col min="292" max="292" width="6.25" style="5" customWidth="1"/>
    <col min="293" max="293" width="6.5" style="5" customWidth="1"/>
    <col min="294" max="294" width="6.625" style="5" customWidth="1"/>
    <col min="295" max="295" width="6.875" style="5" customWidth="1"/>
    <col min="296" max="296" width="7" style="5" customWidth="1"/>
    <col min="297" max="297" width="8.125" style="5" customWidth="1"/>
    <col min="298" max="298" width="7.875" style="5" customWidth="1"/>
    <col min="299" max="300" width="6.75" style="5" customWidth="1"/>
    <col min="301" max="301" width="6.625" style="5" customWidth="1"/>
    <col min="302" max="303" width="6.75" style="5" customWidth="1"/>
    <col min="304" max="304" width="6.625" style="5" customWidth="1"/>
    <col min="305" max="307" width="0" style="5" hidden="1" customWidth="1"/>
    <col min="308" max="489" width="8.625" style="5"/>
    <col min="490" max="490" width="4.25" style="5" customWidth="1"/>
    <col min="491" max="491" width="16.25" style="5" customWidth="1"/>
    <col min="492" max="499" width="6.75" style="5" customWidth="1"/>
    <col min="500" max="501" width="5.875" style="5" customWidth="1"/>
    <col min="502" max="502" width="8.5" style="5" customWidth="1"/>
    <col min="503" max="503" width="8" style="5" customWidth="1"/>
    <col min="504" max="504" width="9.125" style="5" customWidth="1"/>
    <col min="505" max="510" width="8" style="5" customWidth="1"/>
    <col min="511" max="511" width="11.75" style="5" customWidth="1"/>
    <col min="512" max="512" width="6.875" style="5" customWidth="1"/>
    <col min="513" max="513" width="8.375" style="5" customWidth="1"/>
    <col min="514" max="520" width="6.75" style="5" customWidth="1"/>
    <col min="521" max="522" width="5.875" style="5" customWidth="1"/>
    <col min="523" max="523" width="8.5" style="5" customWidth="1"/>
    <col min="524" max="524" width="8" style="5" customWidth="1"/>
    <col min="525" max="525" width="9.125" style="5" customWidth="1"/>
    <col min="526" max="531" width="8" style="5" customWidth="1"/>
    <col min="532" max="532" width="11.75" style="5" customWidth="1"/>
    <col min="533" max="533" width="6.875" style="5" customWidth="1"/>
    <col min="534" max="534" width="7.625" style="5" customWidth="1"/>
    <col min="535" max="538" width="6.75" style="5" customWidth="1"/>
    <col min="539" max="539" width="7.625" style="5" customWidth="1"/>
    <col min="540" max="544" width="6.75" style="5" customWidth="1"/>
    <col min="545" max="545" width="6.625" style="5" customWidth="1"/>
    <col min="546" max="546" width="6.25" style="5" customWidth="1"/>
    <col min="547" max="547" width="6.625" style="5" customWidth="1"/>
    <col min="548" max="548" width="6.25" style="5" customWidth="1"/>
    <col min="549" max="549" width="6.5" style="5" customWidth="1"/>
    <col min="550" max="550" width="6.625" style="5" customWidth="1"/>
    <col min="551" max="551" width="6.875" style="5" customWidth="1"/>
    <col min="552" max="552" width="7" style="5" customWidth="1"/>
    <col min="553" max="553" width="8.125" style="5" customWidth="1"/>
    <col min="554" max="554" width="7.875" style="5" customWidth="1"/>
    <col min="555" max="556" width="6.75" style="5" customWidth="1"/>
    <col min="557" max="557" width="6.625" style="5" customWidth="1"/>
    <col min="558" max="559" width="6.75" style="5" customWidth="1"/>
    <col min="560" max="560" width="6.625" style="5" customWidth="1"/>
    <col min="561" max="563" width="0" style="5" hidden="1" customWidth="1"/>
    <col min="564" max="745" width="8.625" style="5"/>
    <col min="746" max="746" width="4.25" style="5" customWidth="1"/>
    <col min="747" max="747" width="16.25" style="5" customWidth="1"/>
    <col min="748" max="755" width="6.75" style="5" customWidth="1"/>
    <col min="756" max="757" width="5.875" style="5" customWidth="1"/>
    <col min="758" max="758" width="8.5" style="5" customWidth="1"/>
    <col min="759" max="759" width="8" style="5" customWidth="1"/>
    <col min="760" max="760" width="9.125" style="5" customWidth="1"/>
    <col min="761" max="766" width="8" style="5" customWidth="1"/>
    <col min="767" max="767" width="11.75" style="5" customWidth="1"/>
    <col min="768" max="768" width="6.875" style="5" customWidth="1"/>
    <col min="769" max="769" width="8.375" style="5" customWidth="1"/>
    <col min="770" max="776" width="6.75" style="5" customWidth="1"/>
    <col min="777" max="778" width="5.875" style="5" customWidth="1"/>
    <col min="779" max="779" width="8.5" style="5" customWidth="1"/>
    <col min="780" max="780" width="8" style="5" customWidth="1"/>
    <col min="781" max="781" width="9.125" style="5" customWidth="1"/>
    <col min="782" max="787" width="8" style="5" customWidth="1"/>
    <col min="788" max="788" width="11.75" style="5" customWidth="1"/>
    <col min="789" max="789" width="6.875" style="5" customWidth="1"/>
    <col min="790" max="790" width="7.625" style="5" customWidth="1"/>
    <col min="791" max="794" width="6.75" style="5" customWidth="1"/>
    <col min="795" max="795" width="7.625" style="5" customWidth="1"/>
    <col min="796" max="800" width="6.75" style="5" customWidth="1"/>
    <col min="801" max="801" width="6.625" style="5" customWidth="1"/>
    <col min="802" max="802" width="6.25" style="5" customWidth="1"/>
    <col min="803" max="803" width="6.625" style="5" customWidth="1"/>
    <col min="804" max="804" width="6.25" style="5" customWidth="1"/>
    <col min="805" max="805" width="6.5" style="5" customWidth="1"/>
    <col min="806" max="806" width="6.625" style="5" customWidth="1"/>
    <col min="807" max="807" width="6.875" style="5" customWidth="1"/>
    <col min="808" max="808" width="7" style="5" customWidth="1"/>
    <col min="809" max="809" width="8.125" style="5" customWidth="1"/>
    <col min="810" max="810" width="7.875" style="5" customWidth="1"/>
    <col min="811" max="812" width="6.75" style="5" customWidth="1"/>
    <col min="813" max="813" width="6.625" style="5" customWidth="1"/>
    <col min="814" max="815" width="6.75" style="5" customWidth="1"/>
    <col min="816" max="816" width="6.625" style="5" customWidth="1"/>
    <col min="817" max="819" width="0" style="5" hidden="1" customWidth="1"/>
    <col min="820" max="1001" width="8.625" style="5"/>
    <col min="1002" max="1002" width="4.25" style="5" customWidth="1"/>
    <col min="1003" max="1003" width="16.25" style="5" customWidth="1"/>
    <col min="1004" max="1011" width="6.75" style="5" customWidth="1"/>
    <col min="1012" max="1013" width="5.875" style="5" customWidth="1"/>
    <col min="1014" max="1014" width="8.5" style="5" customWidth="1"/>
    <col min="1015" max="1015" width="8" style="5" customWidth="1"/>
    <col min="1016" max="1016" width="9.125" style="5" customWidth="1"/>
    <col min="1017" max="1022" width="8" style="5" customWidth="1"/>
    <col min="1023" max="1023" width="11.75" style="5" customWidth="1"/>
    <col min="1024" max="1024" width="6.875" style="5" customWidth="1"/>
    <col min="1025" max="1025" width="8.375" style="5" customWidth="1"/>
    <col min="1026" max="1032" width="6.75" style="5" customWidth="1"/>
    <col min="1033" max="1034" width="5.875" style="5" customWidth="1"/>
    <col min="1035" max="1035" width="8.5" style="5" customWidth="1"/>
    <col min="1036" max="1036" width="8" style="5" customWidth="1"/>
    <col min="1037" max="1037" width="9.125" style="5" customWidth="1"/>
    <col min="1038" max="1043" width="8" style="5" customWidth="1"/>
    <col min="1044" max="1044" width="11.75" style="5" customWidth="1"/>
    <col min="1045" max="1045" width="6.875" style="5" customWidth="1"/>
    <col min="1046" max="1046" width="7.625" style="5" customWidth="1"/>
    <col min="1047" max="1050" width="6.75" style="5" customWidth="1"/>
    <col min="1051" max="1051" width="7.625" style="5" customWidth="1"/>
    <col min="1052" max="1056" width="6.75" style="5" customWidth="1"/>
    <col min="1057" max="1057" width="6.625" style="5" customWidth="1"/>
    <col min="1058" max="1058" width="6.25" style="5" customWidth="1"/>
    <col min="1059" max="1059" width="6.625" style="5" customWidth="1"/>
    <col min="1060" max="1060" width="6.25" style="5" customWidth="1"/>
    <col min="1061" max="1061" width="6.5" style="5" customWidth="1"/>
    <col min="1062" max="1062" width="6.625" style="5" customWidth="1"/>
    <col min="1063" max="1063" width="6.875" style="5" customWidth="1"/>
    <col min="1064" max="1064" width="7" style="5" customWidth="1"/>
    <col min="1065" max="1065" width="8.125" style="5" customWidth="1"/>
    <col min="1066" max="1066" width="7.875" style="5" customWidth="1"/>
    <col min="1067" max="1068" width="6.75" style="5" customWidth="1"/>
    <col min="1069" max="1069" width="6.625" style="5" customWidth="1"/>
    <col min="1070" max="1071" width="6.75" style="5" customWidth="1"/>
    <col min="1072" max="1072" width="6.625" style="5" customWidth="1"/>
    <col min="1073" max="1075" width="0" style="5" hidden="1" customWidth="1"/>
    <col min="1076" max="1257" width="8.625" style="5"/>
    <col min="1258" max="1258" width="4.25" style="5" customWidth="1"/>
    <col min="1259" max="1259" width="16.25" style="5" customWidth="1"/>
    <col min="1260" max="1267" width="6.75" style="5" customWidth="1"/>
    <col min="1268" max="1269" width="5.875" style="5" customWidth="1"/>
    <col min="1270" max="1270" width="8.5" style="5" customWidth="1"/>
    <col min="1271" max="1271" width="8" style="5" customWidth="1"/>
    <col min="1272" max="1272" width="9.125" style="5" customWidth="1"/>
    <col min="1273" max="1278" width="8" style="5" customWidth="1"/>
    <col min="1279" max="1279" width="11.75" style="5" customWidth="1"/>
    <col min="1280" max="1280" width="6.875" style="5" customWidth="1"/>
    <col min="1281" max="1281" width="8.375" style="5" customWidth="1"/>
    <col min="1282" max="1288" width="6.75" style="5" customWidth="1"/>
    <col min="1289" max="1290" width="5.875" style="5" customWidth="1"/>
    <col min="1291" max="1291" width="8.5" style="5" customWidth="1"/>
    <col min="1292" max="1292" width="8" style="5" customWidth="1"/>
    <col min="1293" max="1293" width="9.125" style="5" customWidth="1"/>
    <col min="1294" max="1299" width="8" style="5" customWidth="1"/>
    <col min="1300" max="1300" width="11.75" style="5" customWidth="1"/>
    <col min="1301" max="1301" width="6.875" style="5" customWidth="1"/>
    <col min="1302" max="1302" width="7.625" style="5" customWidth="1"/>
    <col min="1303" max="1306" width="6.75" style="5" customWidth="1"/>
    <col min="1307" max="1307" width="7.625" style="5" customWidth="1"/>
    <col min="1308" max="1312" width="6.75" style="5" customWidth="1"/>
    <col min="1313" max="1313" width="6.625" style="5" customWidth="1"/>
    <col min="1314" max="1314" width="6.25" style="5" customWidth="1"/>
    <col min="1315" max="1315" width="6.625" style="5" customWidth="1"/>
    <col min="1316" max="1316" width="6.25" style="5" customWidth="1"/>
    <col min="1317" max="1317" width="6.5" style="5" customWidth="1"/>
    <col min="1318" max="1318" width="6.625" style="5" customWidth="1"/>
    <col min="1319" max="1319" width="6.875" style="5" customWidth="1"/>
    <col min="1320" max="1320" width="7" style="5" customWidth="1"/>
    <col min="1321" max="1321" width="8.125" style="5" customWidth="1"/>
    <col min="1322" max="1322" width="7.875" style="5" customWidth="1"/>
    <col min="1323" max="1324" width="6.75" style="5" customWidth="1"/>
    <col min="1325" max="1325" width="6.625" style="5" customWidth="1"/>
    <col min="1326" max="1327" width="6.75" style="5" customWidth="1"/>
    <col min="1328" max="1328" width="6.625" style="5" customWidth="1"/>
    <col min="1329" max="1331" width="0" style="5" hidden="1" customWidth="1"/>
    <col min="1332" max="1513" width="8.625" style="5"/>
    <col min="1514" max="1514" width="4.25" style="5" customWidth="1"/>
    <col min="1515" max="1515" width="16.25" style="5" customWidth="1"/>
    <col min="1516" max="1523" width="6.75" style="5" customWidth="1"/>
    <col min="1524" max="1525" width="5.875" style="5" customWidth="1"/>
    <col min="1526" max="1526" width="8.5" style="5" customWidth="1"/>
    <col min="1527" max="1527" width="8" style="5" customWidth="1"/>
    <col min="1528" max="1528" width="9.125" style="5" customWidth="1"/>
    <col min="1529" max="1534" width="8" style="5" customWidth="1"/>
    <col min="1535" max="1535" width="11.75" style="5" customWidth="1"/>
    <col min="1536" max="1536" width="6.875" style="5" customWidth="1"/>
    <col min="1537" max="1537" width="8.375" style="5" customWidth="1"/>
    <col min="1538" max="1544" width="6.75" style="5" customWidth="1"/>
    <col min="1545" max="1546" width="5.875" style="5" customWidth="1"/>
    <col min="1547" max="1547" width="8.5" style="5" customWidth="1"/>
    <col min="1548" max="1548" width="8" style="5" customWidth="1"/>
    <col min="1549" max="1549" width="9.125" style="5" customWidth="1"/>
    <col min="1550" max="1555" width="8" style="5" customWidth="1"/>
    <col min="1556" max="1556" width="11.75" style="5" customWidth="1"/>
    <col min="1557" max="1557" width="6.875" style="5" customWidth="1"/>
    <col min="1558" max="1558" width="7.625" style="5" customWidth="1"/>
    <col min="1559" max="1562" width="6.75" style="5" customWidth="1"/>
    <col min="1563" max="1563" width="7.625" style="5" customWidth="1"/>
    <col min="1564" max="1568" width="6.75" style="5" customWidth="1"/>
    <col min="1569" max="1569" width="6.625" style="5" customWidth="1"/>
    <col min="1570" max="1570" width="6.25" style="5" customWidth="1"/>
    <col min="1571" max="1571" width="6.625" style="5" customWidth="1"/>
    <col min="1572" max="1572" width="6.25" style="5" customWidth="1"/>
    <col min="1573" max="1573" width="6.5" style="5" customWidth="1"/>
    <col min="1574" max="1574" width="6.625" style="5" customWidth="1"/>
    <col min="1575" max="1575" width="6.875" style="5" customWidth="1"/>
    <col min="1576" max="1576" width="7" style="5" customWidth="1"/>
    <col min="1577" max="1577" width="8.125" style="5" customWidth="1"/>
    <col min="1578" max="1578" width="7.875" style="5" customWidth="1"/>
    <col min="1579" max="1580" width="6.75" style="5" customWidth="1"/>
    <col min="1581" max="1581" width="6.625" style="5" customWidth="1"/>
    <col min="1582" max="1583" width="6.75" style="5" customWidth="1"/>
    <col min="1584" max="1584" width="6.625" style="5" customWidth="1"/>
    <col min="1585" max="1587" width="0" style="5" hidden="1" customWidth="1"/>
    <col min="1588" max="1769" width="8.625" style="5"/>
    <col min="1770" max="1770" width="4.25" style="5" customWidth="1"/>
    <col min="1771" max="1771" width="16.25" style="5" customWidth="1"/>
    <col min="1772" max="1779" width="6.75" style="5" customWidth="1"/>
    <col min="1780" max="1781" width="5.875" style="5" customWidth="1"/>
    <col min="1782" max="1782" width="8.5" style="5" customWidth="1"/>
    <col min="1783" max="1783" width="8" style="5" customWidth="1"/>
    <col min="1784" max="1784" width="9.125" style="5" customWidth="1"/>
    <col min="1785" max="1790" width="8" style="5" customWidth="1"/>
    <col min="1791" max="1791" width="11.75" style="5" customWidth="1"/>
    <col min="1792" max="1792" width="6.875" style="5" customWidth="1"/>
    <col min="1793" max="1793" width="8.375" style="5" customWidth="1"/>
    <col min="1794" max="1800" width="6.75" style="5" customWidth="1"/>
    <col min="1801" max="1802" width="5.875" style="5" customWidth="1"/>
    <col min="1803" max="1803" width="8.5" style="5" customWidth="1"/>
    <col min="1804" max="1804" width="8" style="5" customWidth="1"/>
    <col min="1805" max="1805" width="9.125" style="5" customWidth="1"/>
    <col min="1806" max="1811" width="8" style="5" customWidth="1"/>
    <col min="1812" max="1812" width="11.75" style="5" customWidth="1"/>
    <col min="1813" max="1813" width="6.875" style="5" customWidth="1"/>
    <col min="1814" max="1814" width="7.625" style="5" customWidth="1"/>
    <col min="1815" max="1818" width="6.75" style="5" customWidth="1"/>
    <col min="1819" max="1819" width="7.625" style="5" customWidth="1"/>
    <col min="1820" max="1824" width="6.75" style="5" customWidth="1"/>
    <col min="1825" max="1825" width="6.625" style="5" customWidth="1"/>
    <col min="1826" max="1826" width="6.25" style="5" customWidth="1"/>
    <col min="1827" max="1827" width="6.625" style="5" customWidth="1"/>
    <col min="1828" max="1828" width="6.25" style="5" customWidth="1"/>
    <col min="1829" max="1829" width="6.5" style="5" customWidth="1"/>
    <col min="1830" max="1830" width="6.625" style="5" customWidth="1"/>
    <col min="1831" max="1831" width="6.875" style="5" customWidth="1"/>
    <col min="1832" max="1832" width="7" style="5" customWidth="1"/>
    <col min="1833" max="1833" width="8.125" style="5" customWidth="1"/>
    <col min="1834" max="1834" width="7.875" style="5" customWidth="1"/>
    <col min="1835" max="1836" width="6.75" style="5" customWidth="1"/>
    <col min="1837" max="1837" width="6.625" style="5" customWidth="1"/>
    <col min="1838" max="1839" width="6.75" style="5" customWidth="1"/>
    <col min="1840" max="1840" width="6.625" style="5" customWidth="1"/>
    <col min="1841" max="1843" width="0" style="5" hidden="1" customWidth="1"/>
    <col min="1844" max="2025" width="8.625" style="5"/>
    <col min="2026" max="2026" width="4.25" style="5" customWidth="1"/>
    <col min="2027" max="2027" width="16.25" style="5" customWidth="1"/>
    <col min="2028" max="2035" width="6.75" style="5" customWidth="1"/>
    <col min="2036" max="2037" width="5.875" style="5" customWidth="1"/>
    <col min="2038" max="2038" width="8.5" style="5" customWidth="1"/>
    <col min="2039" max="2039" width="8" style="5" customWidth="1"/>
    <col min="2040" max="2040" width="9.125" style="5" customWidth="1"/>
    <col min="2041" max="2046" width="8" style="5" customWidth="1"/>
    <col min="2047" max="2047" width="11.75" style="5" customWidth="1"/>
    <col min="2048" max="2048" width="6.875" style="5" customWidth="1"/>
    <col min="2049" max="2049" width="8.375" style="5" customWidth="1"/>
    <col min="2050" max="2056" width="6.75" style="5" customWidth="1"/>
    <col min="2057" max="2058" width="5.875" style="5" customWidth="1"/>
    <col min="2059" max="2059" width="8.5" style="5" customWidth="1"/>
    <col min="2060" max="2060" width="8" style="5" customWidth="1"/>
    <col min="2061" max="2061" width="9.125" style="5" customWidth="1"/>
    <col min="2062" max="2067" width="8" style="5" customWidth="1"/>
    <col min="2068" max="2068" width="11.75" style="5" customWidth="1"/>
    <col min="2069" max="2069" width="6.875" style="5" customWidth="1"/>
    <col min="2070" max="2070" width="7.625" style="5" customWidth="1"/>
    <col min="2071" max="2074" width="6.75" style="5" customWidth="1"/>
    <col min="2075" max="2075" width="7.625" style="5" customWidth="1"/>
    <col min="2076" max="2080" width="6.75" style="5" customWidth="1"/>
    <col min="2081" max="2081" width="6.625" style="5" customWidth="1"/>
    <col min="2082" max="2082" width="6.25" style="5" customWidth="1"/>
    <col min="2083" max="2083" width="6.625" style="5" customWidth="1"/>
    <col min="2084" max="2084" width="6.25" style="5" customWidth="1"/>
    <col min="2085" max="2085" width="6.5" style="5" customWidth="1"/>
    <col min="2086" max="2086" width="6.625" style="5" customWidth="1"/>
    <col min="2087" max="2087" width="6.875" style="5" customWidth="1"/>
    <col min="2088" max="2088" width="7" style="5" customWidth="1"/>
    <col min="2089" max="2089" width="8.125" style="5" customWidth="1"/>
    <col min="2090" max="2090" width="7.875" style="5" customWidth="1"/>
    <col min="2091" max="2092" width="6.75" style="5" customWidth="1"/>
    <col min="2093" max="2093" width="6.625" style="5" customWidth="1"/>
    <col min="2094" max="2095" width="6.75" style="5" customWidth="1"/>
    <col min="2096" max="2096" width="6.625" style="5" customWidth="1"/>
    <col min="2097" max="2099" width="0" style="5" hidden="1" customWidth="1"/>
    <col min="2100" max="2281" width="8.625" style="5"/>
    <col min="2282" max="2282" width="4.25" style="5" customWidth="1"/>
    <col min="2283" max="2283" width="16.25" style="5" customWidth="1"/>
    <col min="2284" max="2291" width="6.75" style="5" customWidth="1"/>
    <col min="2292" max="2293" width="5.875" style="5" customWidth="1"/>
    <col min="2294" max="2294" width="8.5" style="5" customWidth="1"/>
    <col min="2295" max="2295" width="8" style="5" customWidth="1"/>
    <col min="2296" max="2296" width="9.125" style="5" customWidth="1"/>
    <col min="2297" max="2302" width="8" style="5" customWidth="1"/>
    <col min="2303" max="2303" width="11.75" style="5" customWidth="1"/>
    <col min="2304" max="2304" width="6.875" style="5" customWidth="1"/>
    <col min="2305" max="2305" width="8.375" style="5" customWidth="1"/>
    <col min="2306" max="2312" width="6.75" style="5" customWidth="1"/>
    <col min="2313" max="2314" width="5.875" style="5" customWidth="1"/>
    <col min="2315" max="2315" width="8.5" style="5" customWidth="1"/>
    <col min="2316" max="2316" width="8" style="5" customWidth="1"/>
    <col min="2317" max="2317" width="9.125" style="5" customWidth="1"/>
    <col min="2318" max="2323" width="8" style="5" customWidth="1"/>
    <col min="2324" max="2324" width="11.75" style="5" customWidth="1"/>
    <col min="2325" max="2325" width="6.875" style="5" customWidth="1"/>
    <col min="2326" max="2326" width="7.625" style="5" customWidth="1"/>
    <col min="2327" max="2330" width="6.75" style="5" customWidth="1"/>
    <col min="2331" max="2331" width="7.625" style="5" customWidth="1"/>
    <col min="2332" max="2336" width="6.75" style="5" customWidth="1"/>
    <col min="2337" max="2337" width="6.625" style="5" customWidth="1"/>
    <col min="2338" max="2338" width="6.25" style="5" customWidth="1"/>
    <col min="2339" max="2339" width="6.625" style="5" customWidth="1"/>
    <col min="2340" max="2340" width="6.25" style="5" customWidth="1"/>
    <col min="2341" max="2341" width="6.5" style="5" customWidth="1"/>
    <col min="2342" max="2342" width="6.625" style="5" customWidth="1"/>
    <col min="2343" max="2343" width="6.875" style="5" customWidth="1"/>
    <col min="2344" max="2344" width="7" style="5" customWidth="1"/>
    <col min="2345" max="2345" width="8.125" style="5" customWidth="1"/>
    <col min="2346" max="2346" width="7.875" style="5" customWidth="1"/>
    <col min="2347" max="2348" width="6.75" style="5" customWidth="1"/>
    <col min="2349" max="2349" width="6.625" style="5" customWidth="1"/>
    <col min="2350" max="2351" width="6.75" style="5" customWidth="1"/>
    <col min="2352" max="2352" width="6.625" style="5" customWidth="1"/>
    <col min="2353" max="2355" width="0" style="5" hidden="1" customWidth="1"/>
    <col min="2356" max="2537" width="8.625" style="5"/>
    <col min="2538" max="2538" width="4.25" style="5" customWidth="1"/>
    <col min="2539" max="2539" width="16.25" style="5" customWidth="1"/>
    <col min="2540" max="2547" width="6.75" style="5" customWidth="1"/>
    <col min="2548" max="2549" width="5.875" style="5" customWidth="1"/>
    <col min="2550" max="2550" width="8.5" style="5" customWidth="1"/>
    <col min="2551" max="2551" width="8" style="5" customWidth="1"/>
    <col min="2552" max="2552" width="9.125" style="5" customWidth="1"/>
    <col min="2553" max="2558" width="8" style="5" customWidth="1"/>
    <col min="2559" max="2559" width="11.75" style="5" customWidth="1"/>
    <col min="2560" max="2560" width="6.875" style="5" customWidth="1"/>
    <col min="2561" max="2561" width="8.375" style="5" customWidth="1"/>
    <col min="2562" max="2568" width="6.75" style="5" customWidth="1"/>
    <col min="2569" max="2570" width="5.875" style="5" customWidth="1"/>
    <col min="2571" max="2571" width="8.5" style="5" customWidth="1"/>
    <col min="2572" max="2572" width="8" style="5" customWidth="1"/>
    <col min="2573" max="2573" width="9.125" style="5" customWidth="1"/>
    <col min="2574" max="2579" width="8" style="5" customWidth="1"/>
    <col min="2580" max="2580" width="11.75" style="5" customWidth="1"/>
    <col min="2581" max="2581" width="6.875" style="5" customWidth="1"/>
    <col min="2582" max="2582" width="7.625" style="5" customWidth="1"/>
    <col min="2583" max="2586" width="6.75" style="5" customWidth="1"/>
    <col min="2587" max="2587" width="7.625" style="5" customWidth="1"/>
    <col min="2588" max="2592" width="6.75" style="5" customWidth="1"/>
    <col min="2593" max="2593" width="6.625" style="5" customWidth="1"/>
    <col min="2594" max="2594" width="6.25" style="5" customWidth="1"/>
    <col min="2595" max="2595" width="6.625" style="5" customWidth="1"/>
    <col min="2596" max="2596" width="6.25" style="5" customWidth="1"/>
    <col min="2597" max="2597" width="6.5" style="5" customWidth="1"/>
    <col min="2598" max="2598" width="6.625" style="5" customWidth="1"/>
    <col min="2599" max="2599" width="6.875" style="5" customWidth="1"/>
    <col min="2600" max="2600" width="7" style="5" customWidth="1"/>
    <col min="2601" max="2601" width="8.125" style="5" customWidth="1"/>
    <col min="2602" max="2602" width="7.875" style="5" customWidth="1"/>
    <col min="2603" max="2604" width="6.75" style="5" customWidth="1"/>
    <col min="2605" max="2605" width="6.625" style="5" customWidth="1"/>
    <col min="2606" max="2607" width="6.75" style="5" customWidth="1"/>
    <col min="2608" max="2608" width="6.625" style="5" customWidth="1"/>
    <col min="2609" max="2611" width="0" style="5" hidden="1" customWidth="1"/>
    <col min="2612" max="2793" width="8.625" style="5"/>
    <col min="2794" max="2794" width="4.25" style="5" customWidth="1"/>
    <col min="2795" max="2795" width="16.25" style="5" customWidth="1"/>
    <col min="2796" max="2803" width="6.75" style="5" customWidth="1"/>
    <col min="2804" max="2805" width="5.875" style="5" customWidth="1"/>
    <col min="2806" max="2806" width="8.5" style="5" customWidth="1"/>
    <col min="2807" max="2807" width="8" style="5" customWidth="1"/>
    <col min="2808" max="2808" width="9.125" style="5" customWidth="1"/>
    <col min="2809" max="2814" width="8" style="5" customWidth="1"/>
    <col min="2815" max="2815" width="11.75" style="5" customWidth="1"/>
    <col min="2816" max="2816" width="6.875" style="5" customWidth="1"/>
    <col min="2817" max="2817" width="8.375" style="5" customWidth="1"/>
    <col min="2818" max="2824" width="6.75" style="5" customWidth="1"/>
    <col min="2825" max="2826" width="5.875" style="5" customWidth="1"/>
    <col min="2827" max="2827" width="8.5" style="5" customWidth="1"/>
    <col min="2828" max="2828" width="8" style="5" customWidth="1"/>
    <col min="2829" max="2829" width="9.125" style="5" customWidth="1"/>
    <col min="2830" max="2835" width="8" style="5" customWidth="1"/>
    <col min="2836" max="2836" width="11.75" style="5" customWidth="1"/>
    <col min="2837" max="2837" width="6.875" style="5" customWidth="1"/>
    <col min="2838" max="2838" width="7.625" style="5" customWidth="1"/>
    <col min="2839" max="2842" width="6.75" style="5" customWidth="1"/>
    <col min="2843" max="2843" width="7.625" style="5" customWidth="1"/>
    <col min="2844" max="2848" width="6.75" style="5" customWidth="1"/>
    <col min="2849" max="2849" width="6.625" style="5" customWidth="1"/>
    <col min="2850" max="2850" width="6.25" style="5" customWidth="1"/>
    <col min="2851" max="2851" width="6.625" style="5" customWidth="1"/>
    <col min="2852" max="2852" width="6.25" style="5" customWidth="1"/>
    <col min="2853" max="2853" width="6.5" style="5" customWidth="1"/>
    <col min="2854" max="2854" width="6.625" style="5" customWidth="1"/>
    <col min="2855" max="2855" width="6.875" style="5" customWidth="1"/>
    <col min="2856" max="2856" width="7" style="5" customWidth="1"/>
    <col min="2857" max="2857" width="8.125" style="5" customWidth="1"/>
    <col min="2858" max="2858" width="7.875" style="5" customWidth="1"/>
    <col min="2859" max="2860" width="6.75" style="5" customWidth="1"/>
    <col min="2861" max="2861" width="6.625" style="5" customWidth="1"/>
    <col min="2862" max="2863" width="6.75" style="5" customWidth="1"/>
    <col min="2864" max="2864" width="6.625" style="5" customWidth="1"/>
    <col min="2865" max="2867" width="0" style="5" hidden="1" customWidth="1"/>
    <col min="2868" max="3049" width="8.625" style="5"/>
    <col min="3050" max="3050" width="4.25" style="5" customWidth="1"/>
    <col min="3051" max="3051" width="16.25" style="5" customWidth="1"/>
    <col min="3052" max="3059" width="6.75" style="5" customWidth="1"/>
    <col min="3060" max="3061" width="5.875" style="5" customWidth="1"/>
    <col min="3062" max="3062" width="8.5" style="5" customWidth="1"/>
    <col min="3063" max="3063" width="8" style="5" customWidth="1"/>
    <col min="3064" max="3064" width="9.125" style="5" customWidth="1"/>
    <col min="3065" max="3070" width="8" style="5" customWidth="1"/>
    <col min="3071" max="3071" width="11.75" style="5" customWidth="1"/>
    <col min="3072" max="3072" width="6.875" style="5" customWidth="1"/>
    <col min="3073" max="3073" width="8.375" style="5" customWidth="1"/>
    <col min="3074" max="3080" width="6.75" style="5" customWidth="1"/>
    <col min="3081" max="3082" width="5.875" style="5" customWidth="1"/>
    <col min="3083" max="3083" width="8.5" style="5" customWidth="1"/>
    <col min="3084" max="3084" width="8" style="5" customWidth="1"/>
    <col min="3085" max="3085" width="9.125" style="5" customWidth="1"/>
    <col min="3086" max="3091" width="8" style="5" customWidth="1"/>
    <col min="3092" max="3092" width="11.75" style="5" customWidth="1"/>
    <col min="3093" max="3093" width="6.875" style="5" customWidth="1"/>
    <col min="3094" max="3094" width="7.625" style="5" customWidth="1"/>
    <col min="3095" max="3098" width="6.75" style="5" customWidth="1"/>
    <col min="3099" max="3099" width="7.625" style="5" customWidth="1"/>
    <col min="3100" max="3104" width="6.75" style="5" customWidth="1"/>
    <col min="3105" max="3105" width="6.625" style="5" customWidth="1"/>
    <col min="3106" max="3106" width="6.25" style="5" customWidth="1"/>
    <col min="3107" max="3107" width="6.625" style="5" customWidth="1"/>
    <col min="3108" max="3108" width="6.25" style="5" customWidth="1"/>
    <col min="3109" max="3109" width="6.5" style="5" customWidth="1"/>
    <col min="3110" max="3110" width="6.625" style="5" customWidth="1"/>
    <col min="3111" max="3111" width="6.875" style="5" customWidth="1"/>
    <col min="3112" max="3112" width="7" style="5" customWidth="1"/>
    <col min="3113" max="3113" width="8.125" style="5" customWidth="1"/>
    <col min="3114" max="3114" width="7.875" style="5" customWidth="1"/>
    <col min="3115" max="3116" width="6.75" style="5" customWidth="1"/>
    <col min="3117" max="3117" width="6.625" style="5" customWidth="1"/>
    <col min="3118" max="3119" width="6.75" style="5" customWidth="1"/>
    <col min="3120" max="3120" width="6.625" style="5" customWidth="1"/>
    <col min="3121" max="3123" width="0" style="5" hidden="1" customWidth="1"/>
    <col min="3124" max="3305" width="8.625" style="5"/>
    <col min="3306" max="3306" width="4.25" style="5" customWidth="1"/>
    <col min="3307" max="3307" width="16.25" style="5" customWidth="1"/>
    <col min="3308" max="3315" width="6.75" style="5" customWidth="1"/>
    <col min="3316" max="3317" width="5.875" style="5" customWidth="1"/>
    <col min="3318" max="3318" width="8.5" style="5" customWidth="1"/>
    <col min="3319" max="3319" width="8" style="5" customWidth="1"/>
    <col min="3320" max="3320" width="9.125" style="5" customWidth="1"/>
    <col min="3321" max="3326" width="8" style="5" customWidth="1"/>
    <col min="3327" max="3327" width="11.75" style="5" customWidth="1"/>
    <col min="3328" max="3328" width="6.875" style="5" customWidth="1"/>
    <col min="3329" max="3329" width="8.375" style="5" customWidth="1"/>
    <col min="3330" max="3336" width="6.75" style="5" customWidth="1"/>
    <col min="3337" max="3338" width="5.875" style="5" customWidth="1"/>
    <col min="3339" max="3339" width="8.5" style="5" customWidth="1"/>
    <col min="3340" max="3340" width="8" style="5" customWidth="1"/>
    <col min="3341" max="3341" width="9.125" style="5" customWidth="1"/>
    <col min="3342" max="3347" width="8" style="5" customWidth="1"/>
    <col min="3348" max="3348" width="11.75" style="5" customWidth="1"/>
    <col min="3349" max="3349" width="6.875" style="5" customWidth="1"/>
    <col min="3350" max="3350" width="7.625" style="5" customWidth="1"/>
    <col min="3351" max="3354" width="6.75" style="5" customWidth="1"/>
    <col min="3355" max="3355" width="7.625" style="5" customWidth="1"/>
    <col min="3356" max="3360" width="6.75" style="5" customWidth="1"/>
    <col min="3361" max="3361" width="6.625" style="5" customWidth="1"/>
    <col min="3362" max="3362" width="6.25" style="5" customWidth="1"/>
    <col min="3363" max="3363" width="6.625" style="5" customWidth="1"/>
    <col min="3364" max="3364" width="6.25" style="5" customWidth="1"/>
    <col min="3365" max="3365" width="6.5" style="5" customWidth="1"/>
    <col min="3366" max="3366" width="6.625" style="5" customWidth="1"/>
    <col min="3367" max="3367" width="6.875" style="5" customWidth="1"/>
    <col min="3368" max="3368" width="7" style="5" customWidth="1"/>
    <col min="3369" max="3369" width="8.125" style="5" customWidth="1"/>
    <col min="3370" max="3370" width="7.875" style="5" customWidth="1"/>
    <col min="3371" max="3372" width="6.75" style="5" customWidth="1"/>
    <col min="3373" max="3373" width="6.625" style="5" customWidth="1"/>
    <col min="3374" max="3375" width="6.75" style="5" customWidth="1"/>
    <col min="3376" max="3376" width="6.625" style="5" customWidth="1"/>
    <col min="3377" max="3379" width="0" style="5" hidden="1" customWidth="1"/>
    <col min="3380" max="3561" width="8.625" style="5"/>
    <col min="3562" max="3562" width="4.25" style="5" customWidth="1"/>
    <col min="3563" max="3563" width="16.25" style="5" customWidth="1"/>
    <col min="3564" max="3571" width="6.75" style="5" customWidth="1"/>
    <col min="3572" max="3573" width="5.875" style="5" customWidth="1"/>
    <col min="3574" max="3574" width="8.5" style="5" customWidth="1"/>
    <col min="3575" max="3575" width="8" style="5" customWidth="1"/>
    <col min="3576" max="3576" width="9.125" style="5" customWidth="1"/>
    <col min="3577" max="3582" width="8" style="5" customWidth="1"/>
    <col min="3583" max="3583" width="11.75" style="5" customWidth="1"/>
    <col min="3584" max="3584" width="6.875" style="5" customWidth="1"/>
    <col min="3585" max="3585" width="8.375" style="5" customWidth="1"/>
    <col min="3586" max="3592" width="6.75" style="5" customWidth="1"/>
    <col min="3593" max="3594" width="5.875" style="5" customWidth="1"/>
    <col min="3595" max="3595" width="8.5" style="5" customWidth="1"/>
    <col min="3596" max="3596" width="8" style="5" customWidth="1"/>
    <col min="3597" max="3597" width="9.125" style="5" customWidth="1"/>
    <col min="3598" max="3603" width="8" style="5" customWidth="1"/>
    <col min="3604" max="3604" width="11.75" style="5" customWidth="1"/>
    <col min="3605" max="3605" width="6.875" style="5" customWidth="1"/>
    <col min="3606" max="3606" width="7.625" style="5" customWidth="1"/>
    <col min="3607" max="3610" width="6.75" style="5" customWidth="1"/>
    <col min="3611" max="3611" width="7.625" style="5" customWidth="1"/>
    <col min="3612" max="3616" width="6.75" style="5" customWidth="1"/>
    <col min="3617" max="3617" width="6.625" style="5" customWidth="1"/>
    <col min="3618" max="3618" width="6.25" style="5" customWidth="1"/>
    <col min="3619" max="3619" width="6.625" style="5" customWidth="1"/>
    <col min="3620" max="3620" width="6.25" style="5" customWidth="1"/>
    <col min="3621" max="3621" width="6.5" style="5" customWidth="1"/>
    <col min="3622" max="3622" width="6.625" style="5" customWidth="1"/>
    <col min="3623" max="3623" width="6.875" style="5" customWidth="1"/>
    <col min="3624" max="3624" width="7" style="5" customWidth="1"/>
    <col min="3625" max="3625" width="8.125" style="5" customWidth="1"/>
    <col min="3626" max="3626" width="7.875" style="5" customWidth="1"/>
    <col min="3627" max="3628" width="6.75" style="5" customWidth="1"/>
    <col min="3629" max="3629" width="6.625" style="5" customWidth="1"/>
    <col min="3630" max="3631" width="6.75" style="5" customWidth="1"/>
    <col min="3632" max="3632" width="6.625" style="5" customWidth="1"/>
    <col min="3633" max="3635" width="0" style="5" hidden="1" customWidth="1"/>
    <col min="3636" max="3817" width="8.625" style="5"/>
    <col min="3818" max="3818" width="4.25" style="5" customWidth="1"/>
    <col min="3819" max="3819" width="16.25" style="5" customWidth="1"/>
    <col min="3820" max="3827" width="6.75" style="5" customWidth="1"/>
    <col min="3828" max="3829" width="5.875" style="5" customWidth="1"/>
    <col min="3830" max="3830" width="8.5" style="5" customWidth="1"/>
    <col min="3831" max="3831" width="8" style="5" customWidth="1"/>
    <col min="3832" max="3832" width="9.125" style="5" customWidth="1"/>
    <col min="3833" max="3838" width="8" style="5" customWidth="1"/>
    <col min="3839" max="3839" width="11.75" style="5" customWidth="1"/>
    <col min="3840" max="3840" width="6.875" style="5" customWidth="1"/>
    <col min="3841" max="3841" width="8.375" style="5" customWidth="1"/>
    <col min="3842" max="3848" width="6.75" style="5" customWidth="1"/>
    <col min="3849" max="3850" width="5.875" style="5" customWidth="1"/>
    <col min="3851" max="3851" width="8.5" style="5" customWidth="1"/>
    <col min="3852" max="3852" width="8" style="5" customWidth="1"/>
    <col min="3853" max="3853" width="9.125" style="5" customWidth="1"/>
    <col min="3854" max="3859" width="8" style="5" customWidth="1"/>
    <col min="3860" max="3860" width="11.75" style="5" customWidth="1"/>
    <col min="3861" max="3861" width="6.875" style="5" customWidth="1"/>
    <col min="3862" max="3862" width="7.625" style="5" customWidth="1"/>
    <col min="3863" max="3866" width="6.75" style="5" customWidth="1"/>
    <col min="3867" max="3867" width="7.625" style="5" customWidth="1"/>
    <col min="3868" max="3872" width="6.75" style="5" customWidth="1"/>
    <col min="3873" max="3873" width="6.625" style="5" customWidth="1"/>
    <col min="3874" max="3874" width="6.25" style="5" customWidth="1"/>
    <col min="3875" max="3875" width="6.625" style="5" customWidth="1"/>
    <col min="3876" max="3876" width="6.25" style="5" customWidth="1"/>
    <col min="3877" max="3877" width="6.5" style="5" customWidth="1"/>
    <col min="3878" max="3878" width="6.625" style="5" customWidth="1"/>
    <col min="3879" max="3879" width="6.875" style="5" customWidth="1"/>
    <col min="3880" max="3880" width="7" style="5" customWidth="1"/>
    <col min="3881" max="3881" width="8.125" style="5" customWidth="1"/>
    <col min="3882" max="3882" width="7.875" style="5" customWidth="1"/>
    <col min="3883" max="3884" width="6.75" style="5" customWidth="1"/>
    <col min="3885" max="3885" width="6.625" style="5" customWidth="1"/>
    <col min="3886" max="3887" width="6.75" style="5" customWidth="1"/>
    <col min="3888" max="3888" width="6.625" style="5" customWidth="1"/>
    <col min="3889" max="3891" width="0" style="5" hidden="1" customWidth="1"/>
    <col min="3892" max="4073" width="8.625" style="5"/>
    <col min="4074" max="4074" width="4.25" style="5" customWidth="1"/>
    <col min="4075" max="4075" width="16.25" style="5" customWidth="1"/>
    <col min="4076" max="4083" width="6.75" style="5" customWidth="1"/>
    <col min="4084" max="4085" width="5.875" style="5" customWidth="1"/>
    <col min="4086" max="4086" width="8.5" style="5" customWidth="1"/>
    <col min="4087" max="4087" width="8" style="5" customWidth="1"/>
    <col min="4088" max="4088" width="9.125" style="5" customWidth="1"/>
    <col min="4089" max="4094" width="8" style="5" customWidth="1"/>
    <col min="4095" max="4095" width="11.75" style="5" customWidth="1"/>
    <col min="4096" max="4096" width="6.875" style="5" customWidth="1"/>
    <col min="4097" max="4097" width="8.375" style="5" customWidth="1"/>
    <col min="4098" max="4104" width="6.75" style="5" customWidth="1"/>
    <col min="4105" max="4106" width="5.875" style="5" customWidth="1"/>
    <col min="4107" max="4107" width="8.5" style="5" customWidth="1"/>
    <col min="4108" max="4108" width="8" style="5" customWidth="1"/>
    <col min="4109" max="4109" width="9.125" style="5" customWidth="1"/>
    <col min="4110" max="4115" width="8" style="5" customWidth="1"/>
    <col min="4116" max="4116" width="11.75" style="5" customWidth="1"/>
    <col min="4117" max="4117" width="6.875" style="5" customWidth="1"/>
    <col min="4118" max="4118" width="7.625" style="5" customWidth="1"/>
    <col min="4119" max="4122" width="6.75" style="5" customWidth="1"/>
    <col min="4123" max="4123" width="7.625" style="5" customWidth="1"/>
    <col min="4124" max="4128" width="6.75" style="5" customWidth="1"/>
    <col min="4129" max="4129" width="6.625" style="5" customWidth="1"/>
    <col min="4130" max="4130" width="6.25" style="5" customWidth="1"/>
    <col min="4131" max="4131" width="6.625" style="5" customWidth="1"/>
    <col min="4132" max="4132" width="6.25" style="5" customWidth="1"/>
    <col min="4133" max="4133" width="6.5" style="5" customWidth="1"/>
    <col min="4134" max="4134" width="6.625" style="5" customWidth="1"/>
    <col min="4135" max="4135" width="6.875" style="5" customWidth="1"/>
    <col min="4136" max="4136" width="7" style="5" customWidth="1"/>
    <col min="4137" max="4137" width="8.125" style="5" customWidth="1"/>
    <col min="4138" max="4138" width="7.875" style="5" customWidth="1"/>
    <col min="4139" max="4140" width="6.75" style="5" customWidth="1"/>
    <col min="4141" max="4141" width="6.625" style="5" customWidth="1"/>
    <col min="4142" max="4143" width="6.75" style="5" customWidth="1"/>
    <col min="4144" max="4144" width="6.625" style="5" customWidth="1"/>
    <col min="4145" max="4147" width="0" style="5" hidden="1" customWidth="1"/>
    <col min="4148" max="4329" width="8.625" style="5"/>
    <col min="4330" max="4330" width="4.25" style="5" customWidth="1"/>
    <col min="4331" max="4331" width="16.25" style="5" customWidth="1"/>
    <col min="4332" max="4339" width="6.75" style="5" customWidth="1"/>
    <col min="4340" max="4341" width="5.875" style="5" customWidth="1"/>
    <col min="4342" max="4342" width="8.5" style="5" customWidth="1"/>
    <col min="4343" max="4343" width="8" style="5" customWidth="1"/>
    <col min="4344" max="4344" width="9.125" style="5" customWidth="1"/>
    <col min="4345" max="4350" width="8" style="5" customWidth="1"/>
    <col min="4351" max="4351" width="11.75" style="5" customWidth="1"/>
    <col min="4352" max="4352" width="6.875" style="5" customWidth="1"/>
    <col min="4353" max="4353" width="8.375" style="5" customWidth="1"/>
    <col min="4354" max="4360" width="6.75" style="5" customWidth="1"/>
    <col min="4361" max="4362" width="5.875" style="5" customWidth="1"/>
    <col min="4363" max="4363" width="8.5" style="5" customWidth="1"/>
    <col min="4364" max="4364" width="8" style="5" customWidth="1"/>
    <col min="4365" max="4365" width="9.125" style="5" customWidth="1"/>
    <col min="4366" max="4371" width="8" style="5" customWidth="1"/>
    <col min="4372" max="4372" width="11.75" style="5" customWidth="1"/>
    <col min="4373" max="4373" width="6.875" style="5" customWidth="1"/>
    <col min="4374" max="4374" width="7.625" style="5" customWidth="1"/>
    <col min="4375" max="4378" width="6.75" style="5" customWidth="1"/>
    <col min="4379" max="4379" width="7.625" style="5" customWidth="1"/>
    <col min="4380" max="4384" width="6.75" style="5" customWidth="1"/>
    <col min="4385" max="4385" width="6.625" style="5" customWidth="1"/>
    <col min="4386" max="4386" width="6.25" style="5" customWidth="1"/>
    <col min="4387" max="4387" width="6.625" style="5" customWidth="1"/>
    <col min="4388" max="4388" width="6.25" style="5" customWidth="1"/>
    <col min="4389" max="4389" width="6.5" style="5" customWidth="1"/>
    <col min="4390" max="4390" width="6.625" style="5" customWidth="1"/>
    <col min="4391" max="4391" width="6.875" style="5" customWidth="1"/>
    <col min="4392" max="4392" width="7" style="5" customWidth="1"/>
    <col min="4393" max="4393" width="8.125" style="5" customWidth="1"/>
    <col min="4394" max="4394" width="7.875" style="5" customWidth="1"/>
    <col min="4395" max="4396" width="6.75" style="5" customWidth="1"/>
    <col min="4397" max="4397" width="6.625" style="5" customWidth="1"/>
    <col min="4398" max="4399" width="6.75" style="5" customWidth="1"/>
    <col min="4400" max="4400" width="6.625" style="5" customWidth="1"/>
    <col min="4401" max="4403" width="0" style="5" hidden="1" customWidth="1"/>
    <col min="4404" max="4585" width="8.625" style="5"/>
    <col min="4586" max="4586" width="4.25" style="5" customWidth="1"/>
    <col min="4587" max="4587" width="16.25" style="5" customWidth="1"/>
    <col min="4588" max="4595" width="6.75" style="5" customWidth="1"/>
    <col min="4596" max="4597" width="5.875" style="5" customWidth="1"/>
    <col min="4598" max="4598" width="8.5" style="5" customWidth="1"/>
    <col min="4599" max="4599" width="8" style="5" customWidth="1"/>
    <col min="4600" max="4600" width="9.125" style="5" customWidth="1"/>
    <col min="4601" max="4606" width="8" style="5" customWidth="1"/>
    <col min="4607" max="4607" width="11.75" style="5" customWidth="1"/>
    <col min="4608" max="4608" width="6.875" style="5" customWidth="1"/>
    <col min="4609" max="4609" width="8.375" style="5" customWidth="1"/>
    <col min="4610" max="4616" width="6.75" style="5" customWidth="1"/>
    <col min="4617" max="4618" width="5.875" style="5" customWidth="1"/>
    <col min="4619" max="4619" width="8.5" style="5" customWidth="1"/>
    <col min="4620" max="4620" width="8" style="5" customWidth="1"/>
    <col min="4621" max="4621" width="9.125" style="5" customWidth="1"/>
    <col min="4622" max="4627" width="8" style="5" customWidth="1"/>
    <col min="4628" max="4628" width="11.75" style="5" customWidth="1"/>
    <col min="4629" max="4629" width="6.875" style="5" customWidth="1"/>
    <col min="4630" max="4630" width="7.625" style="5" customWidth="1"/>
    <col min="4631" max="4634" width="6.75" style="5" customWidth="1"/>
    <col min="4635" max="4635" width="7.625" style="5" customWidth="1"/>
    <col min="4636" max="4640" width="6.75" style="5" customWidth="1"/>
    <col min="4641" max="4641" width="6.625" style="5" customWidth="1"/>
    <col min="4642" max="4642" width="6.25" style="5" customWidth="1"/>
    <col min="4643" max="4643" width="6.625" style="5" customWidth="1"/>
    <col min="4644" max="4644" width="6.25" style="5" customWidth="1"/>
    <col min="4645" max="4645" width="6.5" style="5" customWidth="1"/>
    <col min="4646" max="4646" width="6.625" style="5" customWidth="1"/>
    <col min="4647" max="4647" width="6.875" style="5" customWidth="1"/>
    <col min="4648" max="4648" width="7" style="5" customWidth="1"/>
    <col min="4649" max="4649" width="8.125" style="5" customWidth="1"/>
    <col min="4650" max="4650" width="7.875" style="5" customWidth="1"/>
    <col min="4651" max="4652" width="6.75" style="5" customWidth="1"/>
    <col min="4653" max="4653" width="6.625" style="5" customWidth="1"/>
    <col min="4654" max="4655" width="6.75" style="5" customWidth="1"/>
    <col min="4656" max="4656" width="6.625" style="5" customWidth="1"/>
    <col min="4657" max="4659" width="0" style="5" hidden="1" customWidth="1"/>
    <col min="4660" max="4841" width="8.625" style="5"/>
    <col min="4842" max="4842" width="4.25" style="5" customWidth="1"/>
    <col min="4843" max="4843" width="16.25" style="5" customWidth="1"/>
    <col min="4844" max="4851" width="6.75" style="5" customWidth="1"/>
    <col min="4852" max="4853" width="5.875" style="5" customWidth="1"/>
    <col min="4854" max="4854" width="8.5" style="5" customWidth="1"/>
    <col min="4855" max="4855" width="8" style="5" customWidth="1"/>
    <col min="4856" max="4856" width="9.125" style="5" customWidth="1"/>
    <col min="4857" max="4862" width="8" style="5" customWidth="1"/>
    <col min="4863" max="4863" width="11.75" style="5" customWidth="1"/>
    <col min="4864" max="4864" width="6.875" style="5" customWidth="1"/>
    <col min="4865" max="4865" width="8.375" style="5" customWidth="1"/>
    <col min="4866" max="4872" width="6.75" style="5" customWidth="1"/>
    <col min="4873" max="4874" width="5.875" style="5" customWidth="1"/>
    <col min="4875" max="4875" width="8.5" style="5" customWidth="1"/>
    <col min="4876" max="4876" width="8" style="5" customWidth="1"/>
    <col min="4877" max="4877" width="9.125" style="5" customWidth="1"/>
    <col min="4878" max="4883" width="8" style="5" customWidth="1"/>
    <col min="4884" max="4884" width="11.75" style="5" customWidth="1"/>
    <col min="4885" max="4885" width="6.875" style="5" customWidth="1"/>
    <col min="4886" max="4886" width="7.625" style="5" customWidth="1"/>
    <col min="4887" max="4890" width="6.75" style="5" customWidth="1"/>
    <col min="4891" max="4891" width="7.625" style="5" customWidth="1"/>
    <col min="4892" max="4896" width="6.75" style="5" customWidth="1"/>
    <col min="4897" max="4897" width="6.625" style="5" customWidth="1"/>
    <col min="4898" max="4898" width="6.25" style="5" customWidth="1"/>
    <col min="4899" max="4899" width="6.625" style="5" customWidth="1"/>
    <col min="4900" max="4900" width="6.25" style="5" customWidth="1"/>
    <col min="4901" max="4901" width="6.5" style="5" customWidth="1"/>
    <col min="4902" max="4902" width="6.625" style="5" customWidth="1"/>
    <col min="4903" max="4903" width="6.875" style="5" customWidth="1"/>
    <col min="4904" max="4904" width="7" style="5" customWidth="1"/>
    <col min="4905" max="4905" width="8.125" style="5" customWidth="1"/>
    <col min="4906" max="4906" width="7.875" style="5" customWidth="1"/>
    <col min="4907" max="4908" width="6.75" style="5" customWidth="1"/>
    <col min="4909" max="4909" width="6.625" style="5" customWidth="1"/>
    <col min="4910" max="4911" width="6.75" style="5" customWidth="1"/>
    <col min="4912" max="4912" width="6.625" style="5" customWidth="1"/>
    <col min="4913" max="4915" width="0" style="5" hidden="1" customWidth="1"/>
    <col min="4916" max="5097" width="8.625" style="5"/>
    <col min="5098" max="5098" width="4.25" style="5" customWidth="1"/>
    <col min="5099" max="5099" width="16.25" style="5" customWidth="1"/>
    <col min="5100" max="5107" width="6.75" style="5" customWidth="1"/>
    <col min="5108" max="5109" width="5.875" style="5" customWidth="1"/>
    <col min="5110" max="5110" width="8.5" style="5" customWidth="1"/>
    <col min="5111" max="5111" width="8" style="5" customWidth="1"/>
    <col min="5112" max="5112" width="9.125" style="5" customWidth="1"/>
    <col min="5113" max="5118" width="8" style="5" customWidth="1"/>
    <col min="5119" max="5119" width="11.75" style="5" customWidth="1"/>
    <col min="5120" max="5120" width="6.875" style="5" customWidth="1"/>
    <col min="5121" max="5121" width="8.375" style="5" customWidth="1"/>
    <col min="5122" max="5128" width="6.75" style="5" customWidth="1"/>
    <col min="5129" max="5130" width="5.875" style="5" customWidth="1"/>
    <col min="5131" max="5131" width="8.5" style="5" customWidth="1"/>
    <col min="5132" max="5132" width="8" style="5" customWidth="1"/>
    <col min="5133" max="5133" width="9.125" style="5" customWidth="1"/>
    <col min="5134" max="5139" width="8" style="5" customWidth="1"/>
    <col min="5140" max="5140" width="11.75" style="5" customWidth="1"/>
    <col min="5141" max="5141" width="6.875" style="5" customWidth="1"/>
    <col min="5142" max="5142" width="7.625" style="5" customWidth="1"/>
    <col min="5143" max="5146" width="6.75" style="5" customWidth="1"/>
    <col min="5147" max="5147" width="7.625" style="5" customWidth="1"/>
    <col min="5148" max="5152" width="6.75" style="5" customWidth="1"/>
    <col min="5153" max="5153" width="6.625" style="5" customWidth="1"/>
    <col min="5154" max="5154" width="6.25" style="5" customWidth="1"/>
    <col min="5155" max="5155" width="6.625" style="5" customWidth="1"/>
    <col min="5156" max="5156" width="6.25" style="5" customWidth="1"/>
    <col min="5157" max="5157" width="6.5" style="5" customWidth="1"/>
    <col min="5158" max="5158" width="6.625" style="5" customWidth="1"/>
    <col min="5159" max="5159" width="6.875" style="5" customWidth="1"/>
    <col min="5160" max="5160" width="7" style="5" customWidth="1"/>
    <col min="5161" max="5161" width="8.125" style="5" customWidth="1"/>
    <col min="5162" max="5162" width="7.875" style="5" customWidth="1"/>
    <col min="5163" max="5164" width="6.75" style="5" customWidth="1"/>
    <col min="5165" max="5165" width="6.625" style="5" customWidth="1"/>
    <col min="5166" max="5167" width="6.75" style="5" customWidth="1"/>
    <col min="5168" max="5168" width="6.625" style="5" customWidth="1"/>
    <col min="5169" max="5171" width="0" style="5" hidden="1" customWidth="1"/>
    <col min="5172" max="5353" width="8.625" style="5"/>
    <col min="5354" max="5354" width="4.25" style="5" customWidth="1"/>
    <col min="5355" max="5355" width="16.25" style="5" customWidth="1"/>
    <col min="5356" max="5363" width="6.75" style="5" customWidth="1"/>
    <col min="5364" max="5365" width="5.875" style="5" customWidth="1"/>
    <col min="5366" max="5366" width="8.5" style="5" customWidth="1"/>
    <col min="5367" max="5367" width="8" style="5" customWidth="1"/>
    <col min="5368" max="5368" width="9.125" style="5" customWidth="1"/>
    <col min="5369" max="5374" width="8" style="5" customWidth="1"/>
    <col min="5375" max="5375" width="11.75" style="5" customWidth="1"/>
    <col min="5376" max="5376" width="6.875" style="5" customWidth="1"/>
    <col min="5377" max="5377" width="8.375" style="5" customWidth="1"/>
    <col min="5378" max="5384" width="6.75" style="5" customWidth="1"/>
    <col min="5385" max="5386" width="5.875" style="5" customWidth="1"/>
    <col min="5387" max="5387" width="8.5" style="5" customWidth="1"/>
    <col min="5388" max="5388" width="8" style="5" customWidth="1"/>
    <col min="5389" max="5389" width="9.125" style="5" customWidth="1"/>
    <col min="5390" max="5395" width="8" style="5" customWidth="1"/>
    <col min="5396" max="5396" width="11.75" style="5" customWidth="1"/>
    <col min="5397" max="5397" width="6.875" style="5" customWidth="1"/>
    <col min="5398" max="5398" width="7.625" style="5" customWidth="1"/>
    <col min="5399" max="5402" width="6.75" style="5" customWidth="1"/>
    <col min="5403" max="5403" width="7.625" style="5" customWidth="1"/>
    <col min="5404" max="5408" width="6.75" style="5" customWidth="1"/>
    <col min="5409" max="5409" width="6.625" style="5" customWidth="1"/>
    <col min="5410" max="5410" width="6.25" style="5" customWidth="1"/>
    <col min="5411" max="5411" width="6.625" style="5" customWidth="1"/>
    <col min="5412" max="5412" width="6.25" style="5" customWidth="1"/>
    <col min="5413" max="5413" width="6.5" style="5" customWidth="1"/>
    <col min="5414" max="5414" width="6.625" style="5" customWidth="1"/>
    <col min="5415" max="5415" width="6.875" style="5" customWidth="1"/>
    <col min="5416" max="5416" width="7" style="5" customWidth="1"/>
    <col min="5417" max="5417" width="8.125" style="5" customWidth="1"/>
    <col min="5418" max="5418" width="7.875" style="5" customWidth="1"/>
    <col min="5419" max="5420" width="6.75" style="5" customWidth="1"/>
    <col min="5421" max="5421" width="6.625" style="5" customWidth="1"/>
    <col min="5422" max="5423" width="6.75" style="5" customWidth="1"/>
    <col min="5424" max="5424" width="6.625" style="5" customWidth="1"/>
    <col min="5425" max="5427" width="0" style="5" hidden="1" customWidth="1"/>
    <col min="5428" max="5609" width="8.625" style="5"/>
    <col min="5610" max="5610" width="4.25" style="5" customWidth="1"/>
    <col min="5611" max="5611" width="16.25" style="5" customWidth="1"/>
    <col min="5612" max="5619" width="6.75" style="5" customWidth="1"/>
    <col min="5620" max="5621" width="5.875" style="5" customWidth="1"/>
    <col min="5622" max="5622" width="8.5" style="5" customWidth="1"/>
    <col min="5623" max="5623" width="8" style="5" customWidth="1"/>
    <col min="5624" max="5624" width="9.125" style="5" customWidth="1"/>
    <col min="5625" max="5630" width="8" style="5" customWidth="1"/>
    <col min="5631" max="5631" width="11.75" style="5" customWidth="1"/>
    <col min="5632" max="5632" width="6.875" style="5" customWidth="1"/>
    <col min="5633" max="5633" width="8.375" style="5" customWidth="1"/>
    <col min="5634" max="5640" width="6.75" style="5" customWidth="1"/>
    <col min="5641" max="5642" width="5.875" style="5" customWidth="1"/>
    <col min="5643" max="5643" width="8.5" style="5" customWidth="1"/>
    <col min="5644" max="5644" width="8" style="5" customWidth="1"/>
    <col min="5645" max="5645" width="9.125" style="5" customWidth="1"/>
    <col min="5646" max="5651" width="8" style="5" customWidth="1"/>
    <col min="5652" max="5652" width="11.75" style="5" customWidth="1"/>
    <col min="5653" max="5653" width="6.875" style="5" customWidth="1"/>
    <col min="5654" max="5654" width="7.625" style="5" customWidth="1"/>
    <col min="5655" max="5658" width="6.75" style="5" customWidth="1"/>
    <col min="5659" max="5659" width="7.625" style="5" customWidth="1"/>
    <col min="5660" max="5664" width="6.75" style="5" customWidth="1"/>
    <col min="5665" max="5665" width="6.625" style="5" customWidth="1"/>
    <col min="5666" max="5666" width="6.25" style="5" customWidth="1"/>
    <col min="5667" max="5667" width="6.625" style="5" customWidth="1"/>
    <col min="5668" max="5668" width="6.25" style="5" customWidth="1"/>
    <col min="5669" max="5669" width="6.5" style="5" customWidth="1"/>
    <col min="5670" max="5670" width="6.625" style="5" customWidth="1"/>
    <col min="5671" max="5671" width="6.875" style="5" customWidth="1"/>
    <col min="5672" max="5672" width="7" style="5" customWidth="1"/>
    <col min="5673" max="5673" width="8.125" style="5" customWidth="1"/>
    <col min="5674" max="5674" width="7.875" style="5" customWidth="1"/>
    <col min="5675" max="5676" width="6.75" style="5" customWidth="1"/>
    <col min="5677" max="5677" width="6.625" style="5" customWidth="1"/>
    <col min="5678" max="5679" width="6.75" style="5" customWidth="1"/>
    <col min="5680" max="5680" width="6.625" style="5" customWidth="1"/>
    <col min="5681" max="5683" width="0" style="5" hidden="1" customWidth="1"/>
    <col min="5684" max="5865" width="8.625" style="5"/>
    <col min="5866" max="5866" width="4.25" style="5" customWidth="1"/>
    <col min="5867" max="5867" width="16.25" style="5" customWidth="1"/>
    <col min="5868" max="5875" width="6.75" style="5" customWidth="1"/>
    <col min="5876" max="5877" width="5.875" style="5" customWidth="1"/>
    <col min="5878" max="5878" width="8.5" style="5" customWidth="1"/>
    <col min="5879" max="5879" width="8" style="5" customWidth="1"/>
    <col min="5880" max="5880" width="9.125" style="5" customWidth="1"/>
    <col min="5881" max="5886" width="8" style="5" customWidth="1"/>
    <col min="5887" max="5887" width="11.75" style="5" customWidth="1"/>
    <col min="5888" max="5888" width="6.875" style="5" customWidth="1"/>
    <col min="5889" max="5889" width="8.375" style="5" customWidth="1"/>
    <col min="5890" max="5896" width="6.75" style="5" customWidth="1"/>
    <col min="5897" max="5898" width="5.875" style="5" customWidth="1"/>
    <col min="5899" max="5899" width="8.5" style="5" customWidth="1"/>
    <col min="5900" max="5900" width="8" style="5" customWidth="1"/>
    <col min="5901" max="5901" width="9.125" style="5" customWidth="1"/>
    <col min="5902" max="5907" width="8" style="5" customWidth="1"/>
    <col min="5908" max="5908" width="11.75" style="5" customWidth="1"/>
    <col min="5909" max="5909" width="6.875" style="5" customWidth="1"/>
    <col min="5910" max="5910" width="7.625" style="5" customWidth="1"/>
    <col min="5911" max="5914" width="6.75" style="5" customWidth="1"/>
    <col min="5915" max="5915" width="7.625" style="5" customWidth="1"/>
    <col min="5916" max="5920" width="6.75" style="5" customWidth="1"/>
    <col min="5921" max="5921" width="6.625" style="5" customWidth="1"/>
    <col min="5922" max="5922" width="6.25" style="5" customWidth="1"/>
    <col min="5923" max="5923" width="6.625" style="5" customWidth="1"/>
    <col min="5924" max="5924" width="6.25" style="5" customWidth="1"/>
    <col min="5925" max="5925" width="6.5" style="5" customWidth="1"/>
    <col min="5926" max="5926" width="6.625" style="5" customWidth="1"/>
    <col min="5927" max="5927" width="6.875" style="5" customWidth="1"/>
    <col min="5928" max="5928" width="7" style="5" customWidth="1"/>
    <col min="5929" max="5929" width="8.125" style="5" customWidth="1"/>
    <col min="5930" max="5930" width="7.875" style="5" customWidth="1"/>
    <col min="5931" max="5932" width="6.75" style="5" customWidth="1"/>
    <col min="5933" max="5933" width="6.625" style="5" customWidth="1"/>
    <col min="5934" max="5935" width="6.75" style="5" customWidth="1"/>
    <col min="5936" max="5936" width="6.625" style="5" customWidth="1"/>
    <col min="5937" max="5939" width="0" style="5" hidden="1" customWidth="1"/>
    <col min="5940" max="6121" width="8.625" style="5"/>
    <col min="6122" max="6122" width="4.25" style="5" customWidth="1"/>
    <col min="6123" max="6123" width="16.25" style="5" customWidth="1"/>
    <col min="6124" max="6131" width="6.75" style="5" customWidth="1"/>
    <col min="6132" max="6133" width="5.875" style="5" customWidth="1"/>
    <col min="6134" max="6134" width="8.5" style="5" customWidth="1"/>
    <col min="6135" max="6135" width="8" style="5" customWidth="1"/>
    <col min="6136" max="6136" width="9.125" style="5" customWidth="1"/>
    <col min="6137" max="6142" width="8" style="5" customWidth="1"/>
    <col min="6143" max="6143" width="11.75" style="5" customWidth="1"/>
    <col min="6144" max="6144" width="6.875" style="5" customWidth="1"/>
    <col min="6145" max="6145" width="8.375" style="5" customWidth="1"/>
    <col min="6146" max="6152" width="6.75" style="5" customWidth="1"/>
    <col min="6153" max="6154" width="5.875" style="5" customWidth="1"/>
    <col min="6155" max="6155" width="8.5" style="5" customWidth="1"/>
    <col min="6156" max="6156" width="8" style="5" customWidth="1"/>
    <col min="6157" max="6157" width="9.125" style="5" customWidth="1"/>
    <col min="6158" max="6163" width="8" style="5" customWidth="1"/>
    <col min="6164" max="6164" width="11.75" style="5" customWidth="1"/>
    <col min="6165" max="6165" width="6.875" style="5" customWidth="1"/>
    <col min="6166" max="6166" width="7.625" style="5" customWidth="1"/>
    <col min="6167" max="6170" width="6.75" style="5" customWidth="1"/>
    <col min="6171" max="6171" width="7.625" style="5" customWidth="1"/>
    <col min="6172" max="6176" width="6.75" style="5" customWidth="1"/>
    <col min="6177" max="6177" width="6.625" style="5" customWidth="1"/>
    <col min="6178" max="6178" width="6.25" style="5" customWidth="1"/>
    <col min="6179" max="6179" width="6.625" style="5" customWidth="1"/>
    <col min="6180" max="6180" width="6.25" style="5" customWidth="1"/>
    <col min="6181" max="6181" width="6.5" style="5" customWidth="1"/>
    <col min="6182" max="6182" width="6.625" style="5" customWidth="1"/>
    <col min="6183" max="6183" width="6.875" style="5" customWidth="1"/>
    <col min="6184" max="6184" width="7" style="5" customWidth="1"/>
    <col min="6185" max="6185" width="8.125" style="5" customWidth="1"/>
    <col min="6186" max="6186" width="7.875" style="5" customWidth="1"/>
    <col min="6187" max="6188" width="6.75" style="5" customWidth="1"/>
    <col min="6189" max="6189" width="6.625" style="5" customWidth="1"/>
    <col min="6190" max="6191" width="6.75" style="5" customWidth="1"/>
    <col min="6192" max="6192" width="6.625" style="5" customWidth="1"/>
    <col min="6193" max="6195" width="0" style="5" hidden="1" customWidth="1"/>
    <col min="6196" max="6377" width="8.625" style="5"/>
    <col min="6378" max="6378" width="4.25" style="5" customWidth="1"/>
    <col min="6379" max="6379" width="16.25" style="5" customWidth="1"/>
    <col min="6380" max="6387" width="6.75" style="5" customWidth="1"/>
    <col min="6388" max="6389" width="5.875" style="5" customWidth="1"/>
    <col min="6390" max="6390" width="8.5" style="5" customWidth="1"/>
    <col min="6391" max="6391" width="8" style="5" customWidth="1"/>
    <col min="6392" max="6392" width="9.125" style="5" customWidth="1"/>
    <col min="6393" max="6398" width="8" style="5" customWidth="1"/>
    <col min="6399" max="6399" width="11.75" style="5" customWidth="1"/>
    <col min="6400" max="6400" width="6.875" style="5" customWidth="1"/>
    <col min="6401" max="6401" width="8.375" style="5" customWidth="1"/>
    <col min="6402" max="6408" width="6.75" style="5" customWidth="1"/>
    <col min="6409" max="6410" width="5.875" style="5" customWidth="1"/>
    <col min="6411" max="6411" width="8.5" style="5" customWidth="1"/>
    <col min="6412" max="6412" width="8" style="5" customWidth="1"/>
    <col min="6413" max="6413" width="9.125" style="5" customWidth="1"/>
    <col min="6414" max="6419" width="8" style="5" customWidth="1"/>
    <col min="6420" max="6420" width="11.75" style="5" customWidth="1"/>
    <col min="6421" max="6421" width="6.875" style="5" customWidth="1"/>
    <col min="6422" max="6422" width="7.625" style="5" customWidth="1"/>
    <col min="6423" max="6426" width="6.75" style="5" customWidth="1"/>
    <col min="6427" max="6427" width="7.625" style="5" customWidth="1"/>
    <col min="6428" max="6432" width="6.75" style="5" customWidth="1"/>
    <col min="6433" max="6433" width="6.625" style="5" customWidth="1"/>
    <col min="6434" max="6434" width="6.25" style="5" customWidth="1"/>
    <col min="6435" max="6435" width="6.625" style="5" customWidth="1"/>
    <col min="6436" max="6436" width="6.25" style="5" customWidth="1"/>
    <col min="6437" max="6437" width="6.5" style="5" customWidth="1"/>
    <col min="6438" max="6438" width="6.625" style="5" customWidth="1"/>
    <col min="6439" max="6439" width="6.875" style="5" customWidth="1"/>
    <col min="6440" max="6440" width="7" style="5" customWidth="1"/>
    <col min="6441" max="6441" width="8.125" style="5" customWidth="1"/>
    <col min="6442" max="6442" width="7.875" style="5" customWidth="1"/>
    <col min="6443" max="6444" width="6.75" style="5" customWidth="1"/>
    <col min="6445" max="6445" width="6.625" style="5" customWidth="1"/>
    <col min="6446" max="6447" width="6.75" style="5" customWidth="1"/>
    <col min="6448" max="6448" width="6.625" style="5" customWidth="1"/>
    <col min="6449" max="6451" width="0" style="5" hidden="1" customWidth="1"/>
    <col min="6452" max="6633" width="8.625" style="5"/>
    <col min="6634" max="6634" width="4.25" style="5" customWidth="1"/>
    <col min="6635" max="6635" width="16.25" style="5" customWidth="1"/>
    <col min="6636" max="6643" width="6.75" style="5" customWidth="1"/>
    <col min="6644" max="6645" width="5.875" style="5" customWidth="1"/>
    <col min="6646" max="6646" width="8.5" style="5" customWidth="1"/>
    <col min="6647" max="6647" width="8" style="5" customWidth="1"/>
    <col min="6648" max="6648" width="9.125" style="5" customWidth="1"/>
    <col min="6649" max="6654" width="8" style="5" customWidth="1"/>
    <col min="6655" max="6655" width="11.75" style="5" customWidth="1"/>
    <col min="6656" max="6656" width="6.875" style="5" customWidth="1"/>
    <col min="6657" max="6657" width="8.375" style="5" customWidth="1"/>
    <col min="6658" max="6664" width="6.75" style="5" customWidth="1"/>
    <col min="6665" max="6666" width="5.875" style="5" customWidth="1"/>
    <col min="6667" max="6667" width="8.5" style="5" customWidth="1"/>
    <col min="6668" max="6668" width="8" style="5" customWidth="1"/>
    <col min="6669" max="6669" width="9.125" style="5" customWidth="1"/>
    <col min="6670" max="6675" width="8" style="5" customWidth="1"/>
    <col min="6676" max="6676" width="11.75" style="5" customWidth="1"/>
    <col min="6677" max="6677" width="6.875" style="5" customWidth="1"/>
    <col min="6678" max="6678" width="7.625" style="5" customWidth="1"/>
    <col min="6679" max="6682" width="6.75" style="5" customWidth="1"/>
    <col min="6683" max="6683" width="7.625" style="5" customWidth="1"/>
    <col min="6684" max="6688" width="6.75" style="5" customWidth="1"/>
    <col min="6689" max="6689" width="6.625" style="5" customWidth="1"/>
    <col min="6690" max="6690" width="6.25" style="5" customWidth="1"/>
    <col min="6691" max="6691" width="6.625" style="5" customWidth="1"/>
    <col min="6692" max="6692" width="6.25" style="5" customWidth="1"/>
    <col min="6693" max="6693" width="6.5" style="5" customWidth="1"/>
    <col min="6694" max="6694" width="6.625" style="5" customWidth="1"/>
    <col min="6695" max="6695" width="6.875" style="5" customWidth="1"/>
    <col min="6696" max="6696" width="7" style="5" customWidth="1"/>
    <col min="6697" max="6697" width="8.125" style="5" customWidth="1"/>
    <col min="6698" max="6698" width="7.875" style="5" customWidth="1"/>
    <col min="6699" max="6700" width="6.75" style="5" customWidth="1"/>
    <col min="6701" max="6701" width="6.625" style="5" customWidth="1"/>
    <col min="6702" max="6703" width="6.75" style="5" customWidth="1"/>
    <col min="6704" max="6704" width="6.625" style="5" customWidth="1"/>
    <col min="6705" max="6707" width="0" style="5" hidden="1" customWidth="1"/>
    <col min="6708" max="6889" width="8.625" style="5"/>
    <col min="6890" max="6890" width="4.25" style="5" customWidth="1"/>
    <col min="6891" max="6891" width="16.25" style="5" customWidth="1"/>
    <col min="6892" max="6899" width="6.75" style="5" customWidth="1"/>
    <col min="6900" max="6901" width="5.875" style="5" customWidth="1"/>
    <col min="6902" max="6902" width="8.5" style="5" customWidth="1"/>
    <col min="6903" max="6903" width="8" style="5" customWidth="1"/>
    <col min="6904" max="6904" width="9.125" style="5" customWidth="1"/>
    <col min="6905" max="6910" width="8" style="5" customWidth="1"/>
    <col min="6911" max="6911" width="11.75" style="5" customWidth="1"/>
    <col min="6912" max="6912" width="6.875" style="5" customWidth="1"/>
    <col min="6913" max="6913" width="8.375" style="5" customWidth="1"/>
    <col min="6914" max="6920" width="6.75" style="5" customWidth="1"/>
    <col min="6921" max="6922" width="5.875" style="5" customWidth="1"/>
    <col min="6923" max="6923" width="8.5" style="5" customWidth="1"/>
    <col min="6924" max="6924" width="8" style="5" customWidth="1"/>
    <col min="6925" max="6925" width="9.125" style="5" customWidth="1"/>
    <col min="6926" max="6931" width="8" style="5" customWidth="1"/>
    <col min="6932" max="6932" width="11.75" style="5" customWidth="1"/>
    <col min="6933" max="6933" width="6.875" style="5" customWidth="1"/>
    <col min="6934" max="6934" width="7.625" style="5" customWidth="1"/>
    <col min="6935" max="6938" width="6.75" style="5" customWidth="1"/>
    <col min="6939" max="6939" width="7.625" style="5" customWidth="1"/>
    <col min="6940" max="6944" width="6.75" style="5" customWidth="1"/>
    <col min="6945" max="6945" width="6.625" style="5" customWidth="1"/>
    <col min="6946" max="6946" width="6.25" style="5" customWidth="1"/>
    <col min="6947" max="6947" width="6.625" style="5" customWidth="1"/>
    <col min="6948" max="6948" width="6.25" style="5" customWidth="1"/>
    <col min="6949" max="6949" width="6.5" style="5" customWidth="1"/>
    <col min="6950" max="6950" width="6.625" style="5" customWidth="1"/>
    <col min="6951" max="6951" width="6.875" style="5" customWidth="1"/>
    <col min="6952" max="6952" width="7" style="5" customWidth="1"/>
    <col min="6953" max="6953" width="8.125" style="5" customWidth="1"/>
    <col min="6954" max="6954" width="7.875" style="5" customWidth="1"/>
    <col min="6955" max="6956" width="6.75" style="5" customWidth="1"/>
    <col min="6957" max="6957" width="6.625" style="5" customWidth="1"/>
    <col min="6958" max="6959" width="6.75" style="5" customWidth="1"/>
    <col min="6960" max="6960" width="6.625" style="5" customWidth="1"/>
    <col min="6961" max="6963" width="0" style="5" hidden="1" customWidth="1"/>
    <col min="6964" max="7145" width="8.625" style="5"/>
    <col min="7146" max="7146" width="4.25" style="5" customWidth="1"/>
    <col min="7147" max="7147" width="16.25" style="5" customWidth="1"/>
    <col min="7148" max="7155" width="6.75" style="5" customWidth="1"/>
    <col min="7156" max="7157" width="5.875" style="5" customWidth="1"/>
    <col min="7158" max="7158" width="8.5" style="5" customWidth="1"/>
    <col min="7159" max="7159" width="8" style="5" customWidth="1"/>
    <col min="7160" max="7160" width="9.125" style="5" customWidth="1"/>
    <col min="7161" max="7166" width="8" style="5" customWidth="1"/>
    <col min="7167" max="7167" width="11.75" style="5" customWidth="1"/>
    <col min="7168" max="7168" width="6.875" style="5" customWidth="1"/>
    <col min="7169" max="7169" width="8.375" style="5" customWidth="1"/>
    <col min="7170" max="7176" width="6.75" style="5" customWidth="1"/>
    <col min="7177" max="7178" width="5.875" style="5" customWidth="1"/>
    <col min="7179" max="7179" width="8.5" style="5" customWidth="1"/>
    <col min="7180" max="7180" width="8" style="5" customWidth="1"/>
    <col min="7181" max="7181" width="9.125" style="5" customWidth="1"/>
    <col min="7182" max="7187" width="8" style="5" customWidth="1"/>
    <col min="7188" max="7188" width="11.75" style="5" customWidth="1"/>
    <col min="7189" max="7189" width="6.875" style="5" customWidth="1"/>
    <col min="7190" max="7190" width="7.625" style="5" customWidth="1"/>
    <col min="7191" max="7194" width="6.75" style="5" customWidth="1"/>
    <col min="7195" max="7195" width="7.625" style="5" customWidth="1"/>
    <col min="7196" max="7200" width="6.75" style="5" customWidth="1"/>
    <col min="7201" max="7201" width="6.625" style="5" customWidth="1"/>
    <col min="7202" max="7202" width="6.25" style="5" customWidth="1"/>
    <col min="7203" max="7203" width="6.625" style="5" customWidth="1"/>
    <col min="7204" max="7204" width="6.25" style="5" customWidth="1"/>
    <col min="7205" max="7205" width="6.5" style="5" customWidth="1"/>
    <col min="7206" max="7206" width="6.625" style="5" customWidth="1"/>
    <col min="7207" max="7207" width="6.875" style="5" customWidth="1"/>
    <col min="7208" max="7208" width="7" style="5" customWidth="1"/>
    <col min="7209" max="7209" width="8.125" style="5" customWidth="1"/>
    <col min="7210" max="7210" width="7.875" style="5" customWidth="1"/>
    <col min="7211" max="7212" width="6.75" style="5" customWidth="1"/>
    <col min="7213" max="7213" width="6.625" style="5" customWidth="1"/>
    <col min="7214" max="7215" width="6.75" style="5" customWidth="1"/>
    <col min="7216" max="7216" width="6.625" style="5" customWidth="1"/>
    <col min="7217" max="7219" width="0" style="5" hidden="1" customWidth="1"/>
    <col min="7220" max="7401" width="8.625" style="5"/>
    <col min="7402" max="7402" width="4.25" style="5" customWidth="1"/>
    <col min="7403" max="7403" width="16.25" style="5" customWidth="1"/>
    <col min="7404" max="7411" width="6.75" style="5" customWidth="1"/>
    <col min="7412" max="7413" width="5.875" style="5" customWidth="1"/>
    <col min="7414" max="7414" width="8.5" style="5" customWidth="1"/>
    <col min="7415" max="7415" width="8" style="5" customWidth="1"/>
    <col min="7416" max="7416" width="9.125" style="5" customWidth="1"/>
    <col min="7417" max="7422" width="8" style="5" customWidth="1"/>
    <col min="7423" max="7423" width="11.75" style="5" customWidth="1"/>
    <col min="7424" max="7424" width="6.875" style="5" customWidth="1"/>
    <col min="7425" max="7425" width="8.375" style="5" customWidth="1"/>
    <col min="7426" max="7432" width="6.75" style="5" customWidth="1"/>
    <col min="7433" max="7434" width="5.875" style="5" customWidth="1"/>
    <col min="7435" max="7435" width="8.5" style="5" customWidth="1"/>
    <col min="7436" max="7436" width="8" style="5" customWidth="1"/>
    <col min="7437" max="7437" width="9.125" style="5" customWidth="1"/>
    <col min="7438" max="7443" width="8" style="5" customWidth="1"/>
    <col min="7444" max="7444" width="11.75" style="5" customWidth="1"/>
    <col min="7445" max="7445" width="6.875" style="5" customWidth="1"/>
    <col min="7446" max="7446" width="7.625" style="5" customWidth="1"/>
    <col min="7447" max="7450" width="6.75" style="5" customWidth="1"/>
    <col min="7451" max="7451" width="7.625" style="5" customWidth="1"/>
    <col min="7452" max="7456" width="6.75" style="5" customWidth="1"/>
    <col min="7457" max="7457" width="6.625" style="5" customWidth="1"/>
    <col min="7458" max="7458" width="6.25" style="5" customWidth="1"/>
    <col min="7459" max="7459" width="6.625" style="5" customWidth="1"/>
    <col min="7460" max="7460" width="6.25" style="5" customWidth="1"/>
    <col min="7461" max="7461" width="6.5" style="5" customWidth="1"/>
    <col min="7462" max="7462" width="6.625" style="5" customWidth="1"/>
    <col min="7463" max="7463" width="6.875" style="5" customWidth="1"/>
    <col min="7464" max="7464" width="7" style="5" customWidth="1"/>
    <col min="7465" max="7465" width="8.125" style="5" customWidth="1"/>
    <col min="7466" max="7466" width="7.875" style="5" customWidth="1"/>
    <col min="7467" max="7468" width="6.75" style="5" customWidth="1"/>
    <col min="7469" max="7469" width="6.625" style="5" customWidth="1"/>
    <col min="7470" max="7471" width="6.75" style="5" customWidth="1"/>
    <col min="7472" max="7472" width="6.625" style="5" customWidth="1"/>
    <col min="7473" max="7475" width="0" style="5" hidden="1" customWidth="1"/>
    <col min="7476" max="7657" width="8.625" style="5"/>
    <col min="7658" max="7658" width="4.25" style="5" customWidth="1"/>
    <col min="7659" max="7659" width="16.25" style="5" customWidth="1"/>
    <col min="7660" max="7667" width="6.75" style="5" customWidth="1"/>
    <col min="7668" max="7669" width="5.875" style="5" customWidth="1"/>
    <col min="7670" max="7670" width="8.5" style="5" customWidth="1"/>
    <col min="7671" max="7671" width="8" style="5" customWidth="1"/>
    <col min="7672" max="7672" width="9.125" style="5" customWidth="1"/>
    <col min="7673" max="7678" width="8" style="5" customWidth="1"/>
    <col min="7679" max="7679" width="11.75" style="5" customWidth="1"/>
    <col min="7680" max="7680" width="6.875" style="5" customWidth="1"/>
    <col min="7681" max="7681" width="8.375" style="5" customWidth="1"/>
    <col min="7682" max="7688" width="6.75" style="5" customWidth="1"/>
    <col min="7689" max="7690" width="5.875" style="5" customWidth="1"/>
    <col min="7691" max="7691" width="8.5" style="5" customWidth="1"/>
    <col min="7692" max="7692" width="8" style="5" customWidth="1"/>
    <col min="7693" max="7693" width="9.125" style="5" customWidth="1"/>
    <col min="7694" max="7699" width="8" style="5" customWidth="1"/>
    <col min="7700" max="7700" width="11.75" style="5" customWidth="1"/>
    <col min="7701" max="7701" width="6.875" style="5" customWidth="1"/>
    <col min="7702" max="7702" width="7.625" style="5" customWidth="1"/>
    <col min="7703" max="7706" width="6.75" style="5" customWidth="1"/>
    <col min="7707" max="7707" width="7.625" style="5" customWidth="1"/>
    <col min="7708" max="7712" width="6.75" style="5" customWidth="1"/>
    <col min="7713" max="7713" width="6.625" style="5" customWidth="1"/>
    <col min="7714" max="7714" width="6.25" style="5" customWidth="1"/>
    <col min="7715" max="7715" width="6.625" style="5" customWidth="1"/>
    <col min="7716" max="7716" width="6.25" style="5" customWidth="1"/>
    <col min="7717" max="7717" width="6.5" style="5" customWidth="1"/>
    <col min="7718" max="7718" width="6.625" style="5" customWidth="1"/>
    <col min="7719" max="7719" width="6.875" style="5" customWidth="1"/>
    <col min="7720" max="7720" width="7" style="5" customWidth="1"/>
    <col min="7721" max="7721" width="8.125" style="5" customWidth="1"/>
    <col min="7722" max="7722" width="7.875" style="5" customWidth="1"/>
    <col min="7723" max="7724" width="6.75" style="5" customWidth="1"/>
    <col min="7725" max="7725" width="6.625" style="5" customWidth="1"/>
    <col min="7726" max="7727" width="6.75" style="5" customWidth="1"/>
    <col min="7728" max="7728" width="6.625" style="5" customWidth="1"/>
    <col min="7729" max="7731" width="0" style="5" hidden="1" customWidth="1"/>
    <col min="7732" max="7913" width="8.625" style="5"/>
    <col min="7914" max="7914" width="4.25" style="5" customWidth="1"/>
    <col min="7915" max="7915" width="16.25" style="5" customWidth="1"/>
    <col min="7916" max="7923" width="6.75" style="5" customWidth="1"/>
    <col min="7924" max="7925" width="5.875" style="5" customWidth="1"/>
    <col min="7926" max="7926" width="8.5" style="5" customWidth="1"/>
    <col min="7927" max="7927" width="8" style="5" customWidth="1"/>
    <col min="7928" max="7928" width="9.125" style="5" customWidth="1"/>
    <col min="7929" max="7934" width="8" style="5" customWidth="1"/>
    <col min="7935" max="7935" width="11.75" style="5" customWidth="1"/>
    <col min="7936" max="7936" width="6.875" style="5" customWidth="1"/>
    <col min="7937" max="7937" width="8.375" style="5" customWidth="1"/>
    <col min="7938" max="7944" width="6.75" style="5" customWidth="1"/>
    <col min="7945" max="7946" width="5.875" style="5" customWidth="1"/>
    <col min="7947" max="7947" width="8.5" style="5" customWidth="1"/>
    <col min="7948" max="7948" width="8" style="5" customWidth="1"/>
    <col min="7949" max="7949" width="9.125" style="5" customWidth="1"/>
    <col min="7950" max="7955" width="8" style="5" customWidth="1"/>
    <col min="7956" max="7956" width="11.75" style="5" customWidth="1"/>
    <col min="7957" max="7957" width="6.875" style="5" customWidth="1"/>
    <col min="7958" max="7958" width="7.625" style="5" customWidth="1"/>
    <col min="7959" max="7962" width="6.75" style="5" customWidth="1"/>
    <col min="7963" max="7963" width="7.625" style="5" customWidth="1"/>
    <col min="7964" max="7968" width="6.75" style="5" customWidth="1"/>
    <col min="7969" max="7969" width="6.625" style="5" customWidth="1"/>
    <col min="7970" max="7970" width="6.25" style="5" customWidth="1"/>
    <col min="7971" max="7971" width="6.625" style="5" customWidth="1"/>
    <col min="7972" max="7972" width="6.25" style="5" customWidth="1"/>
    <col min="7973" max="7973" width="6.5" style="5" customWidth="1"/>
    <col min="7974" max="7974" width="6.625" style="5" customWidth="1"/>
    <col min="7975" max="7975" width="6.875" style="5" customWidth="1"/>
    <col min="7976" max="7976" width="7" style="5" customWidth="1"/>
    <col min="7977" max="7977" width="8.125" style="5" customWidth="1"/>
    <col min="7978" max="7978" width="7.875" style="5" customWidth="1"/>
    <col min="7979" max="7980" width="6.75" style="5" customWidth="1"/>
    <col min="7981" max="7981" width="6.625" style="5" customWidth="1"/>
    <col min="7982" max="7983" width="6.75" style="5" customWidth="1"/>
    <col min="7984" max="7984" width="6.625" style="5" customWidth="1"/>
    <col min="7985" max="7987" width="0" style="5" hidden="1" customWidth="1"/>
    <col min="7988" max="8169" width="8.625" style="5"/>
    <col min="8170" max="8170" width="4.25" style="5" customWidth="1"/>
    <col min="8171" max="8171" width="16.25" style="5" customWidth="1"/>
    <col min="8172" max="8179" width="6.75" style="5" customWidth="1"/>
    <col min="8180" max="8181" width="5.875" style="5" customWidth="1"/>
    <col min="8182" max="8182" width="8.5" style="5" customWidth="1"/>
    <col min="8183" max="8183" width="8" style="5" customWidth="1"/>
    <col min="8184" max="8184" width="9.125" style="5" customWidth="1"/>
    <col min="8185" max="8190" width="8" style="5" customWidth="1"/>
    <col min="8191" max="8191" width="11.75" style="5" customWidth="1"/>
    <col min="8192" max="8192" width="6.875" style="5" customWidth="1"/>
    <col min="8193" max="8193" width="8.375" style="5" customWidth="1"/>
    <col min="8194" max="8200" width="6.75" style="5" customWidth="1"/>
    <col min="8201" max="8202" width="5.875" style="5" customWidth="1"/>
    <col min="8203" max="8203" width="8.5" style="5" customWidth="1"/>
    <col min="8204" max="8204" width="8" style="5" customWidth="1"/>
    <col min="8205" max="8205" width="9.125" style="5" customWidth="1"/>
    <col min="8206" max="8211" width="8" style="5" customWidth="1"/>
    <col min="8212" max="8212" width="11.75" style="5" customWidth="1"/>
    <col min="8213" max="8213" width="6.875" style="5" customWidth="1"/>
    <col min="8214" max="8214" width="7.625" style="5" customWidth="1"/>
    <col min="8215" max="8218" width="6.75" style="5" customWidth="1"/>
    <col min="8219" max="8219" width="7.625" style="5" customWidth="1"/>
    <col min="8220" max="8224" width="6.75" style="5" customWidth="1"/>
    <col min="8225" max="8225" width="6.625" style="5" customWidth="1"/>
    <col min="8226" max="8226" width="6.25" style="5" customWidth="1"/>
    <col min="8227" max="8227" width="6.625" style="5" customWidth="1"/>
    <col min="8228" max="8228" width="6.25" style="5" customWidth="1"/>
    <col min="8229" max="8229" width="6.5" style="5" customWidth="1"/>
    <col min="8230" max="8230" width="6.625" style="5" customWidth="1"/>
    <col min="8231" max="8231" width="6.875" style="5" customWidth="1"/>
    <col min="8232" max="8232" width="7" style="5" customWidth="1"/>
    <col min="8233" max="8233" width="8.125" style="5" customWidth="1"/>
    <col min="8234" max="8234" width="7.875" style="5" customWidth="1"/>
    <col min="8235" max="8236" width="6.75" style="5" customWidth="1"/>
    <col min="8237" max="8237" width="6.625" style="5" customWidth="1"/>
    <col min="8238" max="8239" width="6.75" style="5" customWidth="1"/>
    <col min="8240" max="8240" width="6.625" style="5" customWidth="1"/>
    <col min="8241" max="8243" width="0" style="5" hidden="1" customWidth="1"/>
    <col min="8244" max="8425" width="8.625" style="5"/>
    <col min="8426" max="8426" width="4.25" style="5" customWidth="1"/>
    <col min="8427" max="8427" width="16.25" style="5" customWidth="1"/>
    <col min="8428" max="8435" width="6.75" style="5" customWidth="1"/>
    <col min="8436" max="8437" width="5.875" style="5" customWidth="1"/>
    <col min="8438" max="8438" width="8.5" style="5" customWidth="1"/>
    <col min="8439" max="8439" width="8" style="5" customWidth="1"/>
    <col min="8440" max="8440" width="9.125" style="5" customWidth="1"/>
    <col min="8441" max="8446" width="8" style="5" customWidth="1"/>
    <col min="8447" max="8447" width="11.75" style="5" customWidth="1"/>
    <col min="8448" max="8448" width="6.875" style="5" customWidth="1"/>
    <col min="8449" max="8449" width="8.375" style="5" customWidth="1"/>
    <col min="8450" max="8456" width="6.75" style="5" customWidth="1"/>
    <col min="8457" max="8458" width="5.875" style="5" customWidth="1"/>
    <col min="8459" max="8459" width="8.5" style="5" customWidth="1"/>
    <col min="8460" max="8460" width="8" style="5" customWidth="1"/>
    <col min="8461" max="8461" width="9.125" style="5" customWidth="1"/>
    <col min="8462" max="8467" width="8" style="5" customWidth="1"/>
    <col min="8468" max="8468" width="11.75" style="5" customWidth="1"/>
    <col min="8469" max="8469" width="6.875" style="5" customWidth="1"/>
    <col min="8470" max="8470" width="7.625" style="5" customWidth="1"/>
    <col min="8471" max="8474" width="6.75" style="5" customWidth="1"/>
    <col min="8475" max="8475" width="7.625" style="5" customWidth="1"/>
    <col min="8476" max="8480" width="6.75" style="5" customWidth="1"/>
    <col min="8481" max="8481" width="6.625" style="5" customWidth="1"/>
    <col min="8482" max="8482" width="6.25" style="5" customWidth="1"/>
    <col min="8483" max="8483" width="6.625" style="5" customWidth="1"/>
    <col min="8484" max="8484" width="6.25" style="5" customWidth="1"/>
    <col min="8485" max="8485" width="6.5" style="5" customWidth="1"/>
    <col min="8486" max="8486" width="6.625" style="5" customWidth="1"/>
    <col min="8487" max="8487" width="6.875" style="5" customWidth="1"/>
    <col min="8488" max="8488" width="7" style="5" customWidth="1"/>
    <col min="8489" max="8489" width="8.125" style="5" customWidth="1"/>
    <col min="8490" max="8490" width="7.875" style="5" customWidth="1"/>
    <col min="8491" max="8492" width="6.75" style="5" customWidth="1"/>
    <col min="8493" max="8493" width="6.625" style="5" customWidth="1"/>
    <col min="8494" max="8495" width="6.75" style="5" customWidth="1"/>
    <col min="8496" max="8496" width="6.625" style="5" customWidth="1"/>
    <col min="8497" max="8499" width="0" style="5" hidden="1" customWidth="1"/>
    <col min="8500" max="8681" width="8.625" style="5"/>
    <col min="8682" max="8682" width="4.25" style="5" customWidth="1"/>
    <col min="8683" max="8683" width="16.25" style="5" customWidth="1"/>
    <col min="8684" max="8691" width="6.75" style="5" customWidth="1"/>
    <col min="8692" max="8693" width="5.875" style="5" customWidth="1"/>
    <col min="8694" max="8694" width="8.5" style="5" customWidth="1"/>
    <col min="8695" max="8695" width="8" style="5" customWidth="1"/>
    <col min="8696" max="8696" width="9.125" style="5" customWidth="1"/>
    <col min="8697" max="8702" width="8" style="5" customWidth="1"/>
    <col min="8703" max="8703" width="11.75" style="5" customWidth="1"/>
    <col min="8704" max="8704" width="6.875" style="5" customWidth="1"/>
    <col min="8705" max="8705" width="8.375" style="5" customWidth="1"/>
    <col min="8706" max="8712" width="6.75" style="5" customWidth="1"/>
    <col min="8713" max="8714" width="5.875" style="5" customWidth="1"/>
    <col min="8715" max="8715" width="8.5" style="5" customWidth="1"/>
    <col min="8716" max="8716" width="8" style="5" customWidth="1"/>
    <col min="8717" max="8717" width="9.125" style="5" customWidth="1"/>
    <col min="8718" max="8723" width="8" style="5" customWidth="1"/>
    <col min="8724" max="8724" width="11.75" style="5" customWidth="1"/>
    <col min="8725" max="8725" width="6.875" style="5" customWidth="1"/>
    <col min="8726" max="8726" width="7.625" style="5" customWidth="1"/>
    <col min="8727" max="8730" width="6.75" style="5" customWidth="1"/>
    <col min="8731" max="8731" width="7.625" style="5" customWidth="1"/>
    <col min="8732" max="8736" width="6.75" style="5" customWidth="1"/>
    <col min="8737" max="8737" width="6.625" style="5" customWidth="1"/>
    <col min="8738" max="8738" width="6.25" style="5" customWidth="1"/>
    <col min="8739" max="8739" width="6.625" style="5" customWidth="1"/>
    <col min="8740" max="8740" width="6.25" style="5" customWidth="1"/>
    <col min="8741" max="8741" width="6.5" style="5" customWidth="1"/>
    <col min="8742" max="8742" width="6.625" style="5" customWidth="1"/>
    <col min="8743" max="8743" width="6.875" style="5" customWidth="1"/>
    <col min="8744" max="8744" width="7" style="5" customWidth="1"/>
    <col min="8745" max="8745" width="8.125" style="5" customWidth="1"/>
    <col min="8746" max="8746" width="7.875" style="5" customWidth="1"/>
    <col min="8747" max="8748" width="6.75" style="5" customWidth="1"/>
    <col min="8749" max="8749" width="6.625" style="5" customWidth="1"/>
    <col min="8750" max="8751" width="6.75" style="5" customWidth="1"/>
    <col min="8752" max="8752" width="6.625" style="5" customWidth="1"/>
    <col min="8753" max="8755" width="0" style="5" hidden="1" customWidth="1"/>
    <col min="8756" max="8937" width="8.625" style="5"/>
    <col min="8938" max="8938" width="4.25" style="5" customWidth="1"/>
    <col min="8939" max="8939" width="16.25" style="5" customWidth="1"/>
    <col min="8940" max="8947" width="6.75" style="5" customWidth="1"/>
    <col min="8948" max="8949" width="5.875" style="5" customWidth="1"/>
    <col min="8950" max="8950" width="8.5" style="5" customWidth="1"/>
    <col min="8951" max="8951" width="8" style="5" customWidth="1"/>
    <col min="8952" max="8952" width="9.125" style="5" customWidth="1"/>
    <col min="8953" max="8958" width="8" style="5" customWidth="1"/>
    <col min="8959" max="8959" width="11.75" style="5" customWidth="1"/>
    <col min="8960" max="8960" width="6.875" style="5" customWidth="1"/>
    <col min="8961" max="8961" width="8.375" style="5" customWidth="1"/>
    <col min="8962" max="8968" width="6.75" style="5" customWidth="1"/>
    <col min="8969" max="8970" width="5.875" style="5" customWidth="1"/>
    <col min="8971" max="8971" width="8.5" style="5" customWidth="1"/>
    <col min="8972" max="8972" width="8" style="5" customWidth="1"/>
    <col min="8973" max="8973" width="9.125" style="5" customWidth="1"/>
    <col min="8974" max="8979" width="8" style="5" customWidth="1"/>
    <col min="8980" max="8980" width="11.75" style="5" customWidth="1"/>
    <col min="8981" max="8981" width="6.875" style="5" customWidth="1"/>
    <col min="8982" max="8982" width="7.625" style="5" customWidth="1"/>
    <col min="8983" max="8986" width="6.75" style="5" customWidth="1"/>
    <col min="8987" max="8987" width="7.625" style="5" customWidth="1"/>
    <col min="8988" max="8992" width="6.75" style="5" customWidth="1"/>
    <col min="8993" max="8993" width="6.625" style="5" customWidth="1"/>
    <col min="8994" max="8994" width="6.25" style="5" customWidth="1"/>
    <col min="8995" max="8995" width="6.625" style="5" customWidth="1"/>
    <col min="8996" max="8996" width="6.25" style="5" customWidth="1"/>
    <col min="8997" max="8997" width="6.5" style="5" customWidth="1"/>
    <col min="8998" max="8998" width="6.625" style="5" customWidth="1"/>
    <col min="8999" max="8999" width="6.875" style="5" customWidth="1"/>
    <col min="9000" max="9000" width="7" style="5" customWidth="1"/>
    <col min="9001" max="9001" width="8.125" style="5" customWidth="1"/>
    <col min="9002" max="9002" width="7.875" style="5" customWidth="1"/>
    <col min="9003" max="9004" width="6.75" style="5" customWidth="1"/>
    <col min="9005" max="9005" width="6.625" style="5" customWidth="1"/>
    <col min="9006" max="9007" width="6.75" style="5" customWidth="1"/>
    <col min="9008" max="9008" width="6.625" style="5" customWidth="1"/>
    <col min="9009" max="9011" width="0" style="5" hidden="1" customWidth="1"/>
    <col min="9012" max="9193" width="8.625" style="5"/>
    <col min="9194" max="9194" width="4.25" style="5" customWidth="1"/>
    <col min="9195" max="9195" width="16.25" style="5" customWidth="1"/>
    <col min="9196" max="9203" width="6.75" style="5" customWidth="1"/>
    <col min="9204" max="9205" width="5.875" style="5" customWidth="1"/>
    <col min="9206" max="9206" width="8.5" style="5" customWidth="1"/>
    <col min="9207" max="9207" width="8" style="5" customWidth="1"/>
    <col min="9208" max="9208" width="9.125" style="5" customWidth="1"/>
    <col min="9209" max="9214" width="8" style="5" customWidth="1"/>
    <col min="9215" max="9215" width="11.75" style="5" customWidth="1"/>
    <col min="9216" max="9216" width="6.875" style="5" customWidth="1"/>
    <col min="9217" max="9217" width="8.375" style="5" customWidth="1"/>
    <col min="9218" max="9224" width="6.75" style="5" customWidth="1"/>
    <col min="9225" max="9226" width="5.875" style="5" customWidth="1"/>
    <col min="9227" max="9227" width="8.5" style="5" customWidth="1"/>
    <col min="9228" max="9228" width="8" style="5" customWidth="1"/>
    <col min="9229" max="9229" width="9.125" style="5" customWidth="1"/>
    <col min="9230" max="9235" width="8" style="5" customWidth="1"/>
    <col min="9236" max="9236" width="11.75" style="5" customWidth="1"/>
    <col min="9237" max="9237" width="6.875" style="5" customWidth="1"/>
    <col min="9238" max="9238" width="7.625" style="5" customWidth="1"/>
    <col min="9239" max="9242" width="6.75" style="5" customWidth="1"/>
    <col min="9243" max="9243" width="7.625" style="5" customWidth="1"/>
    <col min="9244" max="9248" width="6.75" style="5" customWidth="1"/>
    <col min="9249" max="9249" width="6.625" style="5" customWidth="1"/>
    <col min="9250" max="9250" width="6.25" style="5" customWidth="1"/>
    <col min="9251" max="9251" width="6.625" style="5" customWidth="1"/>
    <col min="9252" max="9252" width="6.25" style="5" customWidth="1"/>
    <col min="9253" max="9253" width="6.5" style="5" customWidth="1"/>
    <col min="9254" max="9254" width="6.625" style="5" customWidth="1"/>
    <col min="9255" max="9255" width="6.875" style="5" customWidth="1"/>
    <col min="9256" max="9256" width="7" style="5" customWidth="1"/>
    <col min="9257" max="9257" width="8.125" style="5" customWidth="1"/>
    <col min="9258" max="9258" width="7.875" style="5" customWidth="1"/>
    <col min="9259" max="9260" width="6.75" style="5" customWidth="1"/>
    <col min="9261" max="9261" width="6.625" style="5" customWidth="1"/>
    <col min="9262" max="9263" width="6.75" style="5" customWidth="1"/>
    <col min="9264" max="9264" width="6.625" style="5" customWidth="1"/>
    <col min="9265" max="9267" width="0" style="5" hidden="1" customWidth="1"/>
    <col min="9268" max="9449" width="8.625" style="5"/>
    <col min="9450" max="9450" width="4.25" style="5" customWidth="1"/>
    <col min="9451" max="9451" width="16.25" style="5" customWidth="1"/>
    <col min="9452" max="9459" width="6.75" style="5" customWidth="1"/>
    <col min="9460" max="9461" width="5.875" style="5" customWidth="1"/>
    <col min="9462" max="9462" width="8.5" style="5" customWidth="1"/>
    <col min="9463" max="9463" width="8" style="5" customWidth="1"/>
    <col min="9464" max="9464" width="9.125" style="5" customWidth="1"/>
    <col min="9465" max="9470" width="8" style="5" customWidth="1"/>
    <col min="9471" max="9471" width="11.75" style="5" customWidth="1"/>
    <col min="9472" max="9472" width="6.875" style="5" customWidth="1"/>
    <col min="9473" max="9473" width="8.375" style="5" customWidth="1"/>
    <col min="9474" max="9480" width="6.75" style="5" customWidth="1"/>
    <col min="9481" max="9482" width="5.875" style="5" customWidth="1"/>
    <col min="9483" max="9483" width="8.5" style="5" customWidth="1"/>
    <col min="9484" max="9484" width="8" style="5" customWidth="1"/>
    <col min="9485" max="9485" width="9.125" style="5" customWidth="1"/>
    <col min="9486" max="9491" width="8" style="5" customWidth="1"/>
    <col min="9492" max="9492" width="11.75" style="5" customWidth="1"/>
    <col min="9493" max="9493" width="6.875" style="5" customWidth="1"/>
    <col min="9494" max="9494" width="7.625" style="5" customWidth="1"/>
    <col min="9495" max="9498" width="6.75" style="5" customWidth="1"/>
    <col min="9499" max="9499" width="7.625" style="5" customWidth="1"/>
    <col min="9500" max="9504" width="6.75" style="5" customWidth="1"/>
    <col min="9505" max="9505" width="6.625" style="5" customWidth="1"/>
    <col min="9506" max="9506" width="6.25" style="5" customWidth="1"/>
    <col min="9507" max="9507" width="6.625" style="5" customWidth="1"/>
    <col min="9508" max="9508" width="6.25" style="5" customWidth="1"/>
    <col min="9509" max="9509" width="6.5" style="5" customWidth="1"/>
    <col min="9510" max="9510" width="6.625" style="5" customWidth="1"/>
    <col min="9511" max="9511" width="6.875" style="5" customWidth="1"/>
    <col min="9512" max="9512" width="7" style="5" customWidth="1"/>
    <col min="9513" max="9513" width="8.125" style="5" customWidth="1"/>
    <col min="9514" max="9514" width="7.875" style="5" customWidth="1"/>
    <col min="9515" max="9516" width="6.75" style="5" customWidth="1"/>
    <col min="9517" max="9517" width="6.625" style="5" customWidth="1"/>
    <col min="9518" max="9519" width="6.75" style="5" customWidth="1"/>
    <col min="9520" max="9520" width="6.625" style="5" customWidth="1"/>
    <col min="9521" max="9523" width="0" style="5" hidden="1" customWidth="1"/>
    <col min="9524" max="9705" width="8.625" style="5"/>
    <col min="9706" max="9706" width="4.25" style="5" customWidth="1"/>
    <col min="9707" max="9707" width="16.25" style="5" customWidth="1"/>
    <col min="9708" max="9715" width="6.75" style="5" customWidth="1"/>
    <col min="9716" max="9717" width="5.875" style="5" customWidth="1"/>
    <col min="9718" max="9718" width="8.5" style="5" customWidth="1"/>
    <col min="9719" max="9719" width="8" style="5" customWidth="1"/>
    <col min="9720" max="9720" width="9.125" style="5" customWidth="1"/>
    <col min="9721" max="9726" width="8" style="5" customWidth="1"/>
    <col min="9727" max="9727" width="11.75" style="5" customWidth="1"/>
    <col min="9728" max="9728" width="6.875" style="5" customWidth="1"/>
    <col min="9729" max="9729" width="8.375" style="5" customWidth="1"/>
    <col min="9730" max="9736" width="6.75" style="5" customWidth="1"/>
    <col min="9737" max="9738" width="5.875" style="5" customWidth="1"/>
    <col min="9739" max="9739" width="8.5" style="5" customWidth="1"/>
    <col min="9740" max="9740" width="8" style="5" customWidth="1"/>
    <col min="9741" max="9741" width="9.125" style="5" customWidth="1"/>
    <col min="9742" max="9747" width="8" style="5" customWidth="1"/>
    <col min="9748" max="9748" width="11.75" style="5" customWidth="1"/>
    <col min="9749" max="9749" width="6.875" style="5" customWidth="1"/>
    <col min="9750" max="9750" width="7.625" style="5" customWidth="1"/>
    <col min="9751" max="9754" width="6.75" style="5" customWidth="1"/>
    <col min="9755" max="9755" width="7.625" style="5" customWidth="1"/>
    <col min="9756" max="9760" width="6.75" style="5" customWidth="1"/>
    <col min="9761" max="9761" width="6.625" style="5" customWidth="1"/>
    <col min="9762" max="9762" width="6.25" style="5" customWidth="1"/>
    <col min="9763" max="9763" width="6.625" style="5" customWidth="1"/>
    <col min="9764" max="9764" width="6.25" style="5" customWidth="1"/>
    <col min="9765" max="9765" width="6.5" style="5" customWidth="1"/>
    <col min="9766" max="9766" width="6.625" style="5" customWidth="1"/>
    <col min="9767" max="9767" width="6.875" style="5" customWidth="1"/>
    <col min="9768" max="9768" width="7" style="5" customWidth="1"/>
    <col min="9769" max="9769" width="8.125" style="5" customWidth="1"/>
    <col min="9770" max="9770" width="7.875" style="5" customWidth="1"/>
    <col min="9771" max="9772" width="6.75" style="5" customWidth="1"/>
    <col min="9773" max="9773" width="6.625" style="5" customWidth="1"/>
    <col min="9774" max="9775" width="6.75" style="5" customWidth="1"/>
    <col min="9776" max="9776" width="6.625" style="5" customWidth="1"/>
    <col min="9777" max="9779" width="0" style="5" hidden="1" customWidth="1"/>
    <col min="9780" max="9961" width="8.625" style="5"/>
    <col min="9962" max="9962" width="4.25" style="5" customWidth="1"/>
    <col min="9963" max="9963" width="16.25" style="5" customWidth="1"/>
    <col min="9964" max="9971" width="6.75" style="5" customWidth="1"/>
    <col min="9972" max="9973" width="5.875" style="5" customWidth="1"/>
    <col min="9974" max="9974" width="8.5" style="5" customWidth="1"/>
    <col min="9975" max="9975" width="8" style="5" customWidth="1"/>
    <col min="9976" max="9976" width="9.125" style="5" customWidth="1"/>
    <col min="9977" max="9982" width="8" style="5" customWidth="1"/>
    <col min="9983" max="9983" width="11.75" style="5" customWidth="1"/>
    <col min="9984" max="9984" width="6.875" style="5" customWidth="1"/>
    <col min="9985" max="9985" width="8.375" style="5" customWidth="1"/>
    <col min="9986" max="9992" width="6.75" style="5" customWidth="1"/>
    <col min="9993" max="9994" width="5.875" style="5" customWidth="1"/>
    <col min="9995" max="9995" width="8.5" style="5" customWidth="1"/>
    <col min="9996" max="9996" width="8" style="5" customWidth="1"/>
    <col min="9997" max="9997" width="9.125" style="5" customWidth="1"/>
    <col min="9998" max="10003" width="8" style="5" customWidth="1"/>
    <col min="10004" max="10004" width="11.75" style="5" customWidth="1"/>
    <col min="10005" max="10005" width="6.875" style="5" customWidth="1"/>
    <col min="10006" max="10006" width="7.625" style="5" customWidth="1"/>
    <col min="10007" max="10010" width="6.75" style="5" customWidth="1"/>
    <col min="10011" max="10011" width="7.625" style="5" customWidth="1"/>
    <col min="10012" max="10016" width="6.75" style="5" customWidth="1"/>
    <col min="10017" max="10017" width="6.625" style="5" customWidth="1"/>
    <col min="10018" max="10018" width="6.25" style="5" customWidth="1"/>
    <col min="10019" max="10019" width="6.625" style="5" customWidth="1"/>
    <col min="10020" max="10020" width="6.25" style="5" customWidth="1"/>
    <col min="10021" max="10021" width="6.5" style="5" customWidth="1"/>
    <col min="10022" max="10022" width="6.625" style="5" customWidth="1"/>
    <col min="10023" max="10023" width="6.875" style="5" customWidth="1"/>
    <col min="10024" max="10024" width="7" style="5" customWidth="1"/>
    <col min="10025" max="10025" width="8.125" style="5" customWidth="1"/>
    <col min="10026" max="10026" width="7.875" style="5" customWidth="1"/>
    <col min="10027" max="10028" width="6.75" style="5" customWidth="1"/>
    <col min="10029" max="10029" width="6.625" style="5" customWidth="1"/>
    <col min="10030" max="10031" width="6.75" style="5" customWidth="1"/>
    <col min="10032" max="10032" width="6.625" style="5" customWidth="1"/>
    <col min="10033" max="10035" width="0" style="5" hidden="1" customWidth="1"/>
    <col min="10036" max="10217" width="8.625" style="5"/>
    <col min="10218" max="10218" width="4.25" style="5" customWidth="1"/>
    <col min="10219" max="10219" width="16.25" style="5" customWidth="1"/>
    <col min="10220" max="10227" width="6.75" style="5" customWidth="1"/>
    <col min="10228" max="10229" width="5.875" style="5" customWidth="1"/>
    <col min="10230" max="10230" width="8.5" style="5" customWidth="1"/>
    <col min="10231" max="10231" width="8" style="5" customWidth="1"/>
    <col min="10232" max="10232" width="9.125" style="5" customWidth="1"/>
    <col min="10233" max="10238" width="8" style="5" customWidth="1"/>
    <col min="10239" max="10239" width="11.75" style="5" customWidth="1"/>
    <col min="10240" max="10240" width="6.875" style="5" customWidth="1"/>
    <col min="10241" max="10241" width="8.375" style="5" customWidth="1"/>
    <col min="10242" max="10248" width="6.75" style="5" customWidth="1"/>
    <col min="10249" max="10250" width="5.875" style="5" customWidth="1"/>
    <col min="10251" max="10251" width="8.5" style="5" customWidth="1"/>
    <col min="10252" max="10252" width="8" style="5" customWidth="1"/>
    <col min="10253" max="10253" width="9.125" style="5" customWidth="1"/>
    <col min="10254" max="10259" width="8" style="5" customWidth="1"/>
    <col min="10260" max="10260" width="11.75" style="5" customWidth="1"/>
    <col min="10261" max="10261" width="6.875" style="5" customWidth="1"/>
    <col min="10262" max="10262" width="7.625" style="5" customWidth="1"/>
    <col min="10263" max="10266" width="6.75" style="5" customWidth="1"/>
    <col min="10267" max="10267" width="7.625" style="5" customWidth="1"/>
    <col min="10268" max="10272" width="6.75" style="5" customWidth="1"/>
    <col min="10273" max="10273" width="6.625" style="5" customWidth="1"/>
    <col min="10274" max="10274" width="6.25" style="5" customWidth="1"/>
    <col min="10275" max="10275" width="6.625" style="5" customWidth="1"/>
    <col min="10276" max="10276" width="6.25" style="5" customWidth="1"/>
    <col min="10277" max="10277" width="6.5" style="5" customWidth="1"/>
    <col min="10278" max="10278" width="6.625" style="5" customWidth="1"/>
    <col min="10279" max="10279" width="6.875" style="5" customWidth="1"/>
    <col min="10280" max="10280" width="7" style="5" customWidth="1"/>
    <col min="10281" max="10281" width="8.125" style="5" customWidth="1"/>
    <col min="10282" max="10282" width="7.875" style="5" customWidth="1"/>
    <col min="10283" max="10284" width="6.75" style="5" customWidth="1"/>
    <col min="10285" max="10285" width="6.625" style="5" customWidth="1"/>
    <col min="10286" max="10287" width="6.75" style="5" customWidth="1"/>
    <col min="10288" max="10288" width="6.625" style="5" customWidth="1"/>
    <col min="10289" max="10291" width="0" style="5" hidden="1" customWidth="1"/>
    <col min="10292" max="10473" width="8.625" style="5"/>
    <col min="10474" max="10474" width="4.25" style="5" customWidth="1"/>
    <col min="10475" max="10475" width="16.25" style="5" customWidth="1"/>
    <col min="10476" max="10483" width="6.75" style="5" customWidth="1"/>
    <col min="10484" max="10485" width="5.875" style="5" customWidth="1"/>
    <col min="10486" max="10486" width="8.5" style="5" customWidth="1"/>
    <col min="10487" max="10487" width="8" style="5" customWidth="1"/>
    <col min="10488" max="10488" width="9.125" style="5" customWidth="1"/>
    <col min="10489" max="10494" width="8" style="5" customWidth="1"/>
    <col min="10495" max="10495" width="11.75" style="5" customWidth="1"/>
    <col min="10496" max="10496" width="6.875" style="5" customWidth="1"/>
    <col min="10497" max="10497" width="8.375" style="5" customWidth="1"/>
    <col min="10498" max="10504" width="6.75" style="5" customWidth="1"/>
    <col min="10505" max="10506" width="5.875" style="5" customWidth="1"/>
    <col min="10507" max="10507" width="8.5" style="5" customWidth="1"/>
    <col min="10508" max="10508" width="8" style="5" customWidth="1"/>
    <col min="10509" max="10509" width="9.125" style="5" customWidth="1"/>
    <col min="10510" max="10515" width="8" style="5" customWidth="1"/>
    <col min="10516" max="10516" width="11.75" style="5" customWidth="1"/>
    <col min="10517" max="10517" width="6.875" style="5" customWidth="1"/>
    <col min="10518" max="10518" width="7.625" style="5" customWidth="1"/>
    <col min="10519" max="10522" width="6.75" style="5" customWidth="1"/>
    <col min="10523" max="10523" width="7.625" style="5" customWidth="1"/>
    <col min="10524" max="10528" width="6.75" style="5" customWidth="1"/>
    <col min="10529" max="10529" width="6.625" style="5" customWidth="1"/>
    <col min="10530" max="10530" width="6.25" style="5" customWidth="1"/>
    <col min="10531" max="10531" width="6.625" style="5" customWidth="1"/>
    <col min="10532" max="10532" width="6.25" style="5" customWidth="1"/>
    <col min="10533" max="10533" width="6.5" style="5" customWidth="1"/>
    <col min="10534" max="10534" width="6.625" style="5" customWidth="1"/>
    <col min="10535" max="10535" width="6.875" style="5" customWidth="1"/>
    <col min="10536" max="10536" width="7" style="5" customWidth="1"/>
    <col min="10537" max="10537" width="8.125" style="5" customWidth="1"/>
    <col min="10538" max="10538" width="7.875" style="5" customWidth="1"/>
    <col min="10539" max="10540" width="6.75" style="5" customWidth="1"/>
    <col min="10541" max="10541" width="6.625" style="5" customWidth="1"/>
    <col min="10542" max="10543" width="6.75" style="5" customWidth="1"/>
    <col min="10544" max="10544" width="6.625" style="5" customWidth="1"/>
    <col min="10545" max="10547" width="0" style="5" hidden="1" customWidth="1"/>
    <col min="10548" max="10729" width="8.625" style="5"/>
    <col min="10730" max="10730" width="4.25" style="5" customWidth="1"/>
    <col min="10731" max="10731" width="16.25" style="5" customWidth="1"/>
    <col min="10732" max="10739" width="6.75" style="5" customWidth="1"/>
    <col min="10740" max="10741" width="5.875" style="5" customWidth="1"/>
    <col min="10742" max="10742" width="8.5" style="5" customWidth="1"/>
    <col min="10743" max="10743" width="8" style="5" customWidth="1"/>
    <col min="10744" max="10744" width="9.125" style="5" customWidth="1"/>
    <col min="10745" max="10750" width="8" style="5" customWidth="1"/>
    <col min="10751" max="10751" width="11.75" style="5" customWidth="1"/>
    <col min="10752" max="10752" width="6.875" style="5" customWidth="1"/>
    <col min="10753" max="10753" width="8.375" style="5" customWidth="1"/>
    <col min="10754" max="10760" width="6.75" style="5" customWidth="1"/>
    <col min="10761" max="10762" width="5.875" style="5" customWidth="1"/>
    <col min="10763" max="10763" width="8.5" style="5" customWidth="1"/>
    <col min="10764" max="10764" width="8" style="5" customWidth="1"/>
    <col min="10765" max="10765" width="9.125" style="5" customWidth="1"/>
    <col min="10766" max="10771" width="8" style="5" customWidth="1"/>
    <col min="10772" max="10772" width="11.75" style="5" customWidth="1"/>
    <col min="10773" max="10773" width="6.875" style="5" customWidth="1"/>
    <col min="10774" max="10774" width="7.625" style="5" customWidth="1"/>
    <col min="10775" max="10778" width="6.75" style="5" customWidth="1"/>
    <col min="10779" max="10779" width="7.625" style="5" customWidth="1"/>
    <col min="10780" max="10784" width="6.75" style="5" customWidth="1"/>
    <col min="10785" max="10785" width="6.625" style="5" customWidth="1"/>
    <col min="10786" max="10786" width="6.25" style="5" customWidth="1"/>
    <col min="10787" max="10787" width="6.625" style="5" customWidth="1"/>
    <col min="10788" max="10788" width="6.25" style="5" customWidth="1"/>
    <col min="10789" max="10789" width="6.5" style="5" customWidth="1"/>
    <col min="10790" max="10790" width="6.625" style="5" customWidth="1"/>
    <col min="10791" max="10791" width="6.875" style="5" customWidth="1"/>
    <col min="10792" max="10792" width="7" style="5" customWidth="1"/>
    <col min="10793" max="10793" width="8.125" style="5" customWidth="1"/>
    <col min="10794" max="10794" width="7.875" style="5" customWidth="1"/>
    <col min="10795" max="10796" width="6.75" style="5" customWidth="1"/>
    <col min="10797" max="10797" width="6.625" style="5" customWidth="1"/>
    <col min="10798" max="10799" width="6.75" style="5" customWidth="1"/>
    <col min="10800" max="10800" width="6.625" style="5" customWidth="1"/>
    <col min="10801" max="10803" width="0" style="5" hidden="1" customWidth="1"/>
    <col min="10804" max="10985" width="8.625" style="5"/>
    <col min="10986" max="10986" width="4.25" style="5" customWidth="1"/>
    <col min="10987" max="10987" width="16.25" style="5" customWidth="1"/>
    <col min="10988" max="10995" width="6.75" style="5" customWidth="1"/>
    <col min="10996" max="10997" width="5.875" style="5" customWidth="1"/>
    <col min="10998" max="10998" width="8.5" style="5" customWidth="1"/>
    <col min="10999" max="10999" width="8" style="5" customWidth="1"/>
    <col min="11000" max="11000" width="9.125" style="5" customWidth="1"/>
    <col min="11001" max="11006" width="8" style="5" customWidth="1"/>
    <col min="11007" max="11007" width="11.75" style="5" customWidth="1"/>
    <col min="11008" max="11008" width="6.875" style="5" customWidth="1"/>
    <col min="11009" max="11009" width="8.375" style="5" customWidth="1"/>
    <col min="11010" max="11016" width="6.75" style="5" customWidth="1"/>
    <col min="11017" max="11018" width="5.875" style="5" customWidth="1"/>
    <col min="11019" max="11019" width="8.5" style="5" customWidth="1"/>
    <col min="11020" max="11020" width="8" style="5" customWidth="1"/>
    <col min="11021" max="11021" width="9.125" style="5" customWidth="1"/>
    <col min="11022" max="11027" width="8" style="5" customWidth="1"/>
    <col min="11028" max="11028" width="11.75" style="5" customWidth="1"/>
    <col min="11029" max="11029" width="6.875" style="5" customWidth="1"/>
    <col min="11030" max="11030" width="7.625" style="5" customWidth="1"/>
    <col min="11031" max="11034" width="6.75" style="5" customWidth="1"/>
    <col min="11035" max="11035" width="7.625" style="5" customWidth="1"/>
    <col min="11036" max="11040" width="6.75" style="5" customWidth="1"/>
    <col min="11041" max="11041" width="6.625" style="5" customWidth="1"/>
    <col min="11042" max="11042" width="6.25" style="5" customWidth="1"/>
    <col min="11043" max="11043" width="6.625" style="5" customWidth="1"/>
    <col min="11044" max="11044" width="6.25" style="5" customWidth="1"/>
    <col min="11045" max="11045" width="6.5" style="5" customWidth="1"/>
    <col min="11046" max="11046" width="6.625" style="5" customWidth="1"/>
    <col min="11047" max="11047" width="6.875" style="5" customWidth="1"/>
    <col min="11048" max="11048" width="7" style="5" customWidth="1"/>
    <col min="11049" max="11049" width="8.125" style="5" customWidth="1"/>
    <col min="11050" max="11050" width="7.875" style="5" customWidth="1"/>
    <col min="11051" max="11052" width="6.75" style="5" customWidth="1"/>
    <col min="11053" max="11053" width="6.625" style="5" customWidth="1"/>
    <col min="11054" max="11055" width="6.75" style="5" customWidth="1"/>
    <col min="11056" max="11056" width="6.625" style="5" customWidth="1"/>
    <col min="11057" max="11059" width="0" style="5" hidden="1" customWidth="1"/>
    <col min="11060" max="11241" width="8.625" style="5"/>
    <col min="11242" max="11242" width="4.25" style="5" customWidth="1"/>
    <col min="11243" max="11243" width="16.25" style="5" customWidth="1"/>
    <col min="11244" max="11251" width="6.75" style="5" customWidth="1"/>
    <col min="11252" max="11253" width="5.875" style="5" customWidth="1"/>
    <col min="11254" max="11254" width="8.5" style="5" customWidth="1"/>
    <col min="11255" max="11255" width="8" style="5" customWidth="1"/>
    <col min="11256" max="11256" width="9.125" style="5" customWidth="1"/>
    <col min="11257" max="11262" width="8" style="5" customWidth="1"/>
    <col min="11263" max="11263" width="11.75" style="5" customWidth="1"/>
    <col min="11264" max="11264" width="6.875" style="5" customWidth="1"/>
    <col min="11265" max="11265" width="8.375" style="5" customWidth="1"/>
    <col min="11266" max="11272" width="6.75" style="5" customWidth="1"/>
    <col min="11273" max="11274" width="5.875" style="5" customWidth="1"/>
    <col min="11275" max="11275" width="8.5" style="5" customWidth="1"/>
    <col min="11276" max="11276" width="8" style="5" customWidth="1"/>
    <col min="11277" max="11277" width="9.125" style="5" customWidth="1"/>
    <col min="11278" max="11283" width="8" style="5" customWidth="1"/>
    <col min="11284" max="11284" width="11.75" style="5" customWidth="1"/>
    <col min="11285" max="11285" width="6.875" style="5" customWidth="1"/>
    <col min="11286" max="11286" width="7.625" style="5" customWidth="1"/>
    <col min="11287" max="11290" width="6.75" style="5" customWidth="1"/>
    <col min="11291" max="11291" width="7.625" style="5" customWidth="1"/>
    <col min="11292" max="11296" width="6.75" style="5" customWidth="1"/>
    <col min="11297" max="11297" width="6.625" style="5" customWidth="1"/>
    <col min="11298" max="11298" width="6.25" style="5" customWidth="1"/>
    <col min="11299" max="11299" width="6.625" style="5" customWidth="1"/>
    <col min="11300" max="11300" width="6.25" style="5" customWidth="1"/>
    <col min="11301" max="11301" width="6.5" style="5" customWidth="1"/>
    <col min="11302" max="11302" width="6.625" style="5" customWidth="1"/>
    <col min="11303" max="11303" width="6.875" style="5" customWidth="1"/>
    <col min="11304" max="11304" width="7" style="5" customWidth="1"/>
    <col min="11305" max="11305" width="8.125" style="5" customWidth="1"/>
    <col min="11306" max="11306" width="7.875" style="5" customWidth="1"/>
    <col min="11307" max="11308" width="6.75" style="5" customWidth="1"/>
    <col min="11309" max="11309" width="6.625" style="5" customWidth="1"/>
    <col min="11310" max="11311" width="6.75" style="5" customWidth="1"/>
    <col min="11312" max="11312" width="6.625" style="5" customWidth="1"/>
    <col min="11313" max="11315" width="0" style="5" hidden="1" customWidth="1"/>
    <col min="11316" max="11497" width="8.625" style="5"/>
    <col min="11498" max="11498" width="4.25" style="5" customWidth="1"/>
    <col min="11499" max="11499" width="16.25" style="5" customWidth="1"/>
    <col min="11500" max="11507" width="6.75" style="5" customWidth="1"/>
    <col min="11508" max="11509" width="5.875" style="5" customWidth="1"/>
    <col min="11510" max="11510" width="8.5" style="5" customWidth="1"/>
    <col min="11511" max="11511" width="8" style="5" customWidth="1"/>
    <col min="11512" max="11512" width="9.125" style="5" customWidth="1"/>
    <col min="11513" max="11518" width="8" style="5" customWidth="1"/>
    <col min="11519" max="11519" width="11.75" style="5" customWidth="1"/>
    <col min="11520" max="11520" width="6.875" style="5" customWidth="1"/>
    <col min="11521" max="11521" width="8.375" style="5" customWidth="1"/>
    <col min="11522" max="11528" width="6.75" style="5" customWidth="1"/>
    <col min="11529" max="11530" width="5.875" style="5" customWidth="1"/>
    <col min="11531" max="11531" width="8.5" style="5" customWidth="1"/>
    <col min="11532" max="11532" width="8" style="5" customWidth="1"/>
    <col min="11533" max="11533" width="9.125" style="5" customWidth="1"/>
    <col min="11534" max="11539" width="8" style="5" customWidth="1"/>
    <col min="11540" max="11540" width="11.75" style="5" customWidth="1"/>
    <col min="11541" max="11541" width="6.875" style="5" customWidth="1"/>
    <col min="11542" max="11542" width="7.625" style="5" customWidth="1"/>
    <col min="11543" max="11546" width="6.75" style="5" customWidth="1"/>
    <col min="11547" max="11547" width="7.625" style="5" customWidth="1"/>
    <col min="11548" max="11552" width="6.75" style="5" customWidth="1"/>
    <col min="11553" max="11553" width="6.625" style="5" customWidth="1"/>
    <col min="11554" max="11554" width="6.25" style="5" customWidth="1"/>
    <col min="11555" max="11555" width="6.625" style="5" customWidth="1"/>
    <col min="11556" max="11556" width="6.25" style="5" customWidth="1"/>
    <col min="11557" max="11557" width="6.5" style="5" customWidth="1"/>
    <col min="11558" max="11558" width="6.625" style="5" customWidth="1"/>
    <col min="11559" max="11559" width="6.875" style="5" customWidth="1"/>
    <col min="11560" max="11560" width="7" style="5" customWidth="1"/>
    <col min="11561" max="11561" width="8.125" style="5" customWidth="1"/>
    <col min="11562" max="11562" width="7.875" style="5" customWidth="1"/>
    <col min="11563" max="11564" width="6.75" style="5" customWidth="1"/>
    <col min="11565" max="11565" width="6.625" style="5" customWidth="1"/>
    <col min="11566" max="11567" width="6.75" style="5" customWidth="1"/>
    <col min="11568" max="11568" width="6.625" style="5" customWidth="1"/>
    <col min="11569" max="11571" width="0" style="5" hidden="1" customWidth="1"/>
    <col min="11572" max="11753" width="8.625" style="5"/>
    <col min="11754" max="11754" width="4.25" style="5" customWidth="1"/>
    <col min="11755" max="11755" width="16.25" style="5" customWidth="1"/>
    <col min="11756" max="11763" width="6.75" style="5" customWidth="1"/>
    <col min="11764" max="11765" width="5.875" style="5" customWidth="1"/>
    <col min="11766" max="11766" width="8.5" style="5" customWidth="1"/>
    <col min="11767" max="11767" width="8" style="5" customWidth="1"/>
    <col min="11768" max="11768" width="9.125" style="5" customWidth="1"/>
    <col min="11769" max="11774" width="8" style="5" customWidth="1"/>
    <col min="11775" max="11775" width="11.75" style="5" customWidth="1"/>
    <col min="11776" max="11776" width="6.875" style="5" customWidth="1"/>
    <col min="11777" max="11777" width="8.375" style="5" customWidth="1"/>
    <col min="11778" max="11784" width="6.75" style="5" customWidth="1"/>
    <col min="11785" max="11786" width="5.875" style="5" customWidth="1"/>
    <col min="11787" max="11787" width="8.5" style="5" customWidth="1"/>
    <col min="11788" max="11788" width="8" style="5" customWidth="1"/>
    <col min="11789" max="11789" width="9.125" style="5" customWidth="1"/>
    <col min="11790" max="11795" width="8" style="5" customWidth="1"/>
    <col min="11796" max="11796" width="11.75" style="5" customWidth="1"/>
    <col min="11797" max="11797" width="6.875" style="5" customWidth="1"/>
    <col min="11798" max="11798" width="7.625" style="5" customWidth="1"/>
    <col min="11799" max="11802" width="6.75" style="5" customWidth="1"/>
    <col min="11803" max="11803" width="7.625" style="5" customWidth="1"/>
    <col min="11804" max="11808" width="6.75" style="5" customWidth="1"/>
    <col min="11809" max="11809" width="6.625" style="5" customWidth="1"/>
    <col min="11810" max="11810" width="6.25" style="5" customWidth="1"/>
    <col min="11811" max="11811" width="6.625" style="5" customWidth="1"/>
    <col min="11812" max="11812" width="6.25" style="5" customWidth="1"/>
    <col min="11813" max="11813" width="6.5" style="5" customWidth="1"/>
    <col min="11814" max="11814" width="6.625" style="5" customWidth="1"/>
    <col min="11815" max="11815" width="6.875" style="5" customWidth="1"/>
    <col min="11816" max="11816" width="7" style="5" customWidth="1"/>
    <col min="11817" max="11817" width="8.125" style="5" customWidth="1"/>
    <col min="11818" max="11818" width="7.875" style="5" customWidth="1"/>
    <col min="11819" max="11820" width="6.75" style="5" customWidth="1"/>
    <col min="11821" max="11821" width="6.625" style="5" customWidth="1"/>
    <col min="11822" max="11823" width="6.75" style="5" customWidth="1"/>
    <col min="11824" max="11824" width="6.625" style="5" customWidth="1"/>
    <col min="11825" max="11827" width="0" style="5" hidden="1" customWidth="1"/>
    <col min="11828" max="12009" width="8.625" style="5"/>
    <col min="12010" max="12010" width="4.25" style="5" customWidth="1"/>
    <col min="12011" max="12011" width="16.25" style="5" customWidth="1"/>
    <col min="12012" max="12019" width="6.75" style="5" customWidth="1"/>
    <col min="12020" max="12021" width="5.875" style="5" customWidth="1"/>
    <col min="12022" max="12022" width="8.5" style="5" customWidth="1"/>
    <col min="12023" max="12023" width="8" style="5" customWidth="1"/>
    <col min="12024" max="12024" width="9.125" style="5" customWidth="1"/>
    <col min="12025" max="12030" width="8" style="5" customWidth="1"/>
    <col min="12031" max="12031" width="11.75" style="5" customWidth="1"/>
    <col min="12032" max="12032" width="6.875" style="5" customWidth="1"/>
    <col min="12033" max="12033" width="8.375" style="5" customWidth="1"/>
    <col min="12034" max="12040" width="6.75" style="5" customWidth="1"/>
    <col min="12041" max="12042" width="5.875" style="5" customWidth="1"/>
    <col min="12043" max="12043" width="8.5" style="5" customWidth="1"/>
    <col min="12044" max="12044" width="8" style="5" customWidth="1"/>
    <col min="12045" max="12045" width="9.125" style="5" customWidth="1"/>
    <col min="12046" max="12051" width="8" style="5" customWidth="1"/>
    <col min="12052" max="12052" width="11.75" style="5" customWidth="1"/>
    <col min="12053" max="12053" width="6.875" style="5" customWidth="1"/>
    <col min="12054" max="12054" width="7.625" style="5" customWidth="1"/>
    <col min="12055" max="12058" width="6.75" style="5" customWidth="1"/>
    <col min="12059" max="12059" width="7.625" style="5" customWidth="1"/>
    <col min="12060" max="12064" width="6.75" style="5" customWidth="1"/>
    <col min="12065" max="12065" width="6.625" style="5" customWidth="1"/>
    <col min="12066" max="12066" width="6.25" style="5" customWidth="1"/>
    <col min="12067" max="12067" width="6.625" style="5" customWidth="1"/>
    <col min="12068" max="12068" width="6.25" style="5" customWidth="1"/>
    <col min="12069" max="12069" width="6.5" style="5" customWidth="1"/>
    <col min="12070" max="12070" width="6.625" style="5" customWidth="1"/>
    <col min="12071" max="12071" width="6.875" style="5" customWidth="1"/>
    <col min="12072" max="12072" width="7" style="5" customWidth="1"/>
    <col min="12073" max="12073" width="8.125" style="5" customWidth="1"/>
    <col min="12074" max="12074" width="7.875" style="5" customWidth="1"/>
    <col min="12075" max="12076" width="6.75" style="5" customWidth="1"/>
    <col min="12077" max="12077" width="6.625" style="5" customWidth="1"/>
    <col min="12078" max="12079" width="6.75" style="5" customWidth="1"/>
    <col min="12080" max="12080" width="6.625" style="5" customWidth="1"/>
    <col min="12081" max="12083" width="0" style="5" hidden="1" customWidth="1"/>
    <col min="12084" max="12265" width="8.625" style="5"/>
    <col min="12266" max="12266" width="4.25" style="5" customWidth="1"/>
    <col min="12267" max="12267" width="16.25" style="5" customWidth="1"/>
    <col min="12268" max="12275" width="6.75" style="5" customWidth="1"/>
    <col min="12276" max="12277" width="5.875" style="5" customWidth="1"/>
    <col min="12278" max="12278" width="8.5" style="5" customWidth="1"/>
    <col min="12279" max="12279" width="8" style="5" customWidth="1"/>
    <col min="12280" max="12280" width="9.125" style="5" customWidth="1"/>
    <col min="12281" max="12286" width="8" style="5" customWidth="1"/>
    <col min="12287" max="12287" width="11.75" style="5" customWidth="1"/>
    <col min="12288" max="12288" width="6.875" style="5" customWidth="1"/>
    <col min="12289" max="12289" width="8.375" style="5" customWidth="1"/>
    <col min="12290" max="12296" width="6.75" style="5" customWidth="1"/>
    <col min="12297" max="12298" width="5.875" style="5" customWidth="1"/>
    <col min="12299" max="12299" width="8.5" style="5" customWidth="1"/>
    <col min="12300" max="12300" width="8" style="5" customWidth="1"/>
    <col min="12301" max="12301" width="9.125" style="5" customWidth="1"/>
    <col min="12302" max="12307" width="8" style="5" customWidth="1"/>
    <col min="12308" max="12308" width="11.75" style="5" customWidth="1"/>
    <col min="12309" max="12309" width="6.875" style="5" customWidth="1"/>
    <col min="12310" max="12310" width="7.625" style="5" customWidth="1"/>
    <col min="12311" max="12314" width="6.75" style="5" customWidth="1"/>
    <col min="12315" max="12315" width="7.625" style="5" customWidth="1"/>
    <col min="12316" max="12320" width="6.75" style="5" customWidth="1"/>
    <col min="12321" max="12321" width="6.625" style="5" customWidth="1"/>
    <col min="12322" max="12322" width="6.25" style="5" customWidth="1"/>
    <col min="12323" max="12323" width="6.625" style="5" customWidth="1"/>
    <col min="12324" max="12324" width="6.25" style="5" customWidth="1"/>
    <col min="12325" max="12325" width="6.5" style="5" customWidth="1"/>
    <col min="12326" max="12326" width="6.625" style="5" customWidth="1"/>
    <col min="12327" max="12327" width="6.875" style="5" customWidth="1"/>
    <col min="12328" max="12328" width="7" style="5" customWidth="1"/>
    <col min="12329" max="12329" width="8.125" style="5" customWidth="1"/>
    <col min="12330" max="12330" width="7.875" style="5" customWidth="1"/>
    <col min="12331" max="12332" width="6.75" style="5" customWidth="1"/>
    <col min="12333" max="12333" width="6.625" style="5" customWidth="1"/>
    <col min="12334" max="12335" width="6.75" style="5" customWidth="1"/>
    <col min="12336" max="12336" width="6.625" style="5" customWidth="1"/>
    <col min="12337" max="12339" width="0" style="5" hidden="1" customWidth="1"/>
    <col min="12340" max="12521" width="8.625" style="5"/>
    <col min="12522" max="12522" width="4.25" style="5" customWidth="1"/>
    <col min="12523" max="12523" width="16.25" style="5" customWidth="1"/>
    <col min="12524" max="12531" width="6.75" style="5" customWidth="1"/>
    <col min="12532" max="12533" width="5.875" style="5" customWidth="1"/>
    <col min="12534" max="12534" width="8.5" style="5" customWidth="1"/>
    <col min="12535" max="12535" width="8" style="5" customWidth="1"/>
    <col min="12536" max="12536" width="9.125" style="5" customWidth="1"/>
    <col min="12537" max="12542" width="8" style="5" customWidth="1"/>
    <col min="12543" max="12543" width="11.75" style="5" customWidth="1"/>
    <col min="12544" max="12544" width="6.875" style="5" customWidth="1"/>
    <col min="12545" max="12545" width="8.375" style="5" customWidth="1"/>
    <col min="12546" max="12552" width="6.75" style="5" customWidth="1"/>
    <col min="12553" max="12554" width="5.875" style="5" customWidth="1"/>
    <col min="12555" max="12555" width="8.5" style="5" customWidth="1"/>
    <col min="12556" max="12556" width="8" style="5" customWidth="1"/>
    <col min="12557" max="12557" width="9.125" style="5" customWidth="1"/>
    <col min="12558" max="12563" width="8" style="5" customWidth="1"/>
    <col min="12564" max="12564" width="11.75" style="5" customWidth="1"/>
    <col min="12565" max="12565" width="6.875" style="5" customWidth="1"/>
    <col min="12566" max="12566" width="7.625" style="5" customWidth="1"/>
    <col min="12567" max="12570" width="6.75" style="5" customWidth="1"/>
    <col min="12571" max="12571" width="7.625" style="5" customWidth="1"/>
    <col min="12572" max="12576" width="6.75" style="5" customWidth="1"/>
    <col min="12577" max="12577" width="6.625" style="5" customWidth="1"/>
    <col min="12578" max="12578" width="6.25" style="5" customWidth="1"/>
    <col min="12579" max="12579" width="6.625" style="5" customWidth="1"/>
    <col min="12580" max="12580" width="6.25" style="5" customWidth="1"/>
    <col min="12581" max="12581" width="6.5" style="5" customWidth="1"/>
    <col min="12582" max="12582" width="6.625" style="5" customWidth="1"/>
    <col min="12583" max="12583" width="6.875" style="5" customWidth="1"/>
    <col min="12584" max="12584" width="7" style="5" customWidth="1"/>
    <col min="12585" max="12585" width="8.125" style="5" customWidth="1"/>
    <col min="12586" max="12586" width="7.875" style="5" customWidth="1"/>
    <col min="12587" max="12588" width="6.75" style="5" customWidth="1"/>
    <col min="12589" max="12589" width="6.625" style="5" customWidth="1"/>
    <col min="12590" max="12591" width="6.75" style="5" customWidth="1"/>
    <col min="12592" max="12592" width="6.625" style="5" customWidth="1"/>
    <col min="12593" max="12595" width="0" style="5" hidden="1" customWidth="1"/>
    <col min="12596" max="12777" width="8.625" style="5"/>
    <col min="12778" max="12778" width="4.25" style="5" customWidth="1"/>
    <col min="12779" max="12779" width="16.25" style="5" customWidth="1"/>
    <col min="12780" max="12787" width="6.75" style="5" customWidth="1"/>
    <col min="12788" max="12789" width="5.875" style="5" customWidth="1"/>
    <col min="12790" max="12790" width="8.5" style="5" customWidth="1"/>
    <col min="12791" max="12791" width="8" style="5" customWidth="1"/>
    <col min="12792" max="12792" width="9.125" style="5" customWidth="1"/>
    <col min="12793" max="12798" width="8" style="5" customWidth="1"/>
    <col min="12799" max="12799" width="11.75" style="5" customWidth="1"/>
    <col min="12800" max="12800" width="6.875" style="5" customWidth="1"/>
    <col min="12801" max="12801" width="8.375" style="5" customWidth="1"/>
    <col min="12802" max="12808" width="6.75" style="5" customWidth="1"/>
    <col min="12809" max="12810" width="5.875" style="5" customWidth="1"/>
    <col min="12811" max="12811" width="8.5" style="5" customWidth="1"/>
    <col min="12812" max="12812" width="8" style="5" customWidth="1"/>
    <col min="12813" max="12813" width="9.125" style="5" customWidth="1"/>
    <col min="12814" max="12819" width="8" style="5" customWidth="1"/>
    <col min="12820" max="12820" width="11.75" style="5" customWidth="1"/>
    <col min="12821" max="12821" width="6.875" style="5" customWidth="1"/>
    <col min="12822" max="12822" width="7.625" style="5" customWidth="1"/>
    <col min="12823" max="12826" width="6.75" style="5" customWidth="1"/>
    <col min="12827" max="12827" width="7.625" style="5" customWidth="1"/>
    <col min="12828" max="12832" width="6.75" style="5" customWidth="1"/>
    <col min="12833" max="12833" width="6.625" style="5" customWidth="1"/>
    <col min="12834" max="12834" width="6.25" style="5" customWidth="1"/>
    <col min="12835" max="12835" width="6.625" style="5" customWidth="1"/>
    <col min="12836" max="12836" width="6.25" style="5" customWidth="1"/>
    <col min="12837" max="12837" width="6.5" style="5" customWidth="1"/>
    <col min="12838" max="12838" width="6.625" style="5" customWidth="1"/>
    <col min="12839" max="12839" width="6.875" style="5" customWidth="1"/>
    <col min="12840" max="12840" width="7" style="5" customWidth="1"/>
    <col min="12841" max="12841" width="8.125" style="5" customWidth="1"/>
    <col min="12842" max="12842" width="7.875" style="5" customWidth="1"/>
    <col min="12843" max="12844" width="6.75" style="5" customWidth="1"/>
    <col min="12845" max="12845" width="6.625" style="5" customWidth="1"/>
    <col min="12846" max="12847" width="6.75" style="5" customWidth="1"/>
    <col min="12848" max="12848" width="6.625" style="5" customWidth="1"/>
    <col min="12849" max="12851" width="0" style="5" hidden="1" customWidth="1"/>
    <col min="12852" max="13033" width="8.625" style="5"/>
    <col min="13034" max="13034" width="4.25" style="5" customWidth="1"/>
    <col min="13035" max="13035" width="16.25" style="5" customWidth="1"/>
    <col min="13036" max="13043" width="6.75" style="5" customWidth="1"/>
    <col min="13044" max="13045" width="5.875" style="5" customWidth="1"/>
    <col min="13046" max="13046" width="8.5" style="5" customWidth="1"/>
    <col min="13047" max="13047" width="8" style="5" customWidth="1"/>
    <col min="13048" max="13048" width="9.125" style="5" customWidth="1"/>
    <col min="13049" max="13054" width="8" style="5" customWidth="1"/>
    <col min="13055" max="13055" width="11.75" style="5" customWidth="1"/>
    <col min="13056" max="13056" width="6.875" style="5" customWidth="1"/>
    <col min="13057" max="13057" width="8.375" style="5" customWidth="1"/>
    <col min="13058" max="13064" width="6.75" style="5" customWidth="1"/>
    <col min="13065" max="13066" width="5.875" style="5" customWidth="1"/>
    <col min="13067" max="13067" width="8.5" style="5" customWidth="1"/>
    <col min="13068" max="13068" width="8" style="5" customWidth="1"/>
    <col min="13069" max="13069" width="9.125" style="5" customWidth="1"/>
    <col min="13070" max="13075" width="8" style="5" customWidth="1"/>
    <col min="13076" max="13076" width="11.75" style="5" customWidth="1"/>
    <col min="13077" max="13077" width="6.875" style="5" customWidth="1"/>
    <col min="13078" max="13078" width="7.625" style="5" customWidth="1"/>
    <col min="13079" max="13082" width="6.75" style="5" customWidth="1"/>
    <col min="13083" max="13083" width="7.625" style="5" customWidth="1"/>
    <col min="13084" max="13088" width="6.75" style="5" customWidth="1"/>
    <col min="13089" max="13089" width="6.625" style="5" customWidth="1"/>
    <col min="13090" max="13090" width="6.25" style="5" customWidth="1"/>
    <col min="13091" max="13091" width="6.625" style="5" customWidth="1"/>
    <col min="13092" max="13092" width="6.25" style="5" customWidth="1"/>
    <col min="13093" max="13093" width="6.5" style="5" customWidth="1"/>
    <col min="13094" max="13094" width="6.625" style="5" customWidth="1"/>
    <col min="13095" max="13095" width="6.875" style="5" customWidth="1"/>
    <col min="13096" max="13096" width="7" style="5" customWidth="1"/>
    <col min="13097" max="13097" width="8.125" style="5" customWidth="1"/>
    <col min="13098" max="13098" width="7.875" style="5" customWidth="1"/>
    <col min="13099" max="13100" width="6.75" style="5" customWidth="1"/>
    <col min="13101" max="13101" width="6.625" style="5" customWidth="1"/>
    <col min="13102" max="13103" width="6.75" style="5" customWidth="1"/>
    <col min="13104" max="13104" width="6.625" style="5" customWidth="1"/>
    <col min="13105" max="13107" width="0" style="5" hidden="1" customWidth="1"/>
    <col min="13108" max="13289" width="8.625" style="5"/>
    <col min="13290" max="13290" width="4.25" style="5" customWidth="1"/>
    <col min="13291" max="13291" width="16.25" style="5" customWidth="1"/>
    <col min="13292" max="13299" width="6.75" style="5" customWidth="1"/>
    <col min="13300" max="13301" width="5.875" style="5" customWidth="1"/>
    <col min="13302" max="13302" width="8.5" style="5" customWidth="1"/>
    <col min="13303" max="13303" width="8" style="5" customWidth="1"/>
    <col min="13304" max="13304" width="9.125" style="5" customWidth="1"/>
    <col min="13305" max="13310" width="8" style="5" customWidth="1"/>
    <col min="13311" max="13311" width="11.75" style="5" customWidth="1"/>
    <col min="13312" max="13312" width="6.875" style="5" customWidth="1"/>
    <col min="13313" max="13313" width="8.375" style="5" customWidth="1"/>
    <col min="13314" max="13320" width="6.75" style="5" customWidth="1"/>
    <col min="13321" max="13322" width="5.875" style="5" customWidth="1"/>
    <col min="13323" max="13323" width="8.5" style="5" customWidth="1"/>
    <col min="13324" max="13324" width="8" style="5" customWidth="1"/>
    <col min="13325" max="13325" width="9.125" style="5" customWidth="1"/>
    <col min="13326" max="13331" width="8" style="5" customWidth="1"/>
    <col min="13332" max="13332" width="11.75" style="5" customWidth="1"/>
    <col min="13333" max="13333" width="6.875" style="5" customWidth="1"/>
    <col min="13334" max="13334" width="7.625" style="5" customWidth="1"/>
    <col min="13335" max="13338" width="6.75" style="5" customWidth="1"/>
    <col min="13339" max="13339" width="7.625" style="5" customWidth="1"/>
    <col min="13340" max="13344" width="6.75" style="5" customWidth="1"/>
    <col min="13345" max="13345" width="6.625" style="5" customWidth="1"/>
    <col min="13346" max="13346" width="6.25" style="5" customWidth="1"/>
    <col min="13347" max="13347" width="6.625" style="5" customWidth="1"/>
    <col min="13348" max="13348" width="6.25" style="5" customWidth="1"/>
    <col min="13349" max="13349" width="6.5" style="5" customWidth="1"/>
    <col min="13350" max="13350" width="6.625" style="5" customWidth="1"/>
    <col min="13351" max="13351" width="6.875" style="5" customWidth="1"/>
    <col min="13352" max="13352" width="7" style="5" customWidth="1"/>
    <col min="13353" max="13353" width="8.125" style="5" customWidth="1"/>
    <col min="13354" max="13354" width="7.875" style="5" customWidth="1"/>
    <col min="13355" max="13356" width="6.75" style="5" customWidth="1"/>
    <col min="13357" max="13357" width="6.625" style="5" customWidth="1"/>
    <col min="13358" max="13359" width="6.75" style="5" customWidth="1"/>
    <col min="13360" max="13360" width="6.625" style="5" customWidth="1"/>
    <col min="13361" max="13363" width="0" style="5" hidden="1" customWidth="1"/>
    <col min="13364" max="13545" width="8.625" style="5"/>
    <col min="13546" max="13546" width="4.25" style="5" customWidth="1"/>
    <col min="13547" max="13547" width="16.25" style="5" customWidth="1"/>
    <col min="13548" max="13555" width="6.75" style="5" customWidth="1"/>
    <col min="13556" max="13557" width="5.875" style="5" customWidth="1"/>
    <col min="13558" max="13558" width="8.5" style="5" customWidth="1"/>
    <col min="13559" max="13559" width="8" style="5" customWidth="1"/>
    <col min="13560" max="13560" width="9.125" style="5" customWidth="1"/>
    <col min="13561" max="13566" width="8" style="5" customWidth="1"/>
    <col min="13567" max="13567" width="11.75" style="5" customWidth="1"/>
    <col min="13568" max="13568" width="6.875" style="5" customWidth="1"/>
    <col min="13569" max="13569" width="8.375" style="5" customWidth="1"/>
    <col min="13570" max="13576" width="6.75" style="5" customWidth="1"/>
    <col min="13577" max="13578" width="5.875" style="5" customWidth="1"/>
    <col min="13579" max="13579" width="8.5" style="5" customWidth="1"/>
    <col min="13580" max="13580" width="8" style="5" customWidth="1"/>
    <col min="13581" max="13581" width="9.125" style="5" customWidth="1"/>
    <col min="13582" max="13587" width="8" style="5" customWidth="1"/>
    <col min="13588" max="13588" width="11.75" style="5" customWidth="1"/>
    <col min="13589" max="13589" width="6.875" style="5" customWidth="1"/>
    <col min="13590" max="13590" width="7.625" style="5" customWidth="1"/>
    <col min="13591" max="13594" width="6.75" style="5" customWidth="1"/>
    <col min="13595" max="13595" width="7.625" style="5" customWidth="1"/>
    <col min="13596" max="13600" width="6.75" style="5" customWidth="1"/>
    <col min="13601" max="13601" width="6.625" style="5" customWidth="1"/>
    <col min="13602" max="13602" width="6.25" style="5" customWidth="1"/>
    <col min="13603" max="13603" width="6.625" style="5" customWidth="1"/>
    <col min="13604" max="13604" width="6.25" style="5" customWidth="1"/>
    <col min="13605" max="13605" width="6.5" style="5" customWidth="1"/>
    <col min="13606" max="13606" width="6.625" style="5" customWidth="1"/>
    <col min="13607" max="13607" width="6.875" style="5" customWidth="1"/>
    <col min="13608" max="13608" width="7" style="5" customWidth="1"/>
    <col min="13609" max="13609" width="8.125" style="5" customWidth="1"/>
    <col min="13610" max="13610" width="7.875" style="5" customWidth="1"/>
    <col min="13611" max="13612" width="6.75" style="5" customWidth="1"/>
    <col min="13613" max="13613" width="6.625" style="5" customWidth="1"/>
    <col min="13614" max="13615" width="6.75" style="5" customWidth="1"/>
    <col min="13616" max="13616" width="6.625" style="5" customWidth="1"/>
    <col min="13617" max="13619" width="0" style="5" hidden="1" customWidth="1"/>
    <col min="13620" max="13801" width="8.625" style="5"/>
    <col min="13802" max="13802" width="4.25" style="5" customWidth="1"/>
    <col min="13803" max="13803" width="16.25" style="5" customWidth="1"/>
    <col min="13804" max="13811" width="6.75" style="5" customWidth="1"/>
    <col min="13812" max="13813" width="5.875" style="5" customWidth="1"/>
    <col min="13814" max="13814" width="8.5" style="5" customWidth="1"/>
    <col min="13815" max="13815" width="8" style="5" customWidth="1"/>
    <col min="13816" max="13816" width="9.125" style="5" customWidth="1"/>
    <col min="13817" max="13822" width="8" style="5" customWidth="1"/>
    <col min="13823" max="13823" width="11.75" style="5" customWidth="1"/>
    <col min="13824" max="13824" width="6.875" style="5" customWidth="1"/>
    <col min="13825" max="13825" width="8.375" style="5" customWidth="1"/>
    <col min="13826" max="13832" width="6.75" style="5" customWidth="1"/>
    <col min="13833" max="13834" width="5.875" style="5" customWidth="1"/>
    <col min="13835" max="13835" width="8.5" style="5" customWidth="1"/>
    <col min="13836" max="13836" width="8" style="5" customWidth="1"/>
    <col min="13837" max="13837" width="9.125" style="5" customWidth="1"/>
    <col min="13838" max="13843" width="8" style="5" customWidth="1"/>
    <col min="13844" max="13844" width="11.75" style="5" customWidth="1"/>
    <col min="13845" max="13845" width="6.875" style="5" customWidth="1"/>
    <col min="13846" max="13846" width="7.625" style="5" customWidth="1"/>
    <col min="13847" max="13850" width="6.75" style="5" customWidth="1"/>
    <col min="13851" max="13851" width="7.625" style="5" customWidth="1"/>
    <col min="13852" max="13856" width="6.75" style="5" customWidth="1"/>
    <col min="13857" max="13857" width="6.625" style="5" customWidth="1"/>
    <col min="13858" max="13858" width="6.25" style="5" customWidth="1"/>
    <col min="13859" max="13859" width="6.625" style="5" customWidth="1"/>
    <col min="13860" max="13860" width="6.25" style="5" customWidth="1"/>
    <col min="13861" max="13861" width="6.5" style="5" customWidth="1"/>
    <col min="13862" max="13862" width="6.625" style="5" customWidth="1"/>
    <col min="13863" max="13863" width="6.875" style="5" customWidth="1"/>
    <col min="13864" max="13864" width="7" style="5" customWidth="1"/>
    <col min="13865" max="13865" width="8.125" style="5" customWidth="1"/>
    <col min="13866" max="13866" width="7.875" style="5" customWidth="1"/>
    <col min="13867" max="13868" width="6.75" style="5" customWidth="1"/>
    <col min="13869" max="13869" width="6.625" style="5" customWidth="1"/>
    <col min="13870" max="13871" width="6.75" style="5" customWidth="1"/>
    <col min="13872" max="13872" width="6.625" style="5" customWidth="1"/>
    <col min="13873" max="13875" width="0" style="5" hidden="1" customWidth="1"/>
    <col min="13876" max="14057" width="8.625" style="5"/>
    <col min="14058" max="14058" width="4.25" style="5" customWidth="1"/>
    <col min="14059" max="14059" width="16.25" style="5" customWidth="1"/>
    <col min="14060" max="14067" width="6.75" style="5" customWidth="1"/>
    <col min="14068" max="14069" width="5.875" style="5" customWidth="1"/>
    <col min="14070" max="14070" width="8.5" style="5" customWidth="1"/>
    <col min="14071" max="14071" width="8" style="5" customWidth="1"/>
    <col min="14072" max="14072" width="9.125" style="5" customWidth="1"/>
    <col min="14073" max="14078" width="8" style="5" customWidth="1"/>
    <col min="14079" max="14079" width="11.75" style="5" customWidth="1"/>
    <col min="14080" max="14080" width="6.875" style="5" customWidth="1"/>
    <col min="14081" max="14081" width="8.375" style="5" customWidth="1"/>
    <col min="14082" max="14088" width="6.75" style="5" customWidth="1"/>
    <col min="14089" max="14090" width="5.875" style="5" customWidth="1"/>
    <col min="14091" max="14091" width="8.5" style="5" customWidth="1"/>
    <col min="14092" max="14092" width="8" style="5" customWidth="1"/>
    <col min="14093" max="14093" width="9.125" style="5" customWidth="1"/>
    <col min="14094" max="14099" width="8" style="5" customWidth="1"/>
    <col min="14100" max="14100" width="11.75" style="5" customWidth="1"/>
    <col min="14101" max="14101" width="6.875" style="5" customWidth="1"/>
    <col min="14102" max="14102" width="7.625" style="5" customWidth="1"/>
    <col min="14103" max="14106" width="6.75" style="5" customWidth="1"/>
    <col min="14107" max="14107" width="7.625" style="5" customWidth="1"/>
    <col min="14108" max="14112" width="6.75" style="5" customWidth="1"/>
    <col min="14113" max="14113" width="6.625" style="5" customWidth="1"/>
    <col min="14114" max="14114" width="6.25" style="5" customWidth="1"/>
    <col min="14115" max="14115" width="6.625" style="5" customWidth="1"/>
    <col min="14116" max="14116" width="6.25" style="5" customWidth="1"/>
    <col min="14117" max="14117" width="6.5" style="5" customWidth="1"/>
    <col min="14118" max="14118" width="6.625" style="5" customWidth="1"/>
    <col min="14119" max="14119" width="6.875" style="5" customWidth="1"/>
    <col min="14120" max="14120" width="7" style="5" customWidth="1"/>
    <col min="14121" max="14121" width="8.125" style="5" customWidth="1"/>
    <col min="14122" max="14122" width="7.875" style="5" customWidth="1"/>
    <col min="14123" max="14124" width="6.75" style="5" customWidth="1"/>
    <col min="14125" max="14125" width="6.625" style="5" customWidth="1"/>
    <col min="14126" max="14127" width="6.75" style="5" customWidth="1"/>
    <col min="14128" max="14128" width="6.625" style="5" customWidth="1"/>
    <col min="14129" max="14131" width="0" style="5" hidden="1" customWidth="1"/>
    <col min="14132" max="14313" width="8.625" style="5"/>
    <col min="14314" max="14314" width="4.25" style="5" customWidth="1"/>
    <col min="14315" max="14315" width="16.25" style="5" customWidth="1"/>
    <col min="14316" max="14323" width="6.75" style="5" customWidth="1"/>
    <col min="14324" max="14325" width="5.875" style="5" customWidth="1"/>
    <col min="14326" max="14326" width="8.5" style="5" customWidth="1"/>
    <col min="14327" max="14327" width="8" style="5" customWidth="1"/>
    <col min="14328" max="14328" width="9.125" style="5" customWidth="1"/>
    <col min="14329" max="14334" width="8" style="5" customWidth="1"/>
    <col min="14335" max="14335" width="11.75" style="5" customWidth="1"/>
    <col min="14336" max="14336" width="6.875" style="5" customWidth="1"/>
    <col min="14337" max="14337" width="8.375" style="5" customWidth="1"/>
    <col min="14338" max="14344" width="6.75" style="5" customWidth="1"/>
    <col min="14345" max="14346" width="5.875" style="5" customWidth="1"/>
    <col min="14347" max="14347" width="8.5" style="5" customWidth="1"/>
    <col min="14348" max="14348" width="8" style="5" customWidth="1"/>
    <col min="14349" max="14349" width="9.125" style="5" customWidth="1"/>
    <col min="14350" max="14355" width="8" style="5" customWidth="1"/>
    <col min="14356" max="14356" width="11.75" style="5" customWidth="1"/>
    <col min="14357" max="14357" width="6.875" style="5" customWidth="1"/>
    <col min="14358" max="14358" width="7.625" style="5" customWidth="1"/>
    <col min="14359" max="14362" width="6.75" style="5" customWidth="1"/>
    <col min="14363" max="14363" width="7.625" style="5" customWidth="1"/>
    <col min="14364" max="14368" width="6.75" style="5" customWidth="1"/>
    <col min="14369" max="14369" width="6.625" style="5" customWidth="1"/>
    <col min="14370" max="14370" width="6.25" style="5" customWidth="1"/>
    <col min="14371" max="14371" width="6.625" style="5" customWidth="1"/>
    <col min="14372" max="14372" width="6.25" style="5" customWidth="1"/>
    <col min="14373" max="14373" width="6.5" style="5" customWidth="1"/>
    <col min="14374" max="14374" width="6.625" style="5" customWidth="1"/>
    <col min="14375" max="14375" width="6.875" style="5" customWidth="1"/>
    <col min="14376" max="14376" width="7" style="5" customWidth="1"/>
    <col min="14377" max="14377" width="8.125" style="5" customWidth="1"/>
    <col min="14378" max="14378" width="7.875" style="5" customWidth="1"/>
    <col min="14379" max="14380" width="6.75" style="5" customWidth="1"/>
    <col min="14381" max="14381" width="6.625" style="5" customWidth="1"/>
    <col min="14382" max="14383" width="6.75" style="5" customWidth="1"/>
    <col min="14384" max="14384" width="6.625" style="5" customWidth="1"/>
    <col min="14385" max="14387" width="0" style="5" hidden="1" customWidth="1"/>
    <col min="14388" max="14569" width="8.625" style="5"/>
    <col min="14570" max="14570" width="4.25" style="5" customWidth="1"/>
    <col min="14571" max="14571" width="16.25" style="5" customWidth="1"/>
    <col min="14572" max="14579" width="6.75" style="5" customWidth="1"/>
    <col min="14580" max="14581" width="5.875" style="5" customWidth="1"/>
    <col min="14582" max="14582" width="8.5" style="5" customWidth="1"/>
    <col min="14583" max="14583" width="8" style="5" customWidth="1"/>
    <col min="14584" max="14584" width="9.125" style="5" customWidth="1"/>
    <col min="14585" max="14590" width="8" style="5" customWidth="1"/>
    <col min="14591" max="14591" width="11.75" style="5" customWidth="1"/>
    <col min="14592" max="14592" width="6.875" style="5" customWidth="1"/>
    <col min="14593" max="14593" width="8.375" style="5" customWidth="1"/>
    <col min="14594" max="14600" width="6.75" style="5" customWidth="1"/>
    <col min="14601" max="14602" width="5.875" style="5" customWidth="1"/>
    <col min="14603" max="14603" width="8.5" style="5" customWidth="1"/>
    <col min="14604" max="14604" width="8" style="5" customWidth="1"/>
    <col min="14605" max="14605" width="9.125" style="5" customWidth="1"/>
    <col min="14606" max="14611" width="8" style="5" customWidth="1"/>
    <col min="14612" max="14612" width="11.75" style="5" customWidth="1"/>
    <col min="14613" max="14613" width="6.875" style="5" customWidth="1"/>
    <col min="14614" max="14614" width="7.625" style="5" customWidth="1"/>
    <col min="14615" max="14618" width="6.75" style="5" customWidth="1"/>
    <col min="14619" max="14619" width="7.625" style="5" customWidth="1"/>
    <col min="14620" max="14624" width="6.75" style="5" customWidth="1"/>
    <col min="14625" max="14625" width="6.625" style="5" customWidth="1"/>
    <col min="14626" max="14626" width="6.25" style="5" customWidth="1"/>
    <col min="14627" max="14627" width="6.625" style="5" customWidth="1"/>
    <col min="14628" max="14628" width="6.25" style="5" customWidth="1"/>
    <col min="14629" max="14629" width="6.5" style="5" customWidth="1"/>
    <col min="14630" max="14630" width="6.625" style="5" customWidth="1"/>
    <col min="14631" max="14631" width="6.875" style="5" customWidth="1"/>
    <col min="14632" max="14632" width="7" style="5" customWidth="1"/>
    <col min="14633" max="14633" width="8.125" style="5" customWidth="1"/>
    <col min="14634" max="14634" width="7.875" style="5" customWidth="1"/>
    <col min="14635" max="14636" width="6.75" style="5" customWidth="1"/>
    <col min="14637" max="14637" width="6.625" style="5" customWidth="1"/>
    <col min="14638" max="14639" width="6.75" style="5" customWidth="1"/>
    <col min="14640" max="14640" width="6.625" style="5" customWidth="1"/>
    <col min="14641" max="14643" width="0" style="5" hidden="1" customWidth="1"/>
    <col min="14644" max="14825" width="8.625" style="5"/>
    <col min="14826" max="14826" width="4.25" style="5" customWidth="1"/>
    <col min="14827" max="14827" width="16.25" style="5" customWidth="1"/>
    <col min="14828" max="14835" width="6.75" style="5" customWidth="1"/>
    <col min="14836" max="14837" width="5.875" style="5" customWidth="1"/>
    <col min="14838" max="14838" width="8.5" style="5" customWidth="1"/>
    <col min="14839" max="14839" width="8" style="5" customWidth="1"/>
    <col min="14840" max="14840" width="9.125" style="5" customWidth="1"/>
    <col min="14841" max="14846" width="8" style="5" customWidth="1"/>
    <col min="14847" max="14847" width="11.75" style="5" customWidth="1"/>
    <col min="14848" max="14848" width="6.875" style="5" customWidth="1"/>
    <col min="14849" max="14849" width="8.375" style="5" customWidth="1"/>
    <col min="14850" max="14856" width="6.75" style="5" customWidth="1"/>
    <col min="14857" max="14858" width="5.875" style="5" customWidth="1"/>
    <col min="14859" max="14859" width="8.5" style="5" customWidth="1"/>
    <col min="14860" max="14860" width="8" style="5" customWidth="1"/>
    <col min="14861" max="14861" width="9.125" style="5" customWidth="1"/>
    <col min="14862" max="14867" width="8" style="5" customWidth="1"/>
    <col min="14868" max="14868" width="11.75" style="5" customWidth="1"/>
    <col min="14869" max="14869" width="6.875" style="5" customWidth="1"/>
    <col min="14870" max="14870" width="7.625" style="5" customWidth="1"/>
    <col min="14871" max="14874" width="6.75" style="5" customWidth="1"/>
    <col min="14875" max="14875" width="7.625" style="5" customWidth="1"/>
    <col min="14876" max="14880" width="6.75" style="5" customWidth="1"/>
    <col min="14881" max="14881" width="6.625" style="5" customWidth="1"/>
    <col min="14882" max="14882" width="6.25" style="5" customWidth="1"/>
    <col min="14883" max="14883" width="6.625" style="5" customWidth="1"/>
    <col min="14884" max="14884" width="6.25" style="5" customWidth="1"/>
    <col min="14885" max="14885" width="6.5" style="5" customWidth="1"/>
    <col min="14886" max="14886" width="6.625" style="5" customWidth="1"/>
    <col min="14887" max="14887" width="6.875" style="5" customWidth="1"/>
    <col min="14888" max="14888" width="7" style="5" customWidth="1"/>
    <col min="14889" max="14889" width="8.125" style="5" customWidth="1"/>
    <col min="14890" max="14890" width="7.875" style="5" customWidth="1"/>
    <col min="14891" max="14892" width="6.75" style="5" customWidth="1"/>
    <col min="14893" max="14893" width="6.625" style="5" customWidth="1"/>
    <col min="14894" max="14895" width="6.75" style="5" customWidth="1"/>
    <col min="14896" max="14896" width="6.625" style="5" customWidth="1"/>
    <col min="14897" max="14899" width="0" style="5" hidden="1" customWidth="1"/>
    <col min="14900" max="15081" width="8.625" style="5"/>
    <col min="15082" max="15082" width="4.25" style="5" customWidth="1"/>
    <col min="15083" max="15083" width="16.25" style="5" customWidth="1"/>
    <col min="15084" max="15091" width="6.75" style="5" customWidth="1"/>
    <col min="15092" max="15093" width="5.875" style="5" customWidth="1"/>
    <col min="15094" max="15094" width="8.5" style="5" customWidth="1"/>
    <col min="15095" max="15095" width="8" style="5" customWidth="1"/>
    <col min="15096" max="15096" width="9.125" style="5" customWidth="1"/>
    <col min="15097" max="15102" width="8" style="5" customWidth="1"/>
    <col min="15103" max="15103" width="11.75" style="5" customWidth="1"/>
    <col min="15104" max="15104" width="6.875" style="5" customWidth="1"/>
    <col min="15105" max="15105" width="8.375" style="5" customWidth="1"/>
    <col min="15106" max="15112" width="6.75" style="5" customWidth="1"/>
    <col min="15113" max="15114" width="5.875" style="5" customWidth="1"/>
    <col min="15115" max="15115" width="8.5" style="5" customWidth="1"/>
    <col min="15116" max="15116" width="8" style="5" customWidth="1"/>
    <col min="15117" max="15117" width="9.125" style="5" customWidth="1"/>
    <col min="15118" max="15123" width="8" style="5" customWidth="1"/>
    <col min="15124" max="15124" width="11.75" style="5" customWidth="1"/>
    <col min="15125" max="15125" width="6.875" style="5" customWidth="1"/>
    <col min="15126" max="15126" width="7.625" style="5" customWidth="1"/>
    <col min="15127" max="15130" width="6.75" style="5" customWidth="1"/>
    <col min="15131" max="15131" width="7.625" style="5" customWidth="1"/>
    <col min="15132" max="15136" width="6.75" style="5" customWidth="1"/>
    <col min="15137" max="15137" width="6.625" style="5" customWidth="1"/>
    <col min="15138" max="15138" width="6.25" style="5" customWidth="1"/>
    <col min="15139" max="15139" width="6.625" style="5" customWidth="1"/>
    <col min="15140" max="15140" width="6.25" style="5" customWidth="1"/>
    <col min="15141" max="15141" width="6.5" style="5" customWidth="1"/>
    <col min="15142" max="15142" width="6.625" style="5" customWidth="1"/>
    <col min="15143" max="15143" width="6.875" style="5" customWidth="1"/>
    <col min="15144" max="15144" width="7" style="5" customWidth="1"/>
    <col min="15145" max="15145" width="8.125" style="5" customWidth="1"/>
    <col min="15146" max="15146" width="7.875" style="5" customWidth="1"/>
    <col min="15147" max="15148" width="6.75" style="5" customWidth="1"/>
    <col min="15149" max="15149" width="6.625" style="5" customWidth="1"/>
    <col min="15150" max="15151" width="6.75" style="5" customWidth="1"/>
    <col min="15152" max="15152" width="6.625" style="5" customWidth="1"/>
    <col min="15153" max="15155" width="0" style="5" hidden="1" customWidth="1"/>
    <col min="15156" max="15337" width="8.625" style="5"/>
    <col min="15338" max="15338" width="4.25" style="5" customWidth="1"/>
    <col min="15339" max="15339" width="16.25" style="5" customWidth="1"/>
    <col min="15340" max="15347" width="6.75" style="5" customWidth="1"/>
    <col min="15348" max="15349" width="5.875" style="5" customWidth="1"/>
    <col min="15350" max="15350" width="8.5" style="5" customWidth="1"/>
    <col min="15351" max="15351" width="8" style="5" customWidth="1"/>
    <col min="15352" max="15352" width="9.125" style="5" customWidth="1"/>
    <col min="15353" max="15358" width="8" style="5" customWidth="1"/>
    <col min="15359" max="15359" width="11.75" style="5" customWidth="1"/>
    <col min="15360" max="15360" width="6.875" style="5" customWidth="1"/>
    <col min="15361" max="15361" width="8.375" style="5" customWidth="1"/>
    <col min="15362" max="15368" width="6.75" style="5" customWidth="1"/>
    <col min="15369" max="15370" width="5.875" style="5" customWidth="1"/>
    <col min="15371" max="15371" width="8.5" style="5" customWidth="1"/>
    <col min="15372" max="15372" width="8" style="5" customWidth="1"/>
    <col min="15373" max="15373" width="9.125" style="5" customWidth="1"/>
    <col min="15374" max="15379" width="8" style="5" customWidth="1"/>
    <col min="15380" max="15380" width="11.75" style="5" customWidth="1"/>
    <col min="15381" max="15381" width="6.875" style="5" customWidth="1"/>
    <col min="15382" max="15382" width="7.625" style="5" customWidth="1"/>
    <col min="15383" max="15386" width="6.75" style="5" customWidth="1"/>
    <col min="15387" max="15387" width="7.625" style="5" customWidth="1"/>
    <col min="15388" max="15392" width="6.75" style="5" customWidth="1"/>
    <col min="15393" max="15393" width="6.625" style="5" customWidth="1"/>
    <col min="15394" max="15394" width="6.25" style="5" customWidth="1"/>
    <col min="15395" max="15395" width="6.625" style="5" customWidth="1"/>
    <col min="15396" max="15396" width="6.25" style="5" customWidth="1"/>
    <col min="15397" max="15397" width="6.5" style="5" customWidth="1"/>
    <col min="15398" max="15398" width="6.625" style="5" customWidth="1"/>
    <col min="15399" max="15399" width="6.875" style="5" customWidth="1"/>
    <col min="15400" max="15400" width="7" style="5" customWidth="1"/>
    <col min="15401" max="15401" width="8.125" style="5" customWidth="1"/>
    <col min="15402" max="15402" width="7.875" style="5" customWidth="1"/>
    <col min="15403" max="15404" width="6.75" style="5" customWidth="1"/>
    <col min="15405" max="15405" width="6.625" style="5" customWidth="1"/>
    <col min="15406" max="15407" width="6.75" style="5" customWidth="1"/>
    <col min="15408" max="15408" width="6.625" style="5" customWidth="1"/>
    <col min="15409" max="15411" width="0" style="5" hidden="1" customWidth="1"/>
    <col min="15412" max="15593" width="8.625" style="5"/>
    <col min="15594" max="15594" width="4.25" style="5" customWidth="1"/>
    <col min="15595" max="15595" width="16.25" style="5" customWidth="1"/>
    <col min="15596" max="15603" width="6.75" style="5" customWidth="1"/>
    <col min="15604" max="15605" width="5.875" style="5" customWidth="1"/>
    <col min="15606" max="15606" width="8.5" style="5" customWidth="1"/>
    <col min="15607" max="15607" width="8" style="5" customWidth="1"/>
    <col min="15608" max="15608" width="9.125" style="5" customWidth="1"/>
    <col min="15609" max="15614" width="8" style="5" customWidth="1"/>
    <col min="15615" max="15615" width="11.75" style="5" customWidth="1"/>
    <col min="15616" max="15616" width="6.875" style="5" customWidth="1"/>
    <col min="15617" max="15617" width="8.375" style="5" customWidth="1"/>
    <col min="15618" max="15624" width="6.75" style="5" customWidth="1"/>
    <col min="15625" max="15626" width="5.875" style="5" customWidth="1"/>
    <col min="15627" max="15627" width="8.5" style="5" customWidth="1"/>
    <col min="15628" max="15628" width="8" style="5" customWidth="1"/>
    <col min="15629" max="15629" width="9.125" style="5" customWidth="1"/>
    <col min="15630" max="15635" width="8" style="5" customWidth="1"/>
    <col min="15636" max="15636" width="11.75" style="5" customWidth="1"/>
    <col min="15637" max="15637" width="6.875" style="5" customWidth="1"/>
    <col min="15638" max="15638" width="7.625" style="5" customWidth="1"/>
    <col min="15639" max="15642" width="6.75" style="5" customWidth="1"/>
    <col min="15643" max="15643" width="7.625" style="5" customWidth="1"/>
    <col min="15644" max="15648" width="6.75" style="5" customWidth="1"/>
    <col min="15649" max="15649" width="6.625" style="5" customWidth="1"/>
    <col min="15650" max="15650" width="6.25" style="5" customWidth="1"/>
    <col min="15651" max="15651" width="6.625" style="5" customWidth="1"/>
    <col min="15652" max="15652" width="6.25" style="5" customWidth="1"/>
    <col min="15653" max="15653" width="6.5" style="5" customWidth="1"/>
    <col min="15654" max="15654" width="6.625" style="5" customWidth="1"/>
    <col min="15655" max="15655" width="6.875" style="5" customWidth="1"/>
    <col min="15656" max="15656" width="7" style="5" customWidth="1"/>
    <col min="15657" max="15657" width="8.125" style="5" customWidth="1"/>
    <col min="15658" max="15658" width="7.875" style="5" customWidth="1"/>
    <col min="15659" max="15660" width="6.75" style="5" customWidth="1"/>
    <col min="15661" max="15661" width="6.625" style="5" customWidth="1"/>
    <col min="15662" max="15663" width="6.75" style="5" customWidth="1"/>
    <col min="15664" max="15664" width="6.625" style="5" customWidth="1"/>
    <col min="15665" max="15667" width="0" style="5" hidden="1" customWidth="1"/>
    <col min="15668" max="15849" width="8.625" style="5"/>
    <col min="15850" max="15850" width="4.25" style="5" customWidth="1"/>
    <col min="15851" max="15851" width="16.25" style="5" customWidth="1"/>
    <col min="15852" max="15859" width="6.75" style="5" customWidth="1"/>
    <col min="15860" max="15861" width="5.875" style="5" customWidth="1"/>
    <col min="15862" max="15862" width="8.5" style="5" customWidth="1"/>
    <col min="15863" max="15863" width="8" style="5" customWidth="1"/>
    <col min="15864" max="15864" width="9.125" style="5" customWidth="1"/>
    <col min="15865" max="15870" width="8" style="5" customWidth="1"/>
    <col min="15871" max="15871" width="11.75" style="5" customWidth="1"/>
    <col min="15872" max="15872" width="6.875" style="5" customWidth="1"/>
    <col min="15873" max="15873" width="8.375" style="5" customWidth="1"/>
    <col min="15874" max="15880" width="6.75" style="5" customWidth="1"/>
    <col min="15881" max="15882" width="5.875" style="5" customWidth="1"/>
    <col min="15883" max="15883" width="8.5" style="5" customWidth="1"/>
    <col min="15884" max="15884" width="8" style="5" customWidth="1"/>
    <col min="15885" max="15885" width="9.125" style="5" customWidth="1"/>
    <col min="15886" max="15891" width="8" style="5" customWidth="1"/>
    <col min="15892" max="15892" width="11.75" style="5" customWidth="1"/>
    <col min="15893" max="15893" width="6.875" style="5" customWidth="1"/>
    <col min="15894" max="15894" width="7.625" style="5" customWidth="1"/>
    <col min="15895" max="15898" width="6.75" style="5" customWidth="1"/>
    <col min="15899" max="15899" width="7.625" style="5" customWidth="1"/>
    <col min="15900" max="15904" width="6.75" style="5" customWidth="1"/>
    <col min="15905" max="15905" width="6.625" style="5" customWidth="1"/>
    <col min="15906" max="15906" width="6.25" style="5" customWidth="1"/>
    <col min="15907" max="15907" width="6.625" style="5" customWidth="1"/>
    <col min="15908" max="15908" width="6.25" style="5" customWidth="1"/>
    <col min="15909" max="15909" width="6.5" style="5" customWidth="1"/>
    <col min="15910" max="15910" width="6.625" style="5" customWidth="1"/>
    <col min="15911" max="15911" width="6.875" style="5" customWidth="1"/>
    <col min="15912" max="15912" width="7" style="5" customWidth="1"/>
    <col min="15913" max="15913" width="8.125" style="5" customWidth="1"/>
    <col min="15914" max="15914" width="7.875" style="5" customWidth="1"/>
    <col min="15915" max="15916" width="6.75" style="5" customWidth="1"/>
    <col min="15917" max="15917" width="6.625" style="5" customWidth="1"/>
    <col min="15918" max="15919" width="6.75" style="5" customWidth="1"/>
    <col min="15920" max="15920" width="6.625" style="5" customWidth="1"/>
    <col min="15921" max="15923" width="0" style="5" hidden="1" customWidth="1"/>
    <col min="15924" max="16105" width="8.625" style="5"/>
    <col min="16106" max="16106" width="4.25" style="5" customWidth="1"/>
    <col min="16107" max="16107" width="16.25" style="5" customWidth="1"/>
    <col min="16108" max="16115" width="6.75" style="5" customWidth="1"/>
    <col min="16116" max="16117" width="5.875" style="5" customWidth="1"/>
    <col min="16118" max="16118" width="8.5" style="5" customWidth="1"/>
    <col min="16119" max="16119" width="8" style="5" customWidth="1"/>
    <col min="16120" max="16120" width="9.125" style="5" customWidth="1"/>
    <col min="16121" max="16126" width="8" style="5" customWidth="1"/>
    <col min="16127" max="16127" width="11.75" style="5" customWidth="1"/>
    <col min="16128" max="16128" width="6.875" style="5" customWidth="1"/>
    <col min="16129" max="16129" width="8.375" style="5" customWidth="1"/>
    <col min="16130" max="16136" width="6.75" style="5" customWidth="1"/>
    <col min="16137" max="16138" width="5.875" style="5" customWidth="1"/>
    <col min="16139" max="16139" width="8.5" style="5" customWidth="1"/>
    <col min="16140" max="16140" width="8" style="5" customWidth="1"/>
    <col min="16141" max="16141" width="9.125" style="5" customWidth="1"/>
    <col min="16142" max="16147" width="8" style="5" customWidth="1"/>
    <col min="16148" max="16148" width="11.75" style="5" customWidth="1"/>
    <col min="16149" max="16149" width="6.875" style="5" customWidth="1"/>
    <col min="16150" max="16150" width="7.625" style="5" customWidth="1"/>
    <col min="16151" max="16154" width="6.75" style="5" customWidth="1"/>
    <col min="16155" max="16155" width="7.625" style="5" customWidth="1"/>
    <col min="16156" max="16160" width="6.75" style="5" customWidth="1"/>
    <col min="16161" max="16161" width="6.625" style="5" customWidth="1"/>
    <col min="16162" max="16162" width="6.25" style="5" customWidth="1"/>
    <col min="16163" max="16163" width="6.625" style="5" customWidth="1"/>
    <col min="16164" max="16164" width="6.25" style="5" customWidth="1"/>
    <col min="16165" max="16165" width="6.5" style="5" customWidth="1"/>
    <col min="16166" max="16166" width="6.625" style="5" customWidth="1"/>
    <col min="16167" max="16167" width="6.875" style="5" customWidth="1"/>
    <col min="16168" max="16168" width="7" style="5" customWidth="1"/>
    <col min="16169" max="16169" width="8.125" style="5" customWidth="1"/>
    <col min="16170" max="16170" width="7.875" style="5" customWidth="1"/>
    <col min="16171" max="16172" width="6.75" style="5" customWidth="1"/>
    <col min="16173" max="16173" width="6.625" style="5" customWidth="1"/>
    <col min="16174" max="16175" width="6.75" style="5" customWidth="1"/>
    <col min="16176" max="16176" width="6.625" style="5" customWidth="1"/>
    <col min="16177" max="16179" width="0" style="5" hidden="1" customWidth="1"/>
    <col min="16180" max="16384" width="8.625" style="5"/>
  </cols>
  <sheetData>
    <row r="1" spans="1:95" s="1" customFormat="1" ht="15" hidden="1" customHeight="1" x14ac:dyDescent="0.45">
      <c r="B1" s="743" t="s">
        <v>0</v>
      </c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707"/>
      <c r="X1" s="707"/>
      <c r="Y1" s="707"/>
      <c r="Z1" s="707"/>
      <c r="AA1" s="707"/>
      <c r="AB1" s="707"/>
      <c r="AC1" s="707"/>
      <c r="AD1" s="707"/>
      <c r="AE1" s="707"/>
      <c r="AF1" s="707"/>
      <c r="AG1" s="707"/>
      <c r="AH1" s="707"/>
      <c r="AI1" s="707"/>
      <c r="AJ1" s="707"/>
      <c r="AK1" s="707"/>
      <c r="AL1" s="707"/>
      <c r="AM1" s="707"/>
      <c r="AN1" s="707"/>
      <c r="AO1" s="707"/>
      <c r="AP1" s="707"/>
      <c r="AQ1" s="2"/>
      <c r="AR1" s="2"/>
      <c r="AS1" s="2"/>
      <c r="AT1" s="2"/>
      <c r="AU1" s="2"/>
      <c r="AV1" s="72"/>
      <c r="AW1" s="72"/>
      <c r="AX1" s="72"/>
      <c r="AY1" s="72"/>
      <c r="AZ1" s="72"/>
      <c r="BA1" s="2"/>
      <c r="BB1" s="2"/>
      <c r="BC1" s="2"/>
      <c r="BD1" s="2"/>
      <c r="BE1" s="2"/>
      <c r="BF1" s="2"/>
      <c r="BG1" s="2"/>
      <c r="BH1" s="2"/>
      <c r="BI1" s="2"/>
      <c r="BJ1" s="278"/>
      <c r="BK1" s="3"/>
      <c r="BL1" s="3"/>
      <c r="BN1" s="3"/>
      <c r="BO1" s="3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23"/>
      <c r="CJ1" s="223"/>
      <c r="CK1" s="223"/>
      <c r="CL1" s="223"/>
    </row>
    <row r="2" spans="1:95" s="1" customFormat="1" ht="15" hidden="1" customHeight="1" x14ac:dyDescent="0.45">
      <c r="B2" s="744" t="s">
        <v>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708"/>
      <c r="X2" s="708"/>
      <c r="Y2" s="708"/>
      <c r="Z2" s="708"/>
      <c r="AA2" s="708"/>
      <c r="AB2" s="708"/>
      <c r="AC2" s="708"/>
      <c r="AD2" s="708"/>
      <c r="AE2" s="708"/>
      <c r="AF2" s="708"/>
      <c r="AG2" s="708"/>
      <c r="AH2" s="708"/>
      <c r="AI2" s="708"/>
      <c r="AJ2" s="708"/>
      <c r="AK2" s="708"/>
      <c r="AL2" s="708"/>
      <c r="AM2" s="708"/>
      <c r="AN2" s="708"/>
      <c r="AO2" s="708"/>
      <c r="AP2" s="708"/>
      <c r="AQ2" s="2"/>
      <c r="AR2" s="2"/>
      <c r="AS2" s="2"/>
      <c r="AT2" s="2"/>
      <c r="AU2" s="2"/>
      <c r="AV2" s="72"/>
      <c r="AW2" s="72"/>
      <c r="AX2" s="72"/>
      <c r="AY2" s="72"/>
      <c r="AZ2" s="72"/>
      <c r="BA2" s="2"/>
      <c r="BB2" s="2"/>
      <c r="BC2" s="2"/>
      <c r="BD2" s="2"/>
      <c r="BE2" s="2"/>
      <c r="BF2" s="2"/>
      <c r="BG2" s="2"/>
      <c r="BH2" s="2"/>
      <c r="BI2" s="2"/>
      <c r="BJ2" s="278"/>
      <c r="BK2" s="3"/>
      <c r="BL2" s="3"/>
      <c r="BN2" s="3"/>
      <c r="BO2" s="3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23"/>
      <c r="CJ2" s="223"/>
      <c r="CK2" s="223"/>
      <c r="CL2" s="223"/>
    </row>
    <row r="3" spans="1:95" s="1" customFormat="1" ht="30.75" customHeight="1" x14ac:dyDescent="0.45">
      <c r="A3" s="745" t="s">
        <v>145</v>
      </c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5"/>
      <c r="O3" s="745"/>
      <c r="P3" s="745"/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745"/>
      <c r="AB3" s="745"/>
      <c r="AC3" s="745"/>
      <c r="AD3" s="745"/>
      <c r="AE3" s="745"/>
      <c r="AF3" s="745"/>
      <c r="AG3" s="745"/>
      <c r="AH3" s="745"/>
      <c r="AI3" s="745"/>
      <c r="AJ3" s="745"/>
      <c r="AK3" s="745"/>
      <c r="AL3" s="745"/>
      <c r="AM3" s="745"/>
      <c r="AN3" s="745"/>
      <c r="AO3" s="745"/>
      <c r="AP3" s="745"/>
      <c r="AQ3" s="745"/>
      <c r="AR3" s="745"/>
      <c r="AS3" s="745"/>
      <c r="AT3" s="745"/>
      <c r="AU3" s="745"/>
      <c r="AV3" s="745"/>
      <c r="AW3" s="745"/>
      <c r="AX3" s="745"/>
      <c r="AY3" s="745"/>
      <c r="AZ3" s="745"/>
      <c r="BA3" s="745"/>
      <c r="BB3" s="745"/>
      <c r="BC3" s="745"/>
      <c r="BD3" s="745"/>
      <c r="BE3" s="745"/>
      <c r="BF3" s="745"/>
      <c r="BG3" s="745"/>
      <c r="BH3" s="745"/>
      <c r="BI3" s="745"/>
      <c r="BJ3" s="745"/>
      <c r="BK3" s="745"/>
      <c r="BL3" s="745"/>
      <c r="BM3" s="745"/>
      <c r="BN3" s="745"/>
      <c r="BO3" s="745"/>
      <c r="BP3" s="745"/>
      <c r="BQ3" s="745"/>
      <c r="BR3" s="745"/>
      <c r="BS3" s="745"/>
      <c r="BT3" s="789"/>
      <c r="BU3" s="790"/>
      <c r="BV3" s="791"/>
      <c r="BW3" s="791"/>
      <c r="BX3" s="791"/>
      <c r="BY3" s="791"/>
      <c r="BZ3" s="791"/>
      <c r="CA3" s="791"/>
      <c r="CB3" s="791"/>
      <c r="CC3" s="791"/>
      <c r="CD3" s="791"/>
      <c r="CE3" s="791"/>
      <c r="CF3" s="791"/>
      <c r="CG3" s="791"/>
      <c r="CH3" s="791"/>
      <c r="CI3" s="792"/>
      <c r="CJ3" s="792"/>
      <c r="CK3" s="792"/>
      <c r="CL3" s="792"/>
      <c r="CM3" s="793"/>
      <c r="CN3" s="793"/>
      <c r="CO3" s="793"/>
      <c r="CP3" s="793"/>
      <c r="CQ3" s="793"/>
    </row>
    <row r="4" spans="1:95" s="1" customFormat="1" ht="9.75" customHeight="1" x14ac:dyDescent="0.45">
      <c r="A4" s="746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6"/>
      <c r="AF4" s="746"/>
      <c r="AG4" s="746"/>
      <c r="AH4" s="746"/>
      <c r="AI4" s="746"/>
      <c r="AJ4" s="746"/>
      <c r="AK4" s="746"/>
      <c r="AL4" s="746"/>
      <c r="AM4" s="746"/>
      <c r="AN4" s="746"/>
      <c r="AO4" s="746"/>
      <c r="AP4" s="746"/>
      <c r="AQ4" s="746"/>
      <c r="AR4" s="746"/>
      <c r="AS4" s="746"/>
      <c r="AT4" s="746"/>
      <c r="AU4" s="746"/>
      <c r="AV4" s="746"/>
      <c r="AW4" s="746"/>
      <c r="AX4" s="746"/>
      <c r="AY4" s="746"/>
      <c r="AZ4" s="746"/>
      <c r="BA4" s="746"/>
      <c r="BB4" s="746"/>
      <c r="BC4" s="746"/>
      <c r="BD4" s="746"/>
      <c r="BE4" s="746"/>
      <c r="BF4" s="746"/>
      <c r="BG4" s="746"/>
      <c r="BH4" s="746"/>
      <c r="BI4" s="746"/>
      <c r="BJ4" s="746"/>
      <c r="BK4" s="746"/>
      <c r="BL4" s="746"/>
      <c r="BM4" s="746"/>
      <c r="BN4" s="709"/>
      <c r="BO4" s="709"/>
      <c r="BP4" s="709"/>
      <c r="BQ4" s="709"/>
      <c r="BR4" s="709"/>
      <c r="BS4" s="709"/>
      <c r="BT4" s="794"/>
      <c r="BU4" s="795"/>
      <c r="BV4" s="791"/>
      <c r="BW4" s="791"/>
      <c r="BX4" s="791"/>
      <c r="BY4" s="791"/>
      <c r="BZ4" s="791"/>
      <c r="CA4" s="791"/>
      <c r="CB4" s="791"/>
      <c r="CC4" s="791"/>
      <c r="CD4" s="791"/>
      <c r="CE4" s="791"/>
      <c r="CF4" s="791"/>
      <c r="CG4" s="791"/>
      <c r="CH4" s="791"/>
      <c r="CI4" s="792"/>
      <c r="CJ4" s="792"/>
      <c r="CK4" s="792"/>
      <c r="CL4" s="792"/>
      <c r="CM4" s="793"/>
      <c r="CN4" s="793"/>
      <c r="CO4" s="793"/>
      <c r="CP4" s="793"/>
      <c r="CQ4" s="793"/>
    </row>
    <row r="5" spans="1:95" ht="30" customHeight="1" x14ac:dyDescent="0.4">
      <c r="A5" s="747" t="s">
        <v>2</v>
      </c>
      <c r="B5" s="748" t="s">
        <v>3</v>
      </c>
      <c r="C5" s="751" t="s">
        <v>137</v>
      </c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752"/>
      <c r="T5" s="752"/>
      <c r="U5" s="752"/>
      <c r="V5" s="752"/>
      <c r="W5" s="751" t="s">
        <v>136</v>
      </c>
      <c r="X5" s="752"/>
      <c r="Y5" s="752"/>
      <c r="Z5" s="752"/>
      <c r="AA5" s="752"/>
      <c r="AB5" s="752"/>
      <c r="AC5" s="752"/>
      <c r="AD5" s="752"/>
      <c r="AE5" s="752"/>
      <c r="AF5" s="752"/>
      <c r="AG5" s="752"/>
      <c r="AH5" s="752"/>
      <c r="AI5" s="752"/>
      <c r="AJ5" s="752"/>
      <c r="AK5" s="752"/>
      <c r="AL5" s="752"/>
      <c r="AM5" s="752"/>
      <c r="AN5" s="752"/>
      <c r="AO5" s="752"/>
      <c r="AP5" s="752"/>
      <c r="AQ5" s="748" t="s">
        <v>5</v>
      </c>
      <c r="AR5" s="748"/>
      <c r="AS5" s="748"/>
      <c r="AT5" s="748"/>
      <c r="AU5" s="748"/>
      <c r="AV5" s="748"/>
      <c r="AW5" s="748"/>
      <c r="AX5" s="748"/>
      <c r="AY5" s="748"/>
      <c r="AZ5" s="748"/>
      <c r="BA5" s="748"/>
      <c r="BB5" s="748"/>
      <c r="BC5" s="748"/>
      <c r="BD5" s="748"/>
      <c r="BE5" s="748"/>
      <c r="BF5" s="748"/>
      <c r="BG5" s="748"/>
      <c r="BH5" s="748"/>
      <c r="BI5" s="748"/>
      <c r="BJ5" s="748"/>
      <c r="BK5" s="748" t="s">
        <v>135</v>
      </c>
      <c r="BL5" s="748"/>
      <c r="BM5" s="748"/>
      <c r="BN5" s="748" t="s">
        <v>138</v>
      </c>
      <c r="BO5" s="748"/>
      <c r="BP5" s="748"/>
      <c r="BQ5" s="748" t="s">
        <v>7</v>
      </c>
      <c r="BR5" s="748"/>
      <c r="BS5" s="748"/>
      <c r="BT5" s="796"/>
      <c r="BU5" s="797"/>
      <c r="BV5" s="798"/>
      <c r="BW5" s="798"/>
      <c r="BX5" s="798"/>
      <c r="BY5" s="798"/>
      <c r="BZ5" s="798"/>
      <c r="CA5" s="798"/>
      <c r="CB5" s="798"/>
      <c r="CC5" s="798"/>
      <c r="CD5" s="798"/>
      <c r="CE5" s="798"/>
      <c r="CF5" s="798"/>
      <c r="CG5" s="798"/>
      <c r="CH5" s="798"/>
      <c r="CI5" s="799"/>
      <c r="CJ5" s="799"/>
      <c r="CK5" s="799"/>
      <c r="CL5" s="799"/>
      <c r="CM5" s="800"/>
      <c r="CN5" s="800"/>
      <c r="CO5" s="800"/>
      <c r="CP5" s="800"/>
      <c r="CQ5" s="800"/>
    </row>
    <row r="6" spans="1:95" ht="15" customHeight="1" x14ac:dyDescent="0.4">
      <c r="A6" s="747"/>
      <c r="B6" s="748"/>
      <c r="C6" s="748" t="s">
        <v>10</v>
      </c>
      <c r="D6" s="756" t="s">
        <v>11</v>
      </c>
      <c r="E6" s="756"/>
      <c r="F6" s="756"/>
      <c r="G6" s="756"/>
      <c r="H6" s="748" t="s">
        <v>12</v>
      </c>
      <c r="I6" s="756" t="s">
        <v>11</v>
      </c>
      <c r="J6" s="756"/>
      <c r="K6" s="756"/>
      <c r="L6" s="756"/>
      <c r="M6" s="748" t="s">
        <v>13</v>
      </c>
      <c r="N6" s="728" t="s">
        <v>14</v>
      </c>
      <c r="O6" s="728"/>
      <c r="P6" s="728"/>
      <c r="Q6" s="728"/>
      <c r="R6" s="728" t="s">
        <v>15</v>
      </c>
      <c r="S6" s="728"/>
      <c r="T6" s="728"/>
      <c r="U6" s="728"/>
      <c r="V6" s="748" t="s">
        <v>16</v>
      </c>
      <c r="W6" s="748" t="s">
        <v>10</v>
      </c>
      <c r="X6" s="756" t="s">
        <v>11</v>
      </c>
      <c r="Y6" s="756"/>
      <c r="Z6" s="756"/>
      <c r="AA6" s="756"/>
      <c r="AB6" s="748" t="s">
        <v>12</v>
      </c>
      <c r="AC6" s="756" t="s">
        <v>11</v>
      </c>
      <c r="AD6" s="756"/>
      <c r="AE6" s="756"/>
      <c r="AF6" s="756"/>
      <c r="AG6" s="748" t="s">
        <v>13</v>
      </c>
      <c r="AH6" s="728" t="s">
        <v>14</v>
      </c>
      <c r="AI6" s="728"/>
      <c r="AJ6" s="728"/>
      <c r="AK6" s="728"/>
      <c r="AL6" s="728" t="s">
        <v>15</v>
      </c>
      <c r="AM6" s="728"/>
      <c r="AN6" s="728"/>
      <c r="AO6" s="728"/>
      <c r="AP6" s="748" t="s">
        <v>16</v>
      </c>
      <c r="AQ6" s="748" t="s">
        <v>17</v>
      </c>
      <c r="AR6" s="728" t="s">
        <v>11</v>
      </c>
      <c r="AS6" s="728"/>
      <c r="AT6" s="728"/>
      <c r="AU6" s="728"/>
      <c r="AV6" s="755" t="s">
        <v>12</v>
      </c>
      <c r="AW6" s="761" t="s">
        <v>11</v>
      </c>
      <c r="AX6" s="762"/>
      <c r="AY6" s="762"/>
      <c r="AZ6" s="763"/>
      <c r="BA6" s="748" t="s">
        <v>13</v>
      </c>
      <c r="BB6" s="728" t="s">
        <v>14</v>
      </c>
      <c r="BC6" s="728"/>
      <c r="BD6" s="728"/>
      <c r="BE6" s="728"/>
      <c r="BF6" s="728" t="s">
        <v>15</v>
      </c>
      <c r="BG6" s="728"/>
      <c r="BH6" s="728"/>
      <c r="BI6" s="728"/>
      <c r="BJ6" s="748" t="s">
        <v>18</v>
      </c>
      <c r="BK6" s="758" t="s">
        <v>19</v>
      </c>
      <c r="BL6" s="759" t="s">
        <v>20</v>
      </c>
      <c r="BM6" s="758" t="s">
        <v>21</v>
      </c>
      <c r="BN6" s="758" t="s">
        <v>19</v>
      </c>
      <c r="BO6" s="759" t="s">
        <v>20</v>
      </c>
      <c r="BP6" s="758" t="s">
        <v>21</v>
      </c>
      <c r="BQ6" s="758" t="s">
        <v>17</v>
      </c>
      <c r="BR6" s="759" t="s">
        <v>12</v>
      </c>
      <c r="BS6" s="758" t="s">
        <v>13</v>
      </c>
      <c r="BT6" s="801"/>
      <c r="BU6" s="802"/>
      <c r="BV6" s="798"/>
      <c r="BW6" s="798"/>
      <c r="BX6" s="798"/>
      <c r="BY6" s="798"/>
      <c r="BZ6" s="798"/>
      <c r="CA6" s="798"/>
      <c r="CB6" s="798"/>
      <c r="CC6" s="798"/>
      <c r="CD6" s="798"/>
      <c r="CE6" s="798"/>
      <c r="CF6" s="798"/>
      <c r="CG6" s="798"/>
      <c r="CH6" s="798"/>
      <c r="CI6" s="799"/>
      <c r="CJ6" s="799"/>
      <c r="CK6" s="799"/>
      <c r="CL6" s="799"/>
      <c r="CM6" s="800"/>
      <c r="CN6" s="800"/>
      <c r="CO6" s="800"/>
      <c r="CP6" s="800"/>
      <c r="CQ6" s="800"/>
    </row>
    <row r="7" spans="1:95" ht="70.5" customHeight="1" x14ac:dyDescent="0.4">
      <c r="A7" s="747"/>
      <c r="B7" s="748"/>
      <c r="C7" s="748"/>
      <c r="D7" s="711" t="s">
        <v>27</v>
      </c>
      <c r="E7" s="711" t="s">
        <v>28</v>
      </c>
      <c r="F7" s="711" t="s">
        <v>29</v>
      </c>
      <c r="G7" s="711" t="s">
        <v>30</v>
      </c>
      <c r="H7" s="748"/>
      <c r="I7" s="711" t="s">
        <v>27</v>
      </c>
      <c r="J7" s="711" t="s">
        <v>28</v>
      </c>
      <c r="K7" s="711" t="s">
        <v>29</v>
      </c>
      <c r="L7" s="711" t="s">
        <v>30</v>
      </c>
      <c r="M7" s="748"/>
      <c r="N7" s="711" t="s">
        <v>31</v>
      </c>
      <c r="O7" s="711" t="s">
        <v>32</v>
      </c>
      <c r="P7" s="711" t="s">
        <v>33</v>
      </c>
      <c r="Q7" s="711" t="s">
        <v>34</v>
      </c>
      <c r="R7" s="711" t="s">
        <v>31</v>
      </c>
      <c r="S7" s="711" t="s">
        <v>32</v>
      </c>
      <c r="T7" s="711" t="s">
        <v>33</v>
      </c>
      <c r="U7" s="711" t="s">
        <v>34</v>
      </c>
      <c r="V7" s="748"/>
      <c r="W7" s="748"/>
      <c r="X7" s="711" t="s">
        <v>27</v>
      </c>
      <c r="Y7" s="711" t="s">
        <v>28</v>
      </c>
      <c r="Z7" s="711" t="s">
        <v>29</v>
      </c>
      <c r="AA7" s="711" t="s">
        <v>30</v>
      </c>
      <c r="AB7" s="748"/>
      <c r="AC7" s="711" t="s">
        <v>27</v>
      </c>
      <c r="AD7" s="711" t="s">
        <v>28</v>
      </c>
      <c r="AE7" s="711" t="s">
        <v>29</v>
      </c>
      <c r="AF7" s="711" t="s">
        <v>30</v>
      </c>
      <c r="AG7" s="748"/>
      <c r="AH7" s="711" t="s">
        <v>31</v>
      </c>
      <c r="AI7" s="711" t="s">
        <v>32</v>
      </c>
      <c r="AJ7" s="711" t="s">
        <v>33</v>
      </c>
      <c r="AK7" s="711" t="s">
        <v>34</v>
      </c>
      <c r="AL7" s="711" t="s">
        <v>31</v>
      </c>
      <c r="AM7" s="711" t="s">
        <v>32</v>
      </c>
      <c r="AN7" s="711" t="s">
        <v>33</v>
      </c>
      <c r="AO7" s="711" t="s">
        <v>34</v>
      </c>
      <c r="AP7" s="748"/>
      <c r="AQ7" s="748"/>
      <c r="AR7" s="711" t="s">
        <v>27</v>
      </c>
      <c r="AS7" s="711" t="s">
        <v>28</v>
      </c>
      <c r="AT7" s="711" t="s">
        <v>29</v>
      </c>
      <c r="AU7" s="711" t="s">
        <v>30</v>
      </c>
      <c r="AV7" s="755"/>
      <c r="AW7" s="712" t="s">
        <v>27</v>
      </c>
      <c r="AX7" s="712" t="s">
        <v>71</v>
      </c>
      <c r="AY7" s="712" t="s">
        <v>29</v>
      </c>
      <c r="AZ7" s="712" t="s">
        <v>68</v>
      </c>
      <c r="BA7" s="748"/>
      <c r="BB7" s="711" t="s">
        <v>31</v>
      </c>
      <c r="BC7" s="711" t="s">
        <v>32</v>
      </c>
      <c r="BD7" s="711" t="s">
        <v>33</v>
      </c>
      <c r="BE7" s="711" t="s">
        <v>34</v>
      </c>
      <c r="BF7" s="711" t="s">
        <v>31</v>
      </c>
      <c r="BG7" s="711" t="s">
        <v>32</v>
      </c>
      <c r="BH7" s="711" t="s">
        <v>33</v>
      </c>
      <c r="BI7" s="711" t="s">
        <v>34</v>
      </c>
      <c r="BJ7" s="748"/>
      <c r="BK7" s="758"/>
      <c r="BL7" s="760"/>
      <c r="BM7" s="758"/>
      <c r="BN7" s="758"/>
      <c r="BO7" s="760"/>
      <c r="BP7" s="758"/>
      <c r="BQ7" s="758"/>
      <c r="BR7" s="760"/>
      <c r="BS7" s="758"/>
      <c r="BT7" s="803"/>
      <c r="BU7" s="804" t="s">
        <v>104</v>
      </c>
      <c r="BV7" s="805"/>
      <c r="BW7" s="805"/>
      <c r="BX7" s="805"/>
      <c r="BY7" s="805"/>
      <c r="BZ7" s="805"/>
      <c r="CA7" s="805"/>
      <c r="CB7" s="805"/>
      <c r="CC7" s="805"/>
      <c r="CD7" s="805"/>
      <c r="CE7" s="805"/>
      <c r="CF7" s="805"/>
      <c r="CG7" s="805"/>
      <c r="CH7" s="805"/>
      <c r="CI7" s="805"/>
      <c r="CJ7" s="799"/>
      <c r="CK7" s="799"/>
      <c r="CL7" s="799"/>
      <c r="CM7" s="800"/>
      <c r="CN7" s="800"/>
      <c r="CO7" s="800"/>
      <c r="CP7" s="800"/>
      <c r="CQ7" s="800"/>
    </row>
    <row r="8" spans="1:95" s="300" customFormat="1" ht="13.15" x14ac:dyDescent="0.4">
      <c r="A8" s="296">
        <v>1</v>
      </c>
      <c r="B8" s="296">
        <v>2</v>
      </c>
      <c r="C8" s="296">
        <v>3</v>
      </c>
      <c r="D8" s="296">
        <v>4</v>
      </c>
      <c r="E8" s="296">
        <v>5</v>
      </c>
      <c r="F8" s="296">
        <v>6</v>
      </c>
      <c r="G8" s="296">
        <v>7</v>
      </c>
      <c r="H8" s="296">
        <v>8</v>
      </c>
      <c r="I8" s="296">
        <v>9</v>
      </c>
      <c r="J8" s="296">
        <v>10</v>
      </c>
      <c r="K8" s="296">
        <v>11</v>
      </c>
      <c r="L8" s="296">
        <v>12</v>
      </c>
      <c r="M8" s="296">
        <v>13</v>
      </c>
      <c r="N8" s="296">
        <v>14</v>
      </c>
      <c r="O8" s="296">
        <v>15</v>
      </c>
      <c r="P8" s="296">
        <v>16</v>
      </c>
      <c r="Q8" s="296">
        <v>17</v>
      </c>
      <c r="R8" s="296">
        <v>18</v>
      </c>
      <c r="S8" s="296">
        <v>19</v>
      </c>
      <c r="T8" s="296">
        <v>20</v>
      </c>
      <c r="U8" s="296">
        <v>21</v>
      </c>
      <c r="V8" s="296">
        <v>22</v>
      </c>
      <c r="W8" s="296">
        <v>3</v>
      </c>
      <c r="X8" s="296">
        <v>4</v>
      </c>
      <c r="Y8" s="296">
        <v>5</v>
      </c>
      <c r="Z8" s="296">
        <v>6</v>
      </c>
      <c r="AA8" s="296">
        <v>7</v>
      </c>
      <c r="AB8" s="296">
        <v>8</v>
      </c>
      <c r="AC8" s="296">
        <v>9</v>
      </c>
      <c r="AD8" s="296">
        <v>10</v>
      </c>
      <c r="AE8" s="296">
        <v>11</v>
      </c>
      <c r="AF8" s="296">
        <v>12</v>
      </c>
      <c r="AG8" s="296">
        <v>13</v>
      </c>
      <c r="AH8" s="296">
        <v>14</v>
      </c>
      <c r="AI8" s="296">
        <v>15</v>
      </c>
      <c r="AJ8" s="296">
        <v>16</v>
      </c>
      <c r="AK8" s="296">
        <v>17</v>
      </c>
      <c r="AL8" s="296">
        <v>18</v>
      </c>
      <c r="AM8" s="296">
        <v>19</v>
      </c>
      <c r="AN8" s="296">
        <v>20</v>
      </c>
      <c r="AO8" s="296">
        <v>21</v>
      </c>
      <c r="AP8" s="296">
        <v>22</v>
      </c>
      <c r="AQ8" s="296">
        <v>23</v>
      </c>
      <c r="AR8" s="296">
        <v>24</v>
      </c>
      <c r="AS8" s="296">
        <v>25</v>
      </c>
      <c r="AT8" s="296">
        <v>26</v>
      </c>
      <c r="AU8" s="296">
        <v>27</v>
      </c>
      <c r="AV8" s="296">
        <v>28</v>
      </c>
      <c r="AW8" s="296">
        <v>29</v>
      </c>
      <c r="AX8" s="296">
        <v>30</v>
      </c>
      <c r="AY8" s="296">
        <v>31</v>
      </c>
      <c r="AZ8" s="296">
        <v>32</v>
      </c>
      <c r="BA8" s="296">
        <v>33</v>
      </c>
      <c r="BB8" s="296">
        <v>34</v>
      </c>
      <c r="BC8" s="296">
        <v>35</v>
      </c>
      <c r="BD8" s="296">
        <v>36</v>
      </c>
      <c r="BE8" s="296">
        <v>37</v>
      </c>
      <c r="BF8" s="296">
        <v>38</v>
      </c>
      <c r="BG8" s="296">
        <v>39</v>
      </c>
      <c r="BH8" s="296">
        <v>40</v>
      </c>
      <c r="BI8" s="296">
        <v>41</v>
      </c>
      <c r="BJ8" s="296">
        <v>42</v>
      </c>
      <c r="BK8" s="296">
        <v>43</v>
      </c>
      <c r="BL8" s="296">
        <v>44</v>
      </c>
      <c r="BM8" s="296">
        <v>45</v>
      </c>
      <c r="BN8" s="296">
        <v>43</v>
      </c>
      <c r="BO8" s="296">
        <v>44</v>
      </c>
      <c r="BP8" s="296">
        <v>45</v>
      </c>
      <c r="BQ8" s="296">
        <v>69</v>
      </c>
      <c r="BR8" s="296">
        <v>70</v>
      </c>
      <c r="BS8" s="296">
        <v>71</v>
      </c>
      <c r="BT8" s="806"/>
      <c r="BU8" s="807"/>
      <c r="BV8" s="808" t="s">
        <v>94</v>
      </c>
      <c r="BW8" s="808" t="s">
        <v>85</v>
      </c>
      <c r="BX8" s="808" t="s">
        <v>86</v>
      </c>
      <c r="BY8" s="808" t="s">
        <v>87</v>
      </c>
      <c r="BZ8" s="808" t="s">
        <v>88</v>
      </c>
      <c r="CA8" s="808" t="s">
        <v>89</v>
      </c>
      <c r="CB8" s="808" t="s">
        <v>90</v>
      </c>
      <c r="CC8" s="808" t="s">
        <v>91</v>
      </c>
      <c r="CD8" s="808" t="s">
        <v>92</v>
      </c>
      <c r="CE8" s="808" t="s">
        <v>93</v>
      </c>
      <c r="CF8" s="808" t="s">
        <v>96</v>
      </c>
      <c r="CG8" s="808" t="s">
        <v>102</v>
      </c>
      <c r="CH8" s="808" t="s">
        <v>103</v>
      </c>
      <c r="CI8" s="809" t="s">
        <v>106</v>
      </c>
      <c r="CJ8" s="809" t="s">
        <v>108</v>
      </c>
      <c r="CK8" s="809" t="s">
        <v>110</v>
      </c>
      <c r="CL8" s="809" t="s">
        <v>112</v>
      </c>
      <c r="CM8" s="809" t="s">
        <v>114</v>
      </c>
      <c r="CN8" s="809" t="s">
        <v>116</v>
      </c>
      <c r="CO8" s="809" t="s">
        <v>117</v>
      </c>
      <c r="CP8" s="809" t="s">
        <v>122</v>
      </c>
      <c r="CQ8" s="809" t="s">
        <v>123</v>
      </c>
    </row>
    <row r="9" spans="1:95" ht="13.15" x14ac:dyDescent="0.4">
      <c r="A9" s="11" t="s">
        <v>58</v>
      </c>
      <c r="B9" s="45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74"/>
      <c r="AW9" s="74"/>
      <c r="AX9" s="74"/>
      <c r="AY9" s="74"/>
      <c r="AZ9" s="138">
        <f t="shared" ref="AZ9" si="0">(AW9*5+AX9*3.5)*1000</f>
        <v>0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810"/>
      <c r="BU9" s="811"/>
      <c r="BV9" s="812"/>
      <c r="BW9" s="812"/>
      <c r="BX9" s="812"/>
      <c r="BY9" s="812"/>
      <c r="BZ9" s="812"/>
      <c r="CA9" s="812"/>
      <c r="CB9" s="812"/>
      <c r="CC9" s="812"/>
      <c r="CD9" s="812"/>
      <c r="CE9" s="812"/>
      <c r="CF9" s="812"/>
      <c r="CG9" s="798"/>
      <c r="CH9" s="798"/>
      <c r="CI9" s="799"/>
      <c r="CJ9" s="799"/>
      <c r="CK9" s="799"/>
      <c r="CL9" s="799"/>
      <c r="CM9" s="799"/>
      <c r="CN9" s="799"/>
      <c r="CO9" s="799"/>
      <c r="CP9" s="799"/>
      <c r="CQ9" s="799"/>
    </row>
    <row r="10" spans="1:95" ht="13.15" x14ac:dyDescent="0.4">
      <c r="A10" s="14">
        <v>1</v>
      </c>
      <c r="B10" s="15" t="s">
        <v>39</v>
      </c>
      <c r="C10" s="16">
        <f>SUM(D10:G10)</f>
        <v>58.410000000000004</v>
      </c>
      <c r="D10" s="17">
        <v>1.83</v>
      </c>
      <c r="E10" s="17">
        <v>10.19</v>
      </c>
      <c r="F10" s="17">
        <v>38.71</v>
      </c>
      <c r="G10" s="17">
        <v>7.68</v>
      </c>
      <c r="H10" s="16">
        <f>SUM(I10:L10)</f>
        <v>6.2</v>
      </c>
      <c r="I10" s="17" t="s">
        <v>64</v>
      </c>
      <c r="J10" s="17">
        <v>5.3</v>
      </c>
      <c r="K10" s="17">
        <v>0.9</v>
      </c>
      <c r="L10" s="17"/>
      <c r="M10" s="16">
        <f>SUM(N10:U10)</f>
        <v>57.37</v>
      </c>
      <c r="N10" s="17">
        <v>1</v>
      </c>
      <c r="O10" s="17">
        <v>5.38</v>
      </c>
      <c r="P10" s="17">
        <v>2.48</v>
      </c>
      <c r="Q10" s="17">
        <v>3.28</v>
      </c>
      <c r="R10" s="17">
        <v>0.54</v>
      </c>
      <c r="S10" s="17">
        <v>23.22</v>
      </c>
      <c r="T10" s="17">
        <v>2.36</v>
      </c>
      <c r="U10" s="17">
        <v>19.11</v>
      </c>
      <c r="V10" s="714">
        <v>10271</v>
      </c>
      <c r="W10" s="16">
        <f>SUM(X10:AA10)</f>
        <v>67.275000000000006</v>
      </c>
      <c r="X10" s="17">
        <v>0.18100000000000005</v>
      </c>
      <c r="Y10" s="17">
        <v>10.836</v>
      </c>
      <c r="Z10" s="17">
        <v>47.073</v>
      </c>
      <c r="AA10" s="17">
        <v>9.1850000000000005</v>
      </c>
      <c r="AB10" s="16">
        <f>SUM(AC10:AF10)</f>
        <v>6.2</v>
      </c>
      <c r="AC10" s="17"/>
      <c r="AD10" s="17">
        <v>5.3</v>
      </c>
      <c r="AE10" s="17">
        <v>0.9</v>
      </c>
      <c r="AF10" s="17"/>
      <c r="AG10" s="16">
        <f>SUM(AH10:AO10)</f>
        <v>57.37</v>
      </c>
      <c r="AH10" s="17">
        <v>1</v>
      </c>
      <c r="AI10" s="17">
        <v>5.38</v>
      </c>
      <c r="AJ10" s="17">
        <v>2.48</v>
      </c>
      <c r="AK10" s="17">
        <v>3.28</v>
      </c>
      <c r="AL10" s="17">
        <v>0.54</v>
      </c>
      <c r="AM10" s="17">
        <v>23.22</v>
      </c>
      <c r="AN10" s="17">
        <v>2.36</v>
      </c>
      <c r="AO10" s="17">
        <v>19.11</v>
      </c>
      <c r="AP10" s="714">
        <v>10981</v>
      </c>
      <c r="AQ10" s="279">
        <f t="shared" ref="AQ10:AQ23" si="1">SUM(AR10:AU10)</f>
        <v>64.256</v>
      </c>
      <c r="AR10" s="22">
        <v>0.18099999999999999</v>
      </c>
      <c r="AS10" s="22">
        <v>9.92</v>
      </c>
      <c r="AT10" s="22">
        <v>46.03</v>
      </c>
      <c r="AU10" s="22">
        <v>8.125</v>
      </c>
      <c r="AV10" s="279">
        <f>SUM(AW10:AY10)</f>
        <v>5.8420000000000005</v>
      </c>
      <c r="AW10" s="75">
        <v>0.8</v>
      </c>
      <c r="AX10" s="75">
        <v>4.1020000000000003</v>
      </c>
      <c r="AY10" s="75">
        <v>0.94</v>
      </c>
      <c r="AZ10" s="138">
        <v>0</v>
      </c>
      <c r="BA10" s="280">
        <f>+SUM(BB10:BI10)</f>
        <v>47.536999999999999</v>
      </c>
      <c r="BB10" s="22">
        <v>0.5</v>
      </c>
      <c r="BC10" s="22">
        <v>0.25</v>
      </c>
      <c r="BD10" s="22">
        <v>2.085</v>
      </c>
      <c r="BE10" s="22">
        <v>2.2170000000000001</v>
      </c>
      <c r="BF10" s="22">
        <v>0</v>
      </c>
      <c r="BG10" s="22">
        <v>23.669</v>
      </c>
      <c r="BH10" s="22">
        <v>2.1100000000000003</v>
      </c>
      <c r="BI10" s="22">
        <v>16.706</v>
      </c>
      <c r="BJ10" s="281">
        <v>8475</v>
      </c>
      <c r="BK10" s="18">
        <f>$AQ10/C10</f>
        <v>1.100085601780517</v>
      </c>
      <c r="BL10" s="18">
        <f>IF(H10=0,"-",AV10/H10)</f>
        <v>0.94225806451612903</v>
      </c>
      <c r="BM10" s="18">
        <f>BA10/M10</f>
        <v>0.82860379989541577</v>
      </c>
      <c r="BN10" s="18">
        <f>AQ10/W10</f>
        <v>0.95512448903753244</v>
      </c>
      <c r="BO10" s="18">
        <f>AV10/AB10</f>
        <v>0.94225806451612903</v>
      </c>
      <c r="BP10" s="18">
        <f>BA10/AG10</f>
        <v>0.82860379989541577</v>
      </c>
      <c r="BQ10" s="17">
        <f>AQ10-'09.12'!AQ10</f>
        <v>8.7370000000000019</v>
      </c>
      <c r="BR10" s="17">
        <f>AV10-'09.12'!AV10</f>
        <v>1.2260000000000009</v>
      </c>
      <c r="BS10" s="17">
        <f>BA10-'09.12'!BA10</f>
        <v>3.580999999999996</v>
      </c>
      <c r="BT10" s="813"/>
      <c r="BU10" s="802"/>
      <c r="BV10" s="814">
        <f>+SUM(BW10:DI10)</f>
        <v>11</v>
      </c>
      <c r="BW10" s="815">
        <v>1</v>
      </c>
      <c r="BX10" s="815">
        <v>1</v>
      </c>
      <c r="BY10" s="815"/>
      <c r="BZ10" s="815"/>
      <c r="CA10" s="815"/>
      <c r="CB10" s="815"/>
      <c r="CC10" s="815">
        <v>1</v>
      </c>
      <c r="CD10" s="815">
        <v>1</v>
      </c>
      <c r="CE10" s="815"/>
      <c r="CF10" s="815"/>
      <c r="CG10" s="815">
        <v>1</v>
      </c>
      <c r="CH10" s="815">
        <v>1</v>
      </c>
      <c r="CI10" s="815"/>
      <c r="CJ10" s="816"/>
      <c r="CK10" s="816">
        <v>1</v>
      </c>
      <c r="CL10" s="816">
        <v>1</v>
      </c>
      <c r="CM10" s="816"/>
      <c r="CN10" s="816">
        <v>1</v>
      </c>
      <c r="CO10" s="816">
        <v>1</v>
      </c>
      <c r="CP10" s="816">
        <v>1</v>
      </c>
      <c r="CQ10" s="816"/>
    </row>
    <row r="11" spans="1:95" ht="13.15" x14ac:dyDescent="0.4">
      <c r="A11" s="14">
        <v>2</v>
      </c>
      <c r="B11" s="15" t="s">
        <v>50</v>
      </c>
      <c r="C11" s="16">
        <f>SUM(D11:G11)</f>
        <v>28.7</v>
      </c>
      <c r="D11" s="282" t="s">
        <v>63</v>
      </c>
      <c r="E11" s="282">
        <v>5.2</v>
      </c>
      <c r="F11" s="282">
        <v>20.2</v>
      </c>
      <c r="G11" s="282">
        <v>3.3</v>
      </c>
      <c r="H11" s="16">
        <f t="shared" ref="H11:H23" si="2">SUM(I11:L11)</f>
        <v>5.5</v>
      </c>
      <c r="I11" s="282" t="s">
        <v>64</v>
      </c>
      <c r="J11" s="282">
        <v>5.5</v>
      </c>
      <c r="K11" s="282" t="s">
        <v>64</v>
      </c>
      <c r="L11" s="282"/>
      <c r="M11" s="16">
        <f>SUM(N11:U11)</f>
        <v>13.940000000000001</v>
      </c>
      <c r="N11" s="282">
        <v>0.6</v>
      </c>
      <c r="O11" s="282">
        <v>0.5</v>
      </c>
      <c r="P11" s="282">
        <v>0.12</v>
      </c>
      <c r="Q11" s="282">
        <v>0.1</v>
      </c>
      <c r="R11" s="282">
        <v>1.6</v>
      </c>
      <c r="S11" s="282">
        <v>3.92</v>
      </c>
      <c r="T11" s="282">
        <v>1.71</v>
      </c>
      <c r="U11" s="282">
        <v>5.39</v>
      </c>
      <c r="V11" s="715">
        <v>4122</v>
      </c>
      <c r="W11" s="16">
        <f>SUM(X11:AA11)</f>
        <v>36.826000000000001</v>
      </c>
      <c r="X11" s="282">
        <v>0</v>
      </c>
      <c r="Y11" s="282">
        <v>6.11</v>
      </c>
      <c r="Z11" s="282">
        <v>27.416</v>
      </c>
      <c r="AA11" s="282">
        <v>3.3</v>
      </c>
      <c r="AB11" s="16">
        <f t="shared" ref="AB11:AB13" si="3">SUM(AC11:AF11)</f>
        <v>6</v>
      </c>
      <c r="AC11" s="282">
        <v>0.2</v>
      </c>
      <c r="AD11" s="282">
        <v>5.8</v>
      </c>
      <c r="AE11" s="282"/>
      <c r="AF11" s="282"/>
      <c r="AG11" s="16">
        <f>SUM(AH11:AO11)</f>
        <v>20.190999999999999</v>
      </c>
      <c r="AH11" s="282">
        <v>0.6</v>
      </c>
      <c r="AI11" s="282">
        <v>1.04</v>
      </c>
      <c r="AJ11" s="282">
        <v>0.12</v>
      </c>
      <c r="AK11" s="282">
        <v>0.1</v>
      </c>
      <c r="AL11" s="282">
        <v>2.98</v>
      </c>
      <c r="AM11" s="282">
        <v>6.93</v>
      </c>
      <c r="AN11" s="282">
        <v>2.56</v>
      </c>
      <c r="AO11" s="282">
        <v>5.8609999999999998</v>
      </c>
      <c r="AP11" s="715">
        <v>5411</v>
      </c>
      <c r="AQ11" s="279">
        <f t="shared" si="1"/>
        <v>35.137837616146228</v>
      </c>
      <c r="AR11" s="166">
        <v>0.16500000000000001</v>
      </c>
      <c r="AS11" s="166">
        <v>8.1120000000000001</v>
      </c>
      <c r="AT11" s="166">
        <v>22.064123221629856</v>
      </c>
      <c r="AU11" s="166">
        <v>4.7967143945163748</v>
      </c>
      <c r="AV11" s="279">
        <f t="shared" ref="AV11:AV23" si="4">SUM(AW11:AY11)</f>
        <v>5.9742999999999995</v>
      </c>
      <c r="AW11" s="71">
        <v>0.94269999999999998</v>
      </c>
      <c r="AX11" s="71">
        <v>4.2779999999999996</v>
      </c>
      <c r="AY11" s="71">
        <v>0.75359999999999994</v>
      </c>
      <c r="AZ11" s="138">
        <f>(AW11*5+AX11*3.5+AY11*3)*1000</f>
        <v>21947.3</v>
      </c>
      <c r="BA11" s="280">
        <f t="shared" ref="BA11:BA23" si="5">+SUM(BB11:BI11)</f>
        <v>25.969138928320554</v>
      </c>
      <c r="BB11" s="22">
        <v>1.42</v>
      </c>
      <c r="BC11" s="22">
        <v>0.61199999999999999</v>
      </c>
      <c r="BD11" s="22">
        <v>0</v>
      </c>
      <c r="BE11" s="22">
        <v>1.9019999999999999</v>
      </c>
      <c r="BF11" s="22">
        <v>5.594919177449353</v>
      </c>
      <c r="BG11" s="22">
        <v>6.3717588152327211</v>
      </c>
      <c r="BH11" s="22">
        <v>1.7611107581483976</v>
      </c>
      <c r="BI11" s="22">
        <v>8.3073501774900809</v>
      </c>
      <c r="BJ11" s="281">
        <v>4628</v>
      </c>
      <c r="BK11" s="18">
        <f>$AQ11/C11</f>
        <v>1.2243148995172901</v>
      </c>
      <c r="BL11" s="18">
        <f>IF(H11=0,"-",AV11/H11)</f>
        <v>1.0862363636363634</v>
      </c>
      <c r="BM11" s="18">
        <f>BA11/M11</f>
        <v>1.8629224482295947</v>
      </c>
      <c r="BN11" s="18">
        <f t="shared" ref="BN11:BN23" si="6">AQ11/W11</f>
        <v>0.95415841025759596</v>
      </c>
      <c r="BO11" s="18">
        <f t="shared" ref="BO11:BO24" si="7">AV11/AB11</f>
        <v>0.99571666666666658</v>
      </c>
      <c r="BP11" s="18">
        <f t="shared" ref="BP11:BP24" si="8">BA11/AG11</f>
        <v>1.2861739848606089</v>
      </c>
      <c r="BQ11" s="17">
        <f>AQ11-'09.12'!AQ11</f>
        <v>6.4378376161462292</v>
      </c>
      <c r="BR11" s="17">
        <f>AV11-'09.12'!AV11</f>
        <v>0.4742999999999995</v>
      </c>
      <c r="BS11" s="17">
        <f>BA11-'09.12'!BA11</f>
        <v>11.429138928320555</v>
      </c>
      <c r="BT11" s="813"/>
      <c r="BU11" s="802"/>
      <c r="BV11" s="814">
        <f>+SUM(BW11:DI11)</f>
        <v>11</v>
      </c>
      <c r="BW11" s="815"/>
      <c r="BX11" s="815">
        <v>1</v>
      </c>
      <c r="BY11" s="815"/>
      <c r="BZ11" s="815"/>
      <c r="CA11" s="815"/>
      <c r="CB11" s="815">
        <v>1</v>
      </c>
      <c r="CC11" s="815"/>
      <c r="CD11" s="815">
        <v>1</v>
      </c>
      <c r="CE11" s="815"/>
      <c r="CF11" s="815"/>
      <c r="CG11" s="815">
        <v>1</v>
      </c>
      <c r="CH11" s="815">
        <v>1</v>
      </c>
      <c r="CI11" s="815"/>
      <c r="CJ11" s="816"/>
      <c r="CK11" s="816">
        <v>1</v>
      </c>
      <c r="CL11" s="816"/>
      <c r="CM11" s="816">
        <v>1</v>
      </c>
      <c r="CN11" s="816">
        <v>1</v>
      </c>
      <c r="CO11" s="816">
        <v>1</v>
      </c>
      <c r="CP11" s="816">
        <v>1</v>
      </c>
      <c r="CQ11" s="816">
        <v>1</v>
      </c>
    </row>
    <row r="12" spans="1:95" ht="13.15" x14ac:dyDescent="0.4">
      <c r="A12" s="14">
        <v>3</v>
      </c>
      <c r="B12" s="15" t="s">
        <v>53</v>
      </c>
      <c r="C12" s="16">
        <f t="shared" ref="C12:C23" si="9">SUM(D12:G12)</f>
        <v>83.710000000000008</v>
      </c>
      <c r="D12" s="716">
        <v>0.36</v>
      </c>
      <c r="E12" s="716">
        <v>13.42</v>
      </c>
      <c r="F12" s="716">
        <v>53.2</v>
      </c>
      <c r="G12" s="716">
        <v>16.73</v>
      </c>
      <c r="H12" s="16">
        <f t="shared" si="2"/>
        <v>1.5</v>
      </c>
      <c r="I12" s="717">
        <v>1.5</v>
      </c>
      <c r="J12" s="717" t="s">
        <v>64</v>
      </c>
      <c r="K12" s="717" t="s">
        <v>64</v>
      </c>
      <c r="L12" s="717"/>
      <c r="M12" s="16">
        <f t="shared" ref="M12:M23" si="10">SUM(N12:U12)</f>
        <v>17.11</v>
      </c>
      <c r="N12" s="718">
        <v>0.79</v>
      </c>
      <c r="O12" s="718">
        <v>1.83</v>
      </c>
      <c r="P12" s="718">
        <v>2.15</v>
      </c>
      <c r="Q12" s="718">
        <v>0.35</v>
      </c>
      <c r="R12" s="718">
        <v>0.52</v>
      </c>
      <c r="S12" s="718">
        <v>11.22</v>
      </c>
      <c r="T12" s="718">
        <v>0</v>
      </c>
      <c r="U12" s="718">
        <v>0.25</v>
      </c>
      <c r="V12" s="719">
        <v>10689</v>
      </c>
      <c r="W12" s="16">
        <f t="shared" ref="W12:W13" si="11">SUM(X12:AA12)</f>
        <v>83.710000000000008</v>
      </c>
      <c r="X12" s="716">
        <v>0.36</v>
      </c>
      <c r="Y12" s="716">
        <v>13.42</v>
      </c>
      <c r="Z12" s="716">
        <v>53.2</v>
      </c>
      <c r="AA12" s="716">
        <v>16.73</v>
      </c>
      <c r="AB12" s="16">
        <f t="shared" si="3"/>
        <v>1.5</v>
      </c>
      <c r="AC12" s="717">
        <v>1.5</v>
      </c>
      <c r="AD12" s="717"/>
      <c r="AE12" s="717"/>
      <c r="AF12" s="717"/>
      <c r="AG12" s="16">
        <f t="shared" ref="AG12:AG13" si="12">SUM(AH12:AO12)</f>
        <v>17.11</v>
      </c>
      <c r="AH12" s="718">
        <v>0.79</v>
      </c>
      <c r="AI12" s="718">
        <v>1.83</v>
      </c>
      <c r="AJ12" s="718">
        <v>2.15</v>
      </c>
      <c r="AK12" s="718">
        <v>0.35</v>
      </c>
      <c r="AL12" s="718">
        <v>0.52</v>
      </c>
      <c r="AM12" s="718">
        <v>11.22</v>
      </c>
      <c r="AN12" s="718">
        <v>0</v>
      </c>
      <c r="AO12" s="718">
        <v>0.25</v>
      </c>
      <c r="AP12" s="719">
        <v>10689</v>
      </c>
      <c r="AQ12" s="279">
        <f t="shared" si="1"/>
        <v>82.007228385377005</v>
      </c>
      <c r="AR12" s="173">
        <v>3.3865599999999998</v>
      </c>
      <c r="AS12" s="173">
        <v>11.2425</v>
      </c>
      <c r="AT12" s="173">
        <v>60.139168385376998</v>
      </c>
      <c r="AU12" s="173">
        <v>7.2390000000000008</v>
      </c>
      <c r="AV12" s="279">
        <f t="shared" si="4"/>
        <v>0</v>
      </c>
      <c r="AW12" s="71"/>
      <c r="AX12" s="71"/>
      <c r="AY12" s="71"/>
      <c r="AZ12" s="138">
        <f t="shared" ref="AZ12:AZ22" si="13">(AW12*5+AX12*3.5+AY12*3)*1000</f>
        <v>0</v>
      </c>
      <c r="BA12" s="280">
        <f t="shared" si="5"/>
        <v>16.434419294781382</v>
      </c>
      <c r="BB12" s="22">
        <v>0</v>
      </c>
      <c r="BC12" s="22">
        <v>1.153</v>
      </c>
      <c r="BD12" s="22">
        <v>0</v>
      </c>
      <c r="BE12" s="22">
        <v>0.255</v>
      </c>
      <c r="BF12" s="22">
        <v>1.16012</v>
      </c>
      <c r="BG12" s="22">
        <v>10.338299294781383</v>
      </c>
      <c r="BH12" s="22">
        <v>0</v>
      </c>
      <c r="BI12" s="22">
        <v>3.5279999999999996</v>
      </c>
      <c r="BJ12" s="281">
        <v>9360</v>
      </c>
      <c r="BK12" s="18">
        <f>$AQ12/C12</f>
        <v>0.97965868337566597</v>
      </c>
      <c r="BL12" s="18">
        <f>IF(H12=0,"-",AV12/H12)</f>
        <v>0</v>
      </c>
      <c r="BM12" s="18">
        <f>BA12/M12</f>
        <v>0.960515446801951</v>
      </c>
      <c r="BN12" s="18">
        <f t="shared" si="6"/>
        <v>0.97965868337566597</v>
      </c>
      <c r="BO12" s="18">
        <f t="shared" si="7"/>
        <v>0</v>
      </c>
      <c r="BP12" s="18">
        <f t="shared" si="8"/>
        <v>0.960515446801951</v>
      </c>
      <c r="BQ12" s="17">
        <f>AQ12-'09.12'!AQ12</f>
        <v>7.3072283853770017</v>
      </c>
      <c r="BR12" s="17">
        <f>AV12-'09.12'!AV12</f>
        <v>0</v>
      </c>
      <c r="BS12" s="17">
        <f>BA12-'09.12'!BA12</f>
        <v>2.1164192947813802</v>
      </c>
      <c r="BT12" s="817"/>
      <c r="BU12" s="802"/>
      <c r="BV12" s="814">
        <f>+SUM(BW12:DI12)</f>
        <v>18</v>
      </c>
      <c r="BW12" s="815"/>
      <c r="BX12" s="815"/>
      <c r="BY12" s="815">
        <v>1</v>
      </c>
      <c r="BZ12" s="815">
        <v>1</v>
      </c>
      <c r="CA12" s="815"/>
      <c r="CB12" s="815">
        <v>1</v>
      </c>
      <c r="CC12" s="815">
        <v>1</v>
      </c>
      <c r="CD12" s="815">
        <v>1</v>
      </c>
      <c r="CE12" s="815">
        <v>1</v>
      </c>
      <c r="CF12" s="815">
        <v>1</v>
      </c>
      <c r="CG12" s="815">
        <v>1</v>
      </c>
      <c r="CH12" s="815">
        <v>1</v>
      </c>
      <c r="CI12" s="815">
        <v>1</v>
      </c>
      <c r="CJ12" s="816">
        <v>1</v>
      </c>
      <c r="CK12" s="816">
        <v>1</v>
      </c>
      <c r="CL12" s="816">
        <v>1</v>
      </c>
      <c r="CM12" s="816">
        <v>1</v>
      </c>
      <c r="CN12" s="816">
        <v>1</v>
      </c>
      <c r="CO12" s="816">
        <v>1</v>
      </c>
      <c r="CP12" s="816">
        <v>1</v>
      </c>
      <c r="CQ12" s="816">
        <v>1</v>
      </c>
    </row>
    <row r="13" spans="1:95" ht="13.15" x14ac:dyDescent="0.4">
      <c r="A13" s="14">
        <v>4</v>
      </c>
      <c r="B13" s="15" t="s">
        <v>54</v>
      </c>
      <c r="C13" s="16">
        <f t="shared" si="9"/>
        <v>13.77</v>
      </c>
      <c r="D13" s="282">
        <v>0.72</v>
      </c>
      <c r="E13" s="282">
        <v>1.69</v>
      </c>
      <c r="F13" s="282">
        <v>8.34</v>
      </c>
      <c r="G13" s="282">
        <v>3.02</v>
      </c>
      <c r="H13" s="16">
        <f t="shared" si="2"/>
        <v>0.9</v>
      </c>
      <c r="I13" s="282" t="s">
        <v>64</v>
      </c>
      <c r="J13" s="282">
        <v>0.9</v>
      </c>
      <c r="K13" s="282" t="s">
        <v>64</v>
      </c>
      <c r="L13" s="282"/>
      <c r="M13" s="16">
        <f t="shared" si="10"/>
        <v>1.18</v>
      </c>
      <c r="N13" s="282">
        <v>0</v>
      </c>
      <c r="O13" s="282">
        <v>0</v>
      </c>
      <c r="P13" s="282">
        <v>0</v>
      </c>
      <c r="Q13" s="282">
        <v>0</v>
      </c>
      <c r="R13" s="282">
        <v>0.32</v>
      </c>
      <c r="S13" s="282">
        <v>0.86</v>
      </c>
      <c r="T13" s="282">
        <v>0</v>
      </c>
      <c r="U13" s="282">
        <v>0</v>
      </c>
      <c r="V13" s="715">
        <v>1727</v>
      </c>
      <c r="W13" s="16">
        <f t="shared" si="11"/>
        <v>13.145</v>
      </c>
      <c r="X13" s="282">
        <v>0.72</v>
      </c>
      <c r="Y13" s="282">
        <v>1.0649999999999999</v>
      </c>
      <c r="Z13" s="282">
        <v>8.34</v>
      </c>
      <c r="AA13" s="282">
        <v>3.02</v>
      </c>
      <c r="AB13" s="16">
        <f t="shared" si="3"/>
        <v>1.74</v>
      </c>
      <c r="AC13" s="282"/>
      <c r="AD13" s="282">
        <v>1.74</v>
      </c>
      <c r="AE13" s="282"/>
      <c r="AF13" s="282"/>
      <c r="AG13" s="16">
        <f t="shared" si="12"/>
        <v>1.18</v>
      </c>
      <c r="AH13" s="282">
        <v>0</v>
      </c>
      <c r="AI13" s="282">
        <v>0</v>
      </c>
      <c r="AJ13" s="282">
        <v>0</v>
      </c>
      <c r="AK13" s="282">
        <v>0</v>
      </c>
      <c r="AL13" s="282">
        <v>0.32</v>
      </c>
      <c r="AM13" s="282">
        <v>0.86</v>
      </c>
      <c r="AN13" s="282">
        <v>0</v>
      </c>
      <c r="AO13" s="282">
        <v>0</v>
      </c>
      <c r="AP13" s="715">
        <v>1626</v>
      </c>
      <c r="AQ13" s="279">
        <f t="shared" si="1"/>
        <v>13.147000000000002</v>
      </c>
      <c r="AR13" s="174">
        <v>0.72</v>
      </c>
      <c r="AS13" s="174">
        <v>1.0649999999999999</v>
      </c>
      <c r="AT13" s="174">
        <v>8.338000000000001</v>
      </c>
      <c r="AU13" s="174">
        <v>3.024</v>
      </c>
      <c r="AV13" s="279">
        <f t="shared" si="4"/>
        <v>0.32200000000000001</v>
      </c>
      <c r="AW13" s="71">
        <v>0</v>
      </c>
      <c r="AX13" s="71">
        <v>0.32200000000000001</v>
      </c>
      <c r="AY13" s="71">
        <v>0</v>
      </c>
      <c r="AZ13" s="138"/>
      <c r="BA13" s="280">
        <f t="shared" si="5"/>
        <v>1.18</v>
      </c>
      <c r="BB13" s="22"/>
      <c r="BC13" s="22"/>
      <c r="BD13" s="22"/>
      <c r="BE13" s="22"/>
      <c r="BF13" s="22">
        <v>0.32</v>
      </c>
      <c r="BG13" s="22">
        <v>0.86</v>
      </c>
      <c r="BH13" s="22"/>
      <c r="BI13" s="22"/>
      <c r="BJ13" s="281">
        <v>1375</v>
      </c>
      <c r="BK13" s="18">
        <f>$AQ13/C13</f>
        <v>0.95475671750181568</v>
      </c>
      <c r="BL13" s="18">
        <f>IF(H13=0,"-",AV13/H13)</f>
        <v>0.35777777777777781</v>
      </c>
      <c r="BM13" s="18">
        <f>BA13/M13</f>
        <v>1</v>
      </c>
      <c r="BN13" s="18">
        <f t="shared" si="6"/>
        <v>1.0001521491061243</v>
      </c>
      <c r="BO13" s="18">
        <f t="shared" si="7"/>
        <v>0.18505747126436783</v>
      </c>
      <c r="BP13" s="18">
        <f t="shared" si="8"/>
        <v>1</v>
      </c>
      <c r="BQ13" s="17">
        <f>AQ13-'09.12'!AQ13</f>
        <v>2.6560000000000024</v>
      </c>
      <c r="BR13" s="17">
        <f>AV13-'09.12'!AV13</f>
        <v>-8.0000000000000071E-3</v>
      </c>
      <c r="BS13" s="17">
        <f>BA13-'09.12'!BA13</f>
        <v>0</v>
      </c>
      <c r="BT13" s="813"/>
      <c r="BU13" s="802"/>
      <c r="BV13" s="814">
        <f>+SUM(BW13:DI13)</f>
        <v>11</v>
      </c>
      <c r="BW13" s="815">
        <v>1</v>
      </c>
      <c r="BX13" s="815">
        <v>1</v>
      </c>
      <c r="BY13" s="815"/>
      <c r="BZ13" s="815">
        <v>1</v>
      </c>
      <c r="CA13" s="815"/>
      <c r="CB13" s="815"/>
      <c r="CC13" s="815"/>
      <c r="CD13" s="815">
        <v>1</v>
      </c>
      <c r="CE13" s="815"/>
      <c r="CF13" s="815"/>
      <c r="CG13" s="815">
        <v>1</v>
      </c>
      <c r="CH13" s="815">
        <v>1</v>
      </c>
      <c r="CI13" s="815">
        <v>1</v>
      </c>
      <c r="CJ13" s="816"/>
      <c r="CK13" s="816">
        <v>1</v>
      </c>
      <c r="CL13" s="816"/>
      <c r="CM13" s="816">
        <v>1</v>
      </c>
      <c r="CN13" s="816"/>
      <c r="CO13" s="816">
        <v>1</v>
      </c>
      <c r="CP13" s="816">
        <v>1</v>
      </c>
      <c r="CQ13" s="816"/>
    </row>
    <row r="14" spans="1:95" s="43" customFormat="1" ht="13.15" x14ac:dyDescent="0.35">
      <c r="A14" s="710" t="s">
        <v>60</v>
      </c>
      <c r="B14" s="39" t="s">
        <v>61</v>
      </c>
      <c r="C14" s="16"/>
      <c r="D14" s="283"/>
      <c r="E14" s="283"/>
      <c r="F14" s="283"/>
      <c r="G14" s="283"/>
      <c r="H14" s="16"/>
      <c r="I14" s="283"/>
      <c r="J14" s="283"/>
      <c r="K14" s="283"/>
      <c r="L14" s="283"/>
      <c r="M14" s="16"/>
      <c r="N14" s="283"/>
      <c r="O14" s="283"/>
      <c r="P14" s="283"/>
      <c r="Q14" s="283"/>
      <c r="R14" s="283"/>
      <c r="S14" s="283"/>
      <c r="T14" s="283"/>
      <c r="U14" s="283"/>
      <c r="V14" s="720"/>
      <c r="W14" s="16"/>
      <c r="X14" s="283"/>
      <c r="Y14" s="283"/>
      <c r="Z14" s="283"/>
      <c r="AA14" s="283"/>
      <c r="AB14" s="16"/>
      <c r="AC14" s="283"/>
      <c r="AD14" s="283"/>
      <c r="AE14" s="283"/>
      <c r="AF14" s="283"/>
      <c r="AG14" s="16"/>
      <c r="AH14" s="283"/>
      <c r="AI14" s="283"/>
      <c r="AJ14" s="283"/>
      <c r="AK14" s="283"/>
      <c r="AL14" s="283"/>
      <c r="AM14" s="283"/>
      <c r="AN14" s="283"/>
      <c r="AO14" s="283"/>
      <c r="AP14" s="720"/>
      <c r="AQ14" s="279"/>
      <c r="AR14" s="169"/>
      <c r="AS14" s="169"/>
      <c r="AT14" s="169"/>
      <c r="AU14" s="169"/>
      <c r="AV14" s="279">
        <f t="shared" si="4"/>
        <v>0</v>
      </c>
      <c r="AW14" s="76"/>
      <c r="AX14" s="76"/>
      <c r="AY14" s="76"/>
      <c r="AZ14" s="138">
        <f t="shared" si="13"/>
        <v>0</v>
      </c>
      <c r="BA14" s="280"/>
      <c r="BB14" s="28"/>
      <c r="BC14" s="28"/>
      <c r="BD14" s="28"/>
      <c r="BE14" s="28"/>
      <c r="BF14" s="28"/>
      <c r="BG14" s="28"/>
      <c r="BH14" s="28"/>
      <c r="BI14" s="28"/>
      <c r="BJ14" s="281"/>
      <c r="BK14" s="41"/>
      <c r="BL14" s="41"/>
      <c r="BM14" s="41"/>
      <c r="BN14" s="18"/>
      <c r="BO14" s="18"/>
      <c r="BP14" s="18"/>
      <c r="BQ14" s="17">
        <f>AQ14-'09.12'!AQ14</f>
        <v>0</v>
      </c>
      <c r="BR14" s="17">
        <f>AV14-'09.12'!AV14</f>
        <v>0</v>
      </c>
      <c r="BS14" s="17">
        <f>BA14-'09.12'!BA14</f>
        <v>0</v>
      </c>
      <c r="BT14" s="813"/>
      <c r="BU14" s="802"/>
      <c r="BV14" s="814"/>
      <c r="BW14" s="814"/>
      <c r="BX14" s="814"/>
      <c r="BY14" s="814"/>
      <c r="BZ14" s="814"/>
      <c r="CA14" s="814"/>
      <c r="CB14" s="814"/>
      <c r="CC14" s="814"/>
      <c r="CD14" s="814"/>
      <c r="CE14" s="814"/>
      <c r="CF14" s="814"/>
      <c r="CG14" s="814"/>
      <c r="CH14" s="814"/>
      <c r="CI14" s="814"/>
      <c r="CJ14" s="818"/>
      <c r="CK14" s="818"/>
      <c r="CL14" s="818"/>
      <c r="CM14" s="818"/>
      <c r="CN14" s="818"/>
      <c r="CO14" s="818"/>
      <c r="CP14" s="818"/>
      <c r="CQ14" s="818"/>
    </row>
    <row r="15" spans="1:95" ht="13.15" x14ac:dyDescent="0.4">
      <c r="A15" s="14">
        <v>1</v>
      </c>
      <c r="B15" s="15" t="s">
        <v>52</v>
      </c>
      <c r="C15" s="16">
        <f t="shared" si="9"/>
        <v>16.11</v>
      </c>
      <c r="D15" s="282" t="s">
        <v>63</v>
      </c>
      <c r="E15" s="282">
        <v>5.31</v>
      </c>
      <c r="F15" s="282">
        <v>10.8</v>
      </c>
      <c r="G15" s="282" t="s">
        <v>63</v>
      </c>
      <c r="H15" s="16">
        <f t="shared" si="2"/>
        <v>0.42</v>
      </c>
      <c r="I15" s="282" t="s">
        <v>64</v>
      </c>
      <c r="J15" s="282">
        <v>0.12</v>
      </c>
      <c r="K15" s="282">
        <v>0.3</v>
      </c>
      <c r="L15" s="282"/>
      <c r="M15" s="16">
        <f t="shared" si="10"/>
        <v>8.8699999999999992</v>
      </c>
      <c r="N15" s="282">
        <v>0</v>
      </c>
      <c r="O15" s="282">
        <v>0</v>
      </c>
      <c r="P15" s="282">
        <v>0</v>
      </c>
      <c r="Q15" s="282">
        <v>0</v>
      </c>
      <c r="R15" s="282">
        <v>1.56</v>
      </c>
      <c r="S15" s="282">
        <v>5.86</v>
      </c>
      <c r="T15" s="282">
        <v>1.45</v>
      </c>
      <c r="U15" s="282" t="s">
        <v>63</v>
      </c>
      <c r="V15" s="715">
        <v>2541</v>
      </c>
      <c r="W15" s="16">
        <f t="shared" ref="W15:W23" si="14">SUM(X15:AA15)</f>
        <v>17.664410501778921</v>
      </c>
      <c r="X15" s="282">
        <v>0</v>
      </c>
      <c r="Y15" s="282">
        <v>6.8644105017789201</v>
      </c>
      <c r="Z15" s="282">
        <v>10.8</v>
      </c>
      <c r="AA15" s="282">
        <v>0</v>
      </c>
      <c r="AB15" s="16">
        <f t="shared" ref="AB15:AB23" si="15">SUM(AC15:AF15)</f>
        <v>0.42</v>
      </c>
      <c r="AC15" s="282"/>
      <c r="AD15" s="282">
        <v>0.12</v>
      </c>
      <c r="AE15" s="282">
        <v>0.3</v>
      </c>
      <c r="AF15" s="282"/>
      <c r="AG15" s="16">
        <f t="shared" ref="AG15:AG23" si="16">SUM(AH15:AO15)</f>
        <v>8.8699999999999992</v>
      </c>
      <c r="AH15" s="282">
        <v>0</v>
      </c>
      <c r="AI15" s="282">
        <v>0</v>
      </c>
      <c r="AJ15" s="282">
        <v>0</v>
      </c>
      <c r="AK15" s="282">
        <v>0</v>
      </c>
      <c r="AL15" s="282">
        <v>1.56</v>
      </c>
      <c r="AM15" s="282">
        <v>5.86</v>
      </c>
      <c r="AN15" s="282">
        <v>1.45</v>
      </c>
      <c r="AO15" s="282"/>
      <c r="AP15" s="715">
        <v>2794</v>
      </c>
      <c r="AQ15" s="279">
        <f t="shared" si="1"/>
        <v>16.408000000000001</v>
      </c>
      <c r="AR15" s="22">
        <v>0.26</v>
      </c>
      <c r="AS15" s="22">
        <v>7.077</v>
      </c>
      <c r="AT15" s="22">
        <v>9.0709999999999997</v>
      </c>
      <c r="AU15" s="22">
        <v>0</v>
      </c>
      <c r="AV15" s="279">
        <f t="shared" si="4"/>
        <v>0.42</v>
      </c>
      <c r="AW15" s="75">
        <v>0</v>
      </c>
      <c r="AX15" s="75">
        <v>0.12</v>
      </c>
      <c r="AY15" s="75">
        <v>0.3</v>
      </c>
      <c r="AZ15" s="138">
        <f t="shared" si="13"/>
        <v>1319.9999999999998</v>
      </c>
      <c r="BA15" s="280">
        <f t="shared" si="5"/>
        <v>10.289</v>
      </c>
      <c r="BB15" s="22"/>
      <c r="BC15" s="22"/>
      <c r="BD15" s="22"/>
      <c r="BE15" s="22"/>
      <c r="BF15" s="22">
        <v>1</v>
      </c>
      <c r="BG15" s="22">
        <v>7.8109999999999999</v>
      </c>
      <c r="BH15" s="22">
        <v>1.478</v>
      </c>
      <c r="BI15" s="22">
        <v>0</v>
      </c>
      <c r="BJ15" s="281">
        <v>2529</v>
      </c>
      <c r="BK15" s="18">
        <f t="shared" ref="BK15:BK24" si="17">$AQ15/C15</f>
        <v>1.018497827436375</v>
      </c>
      <c r="BL15" s="18">
        <f>IF(H15=0,"-",AV15/H15)</f>
        <v>1</v>
      </c>
      <c r="BM15" s="18">
        <f t="shared" ref="BM15:BM24" si="18">BA15/M15</f>
        <v>1.159977452085682</v>
      </c>
      <c r="BN15" s="18">
        <f t="shared" si="6"/>
        <v>0.92887334102361407</v>
      </c>
      <c r="BO15" s="18">
        <f t="shared" si="7"/>
        <v>1</v>
      </c>
      <c r="BP15" s="18">
        <f t="shared" si="8"/>
        <v>1.159977452085682</v>
      </c>
      <c r="BQ15" s="17">
        <f>AQ15-'09.12'!AQ15</f>
        <v>0</v>
      </c>
      <c r="BR15" s="17">
        <f>AV15-'09.12'!AV15</f>
        <v>0.42</v>
      </c>
      <c r="BS15" s="17">
        <f>BA15-'09.12'!BA15</f>
        <v>0</v>
      </c>
      <c r="BT15" s="813"/>
      <c r="BU15" s="802"/>
      <c r="BV15" s="814">
        <f t="shared" ref="BV15:BV23" si="19">+SUM(BW15:DI15)</f>
        <v>8</v>
      </c>
      <c r="BW15" s="815"/>
      <c r="BX15" s="815"/>
      <c r="BY15" s="815"/>
      <c r="BZ15" s="815"/>
      <c r="CA15" s="815">
        <v>1</v>
      </c>
      <c r="CB15" s="815">
        <v>1</v>
      </c>
      <c r="CC15" s="815"/>
      <c r="CD15" s="815"/>
      <c r="CE15" s="815"/>
      <c r="CF15" s="815">
        <v>1</v>
      </c>
      <c r="CG15" s="815">
        <v>1</v>
      </c>
      <c r="CH15" s="815"/>
      <c r="CI15" s="815"/>
      <c r="CJ15" s="816"/>
      <c r="CK15" s="816">
        <v>1</v>
      </c>
      <c r="CL15" s="816">
        <v>1</v>
      </c>
      <c r="CM15" s="816"/>
      <c r="CN15" s="816"/>
      <c r="CO15" s="816"/>
      <c r="CP15" s="816">
        <v>1</v>
      </c>
      <c r="CQ15" s="816">
        <v>1</v>
      </c>
    </row>
    <row r="16" spans="1:95" ht="13.15" x14ac:dyDescent="0.4">
      <c r="A16" s="14">
        <v>2</v>
      </c>
      <c r="B16" s="15" t="s">
        <v>42</v>
      </c>
      <c r="C16" s="16">
        <f t="shared" si="9"/>
        <v>80.010000000000005</v>
      </c>
      <c r="D16" s="282">
        <v>3.05</v>
      </c>
      <c r="E16" s="282">
        <v>22.12</v>
      </c>
      <c r="F16" s="282">
        <v>43.28</v>
      </c>
      <c r="G16" s="282">
        <v>11.56</v>
      </c>
      <c r="H16" s="16">
        <f t="shared" si="2"/>
        <v>12.4</v>
      </c>
      <c r="I16" s="282">
        <v>4.5</v>
      </c>
      <c r="J16" s="282">
        <v>5.9</v>
      </c>
      <c r="K16" s="282">
        <v>2</v>
      </c>
      <c r="L16" s="282"/>
      <c r="M16" s="16">
        <f t="shared" si="10"/>
        <v>7.5499999999999989</v>
      </c>
      <c r="N16" s="282">
        <v>2.1</v>
      </c>
      <c r="O16" s="282">
        <v>2.5</v>
      </c>
      <c r="P16" s="282">
        <v>0</v>
      </c>
      <c r="Q16" s="282">
        <v>0</v>
      </c>
      <c r="R16" s="282">
        <v>0.89</v>
      </c>
      <c r="S16" s="282">
        <v>0.75</v>
      </c>
      <c r="T16" s="282">
        <v>0.3</v>
      </c>
      <c r="U16" s="282">
        <v>1.01</v>
      </c>
      <c r="V16" s="715">
        <v>10671</v>
      </c>
      <c r="W16" s="16">
        <f t="shared" si="14"/>
        <v>81.819999999999993</v>
      </c>
      <c r="X16" s="282">
        <v>1.6800000000000002</v>
      </c>
      <c r="Y16" s="282">
        <v>14.876999999999994</v>
      </c>
      <c r="Z16" s="282">
        <v>49.083999999999996</v>
      </c>
      <c r="AA16" s="282">
        <v>16.179000000000002</v>
      </c>
      <c r="AB16" s="16">
        <f t="shared" si="15"/>
        <v>12.4</v>
      </c>
      <c r="AC16" s="282">
        <v>4.5</v>
      </c>
      <c r="AD16" s="282">
        <v>5.9</v>
      </c>
      <c r="AE16" s="282">
        <v>2</v>
      </c>
      <c r="AF16" s="282"/>
      <c r="AG16" s="16">
        <f t="shared" si="16"/>
        <v>11.43</v>
      </c>
      <c r="AH16" s="282">
        <v>2.3200000000000003</v>
      </c>
      <c r="AI16" s="282">
        <v>3</v>
      </c>
      <c r="AJ16" s="282">
        <v>0</v>
      </c>
      <c r="AK16" s="282">
        <v>0</v>
      </c>
      <c r="AL16" s="282">
        <v>0</v>
      </c>
      <c r="AM16" s="282">
        <v>4.9399999999999995</v>
      </c>
      <c r="AN16" s="282">
        <v>0.15999999999999995</v>
      </c>
      <c r="AO16" s="282">
        <v>1.01</v>
      </c>
      <c r="AP16" s="715">
        <v>10446</v>
      </c>
      <c r="AQ16" s="279">
        <f t="shared" si="1"/>
        <v>81.819999999999993</v>
      </c>
      <c r="AR16" s="27">
        <v>1.6800000000000002</v>
      </c>
      <c r="AS16" s="27">
        <v>14.876999999999994</v>
      </c>
      <c r="AT16" s="27">
        <v>49.083999999999996</v>
      </c>
      <c r="AU16" s="27">
        <v>16.179000000000002</v>
      </c>
      <c r="AV16" s="279">
        <f t="shared" si="4"/>
        <v>9.8288000000000011</v>
      </c>
      <c r="AW16" s="75">
        <v>1.9840000000000002</v>
      </c>
      <c r="AX16" s="75">
        <v>6.6968000000000005</v>
      </c>
      <c r="AY16" s="75">
        <v>1.1480000000000001</v>
      </c>
      <c r="AZ16" s="138">
        <f t="shared" si="13"/>
        <v>36802.800000000003</v>
      </c>
      <c r="BA16" s="280">
        <f t="shared" si="5"/>
        <v>11.43</v>
      </c>
      <c r="BB16" s="22">
        <v>2.3200000000000003</v>
      </c>
      <c r="BC16" s="22">
        <v>3</v>
      </c>
      <c r="BD16" s="22">
        <v>0</v>
      </c>
      <c r="BE16" s="22">
        <v>0</v>
      </c>
      <c r="BF16" s="22">
        <v>0</v>
      </c>
      <c r="BG16" s="22">
        <v>4.9399999999999995</v>
      </c>
      <c r="BH16" s="22">
        <v>0.15999999999999995</v>
      </c>
      <c r="BI16" s="22">
        <v>1.01</v>
      </c>
      <c r="BJ16" s="281">
        <v>9411</v>
      </c>
      <c r="BK16" s="18">
        <f t="shared" si="17"/>
        <v>1.0226221722284712</v>
      </c>
      <c r="BL16" s="18">
        <f>IF(H16=0,"-",AV16/H16)</f>
        <v>0.7926451612903227</v>
      </c>
      <c r="BM16" s="18">
        <f t="shared" si="18"/>
        <v>1.513907284768212</v>
      </c>
      <c r="BN16" s="18">
        <f t="shared" si="6"/>
        <v>1</v>
      </c>
      <c r="BO16" s="18">
        <f t="shared" si="7"/>
        <v>0.7926451612903227</v>
      </c>
      <c r="BP16" s="18">
        <f t="shared" si="8"/>
        <v>1</v>
      </c>
      <c r="BQ16" s="17">
        <f>AQ16-'09.12'!AQ16</f>
        <v>6.61099999999999</v>
      </c>
      <c r="BR16" s="17">
        <f>AV16-'09.12'!AV16</f>
        <v>3.0288000000000013</v>
      </c>
      <c r="BS16" s="17">
        <f>BA16-'09.12'!BA16</f>
        <v>4.4599999999999991</v>
      </c>
      <c r="BT16" s="817"/>
      <c r="BU16" s="802"/>
      <c r="BV16" s="814">
        <f t="shared" si="19"/>
        <v>10</v>
      </c>
      <c r="BW16" s="815">
        <v>1</v>
      </c>
      <c r="BX16" s="815"/>
      <c r="BY16" s="815"/>
      <c r="BZ16" s="815"/>
      <c r="CA16" s="815">
        <v>1</v>
      </c>
      <c r="CB16" s="815"/>
      <c r="CC16" s="815"/>
      <c r="CD16" s="815"/>
      <c r="CE16" s="815"/>
      <c r="CF16" s="815">
        <v>1</v>
      </c>
      <c r="CG16" s="815">
        <v>1</v>
      </c>
      <c r="CH16" s="815"/>
      <c r="CI16" s="815"/>
      <c r="CJ16" s="816">
        <v>1</v>
      </c>
      <c r="CK16" s="816">
        <v>1</v>
      </c>
      <c r="CL16" s="816"/>
      <c r="CM16" s="816">
        <v>1</v>
      </c>
      <c r="CN16" s="816"/>
      <c r="CO16" s="816">
        <v>1</v>
      </c>
      <c r="CP16" s="816">
        <v>1</v>
      </c>
      <c r="CQ16" s="816">
        <v>1</v>
      </c>
    </row>
    <row r="17" spans="1:100" ht="13.15" x14ac:dyDescent="0.4">
      <c r="A17" s="14">
        <v>3</v>
      </c>
      <c r="B17" s="15" t="s">
        <v>56</v>
      </c>
      <c r="C17" s="16">
        <f t="shared" si="9"/>
        <v>15.29</v>
      </c>
      <c r="D17" s="282" t="s">
        <v>63</v>
      </c>
      <c r="E17" s="282">
        <v>4.18</v>
      </c>
      <c r="F17" s="282">
        <v>8.7799999999999994</v>
      </c>
      <c r="G17" s="282">
        <v>2.33</v>
      </c>
      <c r="H17" s="16">
        <f t="shared" si="2"/>
        <v>12.7</v>
      </c>
      <c r="I17" s="282" t="s">
        <v>64</v>
      </c>
      <c r="J17" s="282">
        <v>8.5</v>
      </c>
      <c r="K17" s="282">
        <v>4.2</v>
      </c>
      <c r="L17" s="282"/>
      <c r="M17" s="16">
        <f t="shared" si="10"/>
        <v>6.95</v>
      </c>
      <c r="N17" s="282">
        <v>6.32</v>
      </c>
      <c r="O17" s="282">
        <v>0</v>
      </c>
      <c r="P17" s="282">
        <v>0</v>
      </c>
      <c r="Q17" s="282">
        <v>0</v>
      </c>
      <c r="R17" s="282">
        <v>0.63</v>
      </c>
      <c r="S17" s="282">
        <v>0</v>
      </c>
      <c r="T17" s="282">
        <v>0</v>
      </c>
      <c r="U17" s="282">
        <v>0</v>
      </c>
      <c r="V17" s="715">
        <v>2394</v>
      </c>
      <c r="W17" s="16">
        <f t="shared" si="14"/>
        <v>17.564999999999998</v>
      </c>
      <c r="X17" s="282">
        <v>0</v>
      </c>
      <c r="Y17" s="282">
        <v>5.4550000000000001</v>
      </c>
      <c r="Z17" s="282">
        <v>9.7799999999999994</v>
      </c>
      <c r="AA17" s="282">
        <v>2.33</v>
      </c>
      <c r="AB17" s="16">
        <f t="shared" si="15"/>
        <v>12.7</v>
      </c>
      <c r="AC17" s="282"/>
      <c r="AD17" s="282">
        <v>8.5</v>
      </c>
      <c r="AE17" s="282">
        <v>4.2</v>
      </c>
      <c r="AF17" s="282"/>
      <c r="AG17" s="16">
        <f t="shared" si="16"/>
        <v>6.95</v>
      </c>
      <c r="AH17" s="282">
        <v>6.32</v>
      </c>
      <c r="AI17" s="282">
        <v>0</v>
      </c>
      <c r="AJ17" s="282">
        <v>0</v>
      </c>
      <c r="AK17" s="282">
        <v>0</v>
      </c>
      <c r="AL17" s="282">
        <v>0.63</v>
      </c>
      <c r="AM17" s="282">
        <v>0</v>
      </c>
      <c r="AN17" s="282">
        <v>0</v>
      </c>
      <c r="AO17" s="282">
        <v>0</v>
      </c>
      <c r="AP17" s="715">
        <v>2707</v>
      </c>
      <c r="AQ17" s="279">
        <f t="shared" si="1"/>
        <v>16.78</v>
      </c>
      <c r="AR17" s="27"/>
      <c r="AS17" s="170">
        <v>6.11</v>
      </c>
      <c r="AT17" s="170">
        <v>8.92</v>
      </c>
      <c r="AU17" s="170">
        <v>1.75</v>
      </c>
      <c r="AV17" s="279">
        <f t="shared" si="4"/>
        <v>12.700099999999999</v>
      </c>
      <c r="AW17" s="75">
        <v>0</v>
      </c>
      <c r="AX17" s="75">
        <v>8.5</v>
      </c>
      <c r="AY17" s="75">
        <v>4.2000999999999999</v>
      </c>
      <c r="AZ17" s="138">
        <f t="shared" si="13"/>
        <v>42350.3</v>
      </c>
      <c r="BA17" s="280">
        <f t="shared" si="5"/>
        <v>6.77</v>
      </c>
      <c r="BB17" s="22">
        <v>0</v>
      </c>
      <c r="BC17" s="22"/>
      <c r="BD17" s="22"/>
      <c r="BE17" s="22"/>
      <c r="BF17" s="22">
        <v>6.77</v>
      </c>
      <c r="BG17" s="22"/>
      <c r="BH17" s="22"/>
      <c r="BI17" s="22"/>
      <c r="BJ17" s="281">
        <v>3571</v>
      </c>
      <c r="BK17" s="18">
        <f t="shared" si="17"/>
        <v>1.0974493132766516</v>
      </c>
      <c r="BL17" s="18">
        <f>IF(H17=0,"-",AV17/H17)</f>
        <v>1.0000078740157481</v>
      </c>
      <c r="BM17" s="18">
        <f t="shared" si="18"/>
        <v>0.9741007194244603</v>
      </c>
      <c r="BN17" s="18">
        <f t="shared" si="6"/>
        <v>0.95530885283233724</v>
      </c>
      <c r="BO17" s="18">
        <f t="shared" si="7"/>
        <v>1.0000078740157481</v>
      </c>
      <c r="BP17" s="18">
        <f t="shared" si="8"/>
        <v>0.9741007194244603</v>
      </c>
      <c r="BQ17" s="17">
        <f>AQ17-'09.12'!AQ17</f>
        <v>0</v>
      </c>
      <c r="BR17" s="17">
        <f>AV17-'09.12'!AV17</f>
        <v>9.9999999999766942E-5</v>
      </c>
      <c r="BS17" s="17">
        <f>BA17-'09.12'!BA17</f>
        <v>0</v>
      </c>
      <c r="BT17" s="813"/>
      <c r="BU17" s="802"/>
      <c r="BV17" s="814">
        <f t="shared" si="19"/>
        <v>15</v>
      </c>
      <c r="BW17" s="815">
        <v>1</v>
      </c>
      <c r="BX17" s="815">
        <v>1</v>
      </c>
      <c r="BY17" s="815">
        <v>1</v>
      </c>
      <c r="BZ17" s="815"/>
      <c r="CA17" s="815">
        <v>1</v>
      </c>
      <c r="CB17" s="815">
        <v>1</v>
      </c>
      <c r="CC17" s="815"/>
      <c r="CD17" s="815"/>
      <c r="CE17" s="815"/>
      <c r="CF17" s="815"/>
      <c r="CG17" s="815">
        <v>1</v>
      </c>
      <c r="CH17" s="815">
        <v>1</v>
      </c>
      <c r="CI17" s="815">
        <v>1</v>
      </c>
      <c r="CJ17" s="816">
        <v>1</v>
      </c>
      <c r="CK17" s="816">
        <v>1</v>
      </c>
      <c r="CL17" s="816">
        <v>1</v>
      </c>
      <c r="CM17" s="816"/>
      <c r="CN17" s="816">
        <v>1</v>
      </c>
      <c r="CO17" s="816">
        <v>1</v>
      </c>
      <c r="CP17" s="816">
        <v>1</v>
      </c>
      <c r="CQ17" s="816">
        <v>1</v>
      </c>
    </row>
    <row r="18" spans="1:100" ht="13.15" x14ac:dyDescent="0.4">
      <c r="A18" s="14">
        <v>4</v>
      </c>
      <c r="B18" s="15" t="s">
        <v>45</v>
      </c>
      <c r="C18" s="16">
        <f t="shared" si="9"/>
        <v>97.59</v>
      </c>
      <c r="D18" s="282">
        <v>8.17</v>
      </c>
      <c r="E18" s="282">
        <v>7.68</v>
      </c>
      <c r="F18" s="282">
        <v>40.79</v>
      </c>
      <c r="G18" s="282">
        <v>40.950000000000003</v>
      </c>
      <c r="H18" s="16">
        <f t="shared" si="2"/>
        <v>30.290000000000003</v>
      </c>
      <c r="I18" s="282">
        <v>8.3000000000000007</v>
      </c>
      <c r="J18" s="282">
        <v>17.8</v>
      </c>
      <c r="K18" s="282">
        <v>4.1900000000000004</v>
      </c>
      <c r="L18" s="282"/>
      <c r="M18" s="16">
        <f t="shared" si="10"/>
        <v>7.4499999999999993</v>
      </c>
      <c r="N18" s="282">
        <v>0.9</v>
      </c>
      <c r="O18" s="282">
        <v>0.42</v>
      </c>
      <c r="P18" s="282">
        <v>0</v>
      </c>
      <c r="Q18" s="282">
        <v>0.35</v>
      </c>
      <c r="R18" s="282">
        <v>1.88</v>
      </c>
      <c r="S18" s="282">
        <v>3.4</v>
      </c>
      <c r="T18" s="282">
        <v>0.1</v>
      </c>
      <c r="U18" s="282">
        <v>0.4</v>
      </c>
      <c r="V18" s="715">
        <v>12442</v>
      </c>
      <c r="W18" s="16">
        <f t="shared" si="14"/>
        <v>87.332000000000008</v>
      </c>
      <c r="X18" s="282">
        <v>7.3129999999999997</v>
      </c>
      <c r="Y18" s="282">
        <v>7.0789999999999997</v>
      </c>
      <c r="Z18" s="282">
        <v>39.339999999999996</v>
      </c>
      <c r="AA18" s="282">
        <v>33.600000000000009</v>
      </c>
      <c r="AB18" s="16">
        <f t="shared" si="15"/>
        <v>30.290000000000003</v>
      </c>
      <c r="AC18" s="282">
        <v>8.3000000000000007</v>
      </c>
      <c r="AD18" s="282">
        <v>17.8</v>
      </c>
      <c r="AE18" s="282">
        <v>4.1900000000000004</v>
      </c>
      <c r="AF18" s="282"/>
      <c r="AG18" s="16">
        <f t="shared" si="16"/>
        <v>6.3979999999999997</v>
      </c>
      <c r="AH18" s="282">
        <v>0</v>
      </c>
      <c r="AI18" s="282">
        <v>0.189</v>
      </c>
      <c r="AJ18" s="282">
        <v>0</v>
      </c>
      <c r="AK18" s="282">
        <v>0</v>
      </c>
      <c r="AL18" s="282">
        <v>1.8179999999999998</v>
      </c>
      <c r="AM18" s="282">
        <v>3.4649999999999999</v>
      </c>
      <c r="AN18" s="282">
        <v>0</v>
      </c>
      <c r="AO18" s="282">
        <v>0.92600000000000005</v>
      </c>
      <c r="AP18" s="715">
        <v>11107</v>
      </c>
      <c r="AQ18" s="279">
        <f t="shared" si="1"/>
        <v>87.32995354150799</v>
      </c>
      <c r="AR18" s="27">
        <v>7.3049999999999997</v>
      </c>
      <c r="AS18" s="27">
        <v>6.7829999999999995</v>
      </c>
      <c r="AT18" s="27">
        <v>48.619953541507996</v>
      </c>
      <c r="AU18" s="27">
        <v>24.622</v>
      </c>
      <c r="AV18" s="279">
        <f t="shared" si="4"/>
        <v>30.292999999999999</v>
      </c>
      <c r="AW18" s="75">
        <v>7.24</v>
      </c>
      <c r="AX18" s="75">
        <v>15.062999999999999</v>
      </c>
      <c r="AY18" s="75">
        <v>7.99</v>
      </c>
      <c r="AZ18" s="138">
        <v>0</v>
      </c>
      <c r="BA18" s="280">
        <f t="shared" si="5"/>
        <v>5.4719999999999995</v>
      </c>
      <c r="BB18" s="22">
        <v>0</v>
      </c>
      <c r="BC18" s="22">
        <v>0.22600000000000001</v>
      </c>
      <c r="BD18" s="22">
        <v>0</v>
      </c>
      <c r="BE18" s="22">
        <v>0</v>
      </c>
      <c r="BF18" s="22">
        <v>0.71900000000000008</v>
      </c>
      <c r="BG18" s="22">
        <v>3.5409999999999999</v>
      </c>
      <c r="BH18" s="22">
        <v>0.82499999999999996</v>
      </c>
      <c r="BI18" s="22">
        <v>0.161</v>
      </c>
      <c r="BJ18" s="281">
        <v>11726</v>
      </c>
      <c r="BK18" s="18">
        <f t="shared" si="17"/>
        <v>0.89486580122459258</v>
      </c>
      <c r="BL18" s="18">
        <f>IF(H18=0,"-",AV18/H18)</f>
        <v>1.0000990425883129</v>
      </c>
      <c r="BM18" s="18">
        <f t="shared" si="18"/>
        <v>0.73449664429530204</v>
      </c>
      <c r="BN18" s="18">
        <f t="shared" si="6"/>
        <v>0.99997656691141834</v>
      </c>
      <c r="BO18" s="18">
        <f t="shared" si="7"/>
        <v>1.0000990425883129</v>
      </c>
      <c r="BP18" s="18">
        <f t="shared" si="8"/>
        <v>0.85526727102219435</v>
      </c>
      <c r="BQ18" s="17">
        <f>AQ18-'09.12'!AQ18</f>
        <v>4.2019535415079901</v>
      </c>
      <c r="BR18" s="17">
        <f>AV18-'09.12'!AV18</f>
        <v>-4.0130000000001331E-2</v>
      </c>
      <c r="BS18" s="17">
        <f>BA18-'09.12'!BA18</f>
        <v>1.0009999999999986</v>
      </c>
      <c r="BT18" s="813"/>
      <c r="BU18" s="802"/>
      <c r="BV18" s="814">
        <f t="shared" si="19"/>
        <v>20</v>
      </c>
      <c r="BW18" s="815">
        <v>1</v>
      </c>
      <c r="BX18" s="815">
        <v>1</v>
      </c>
      <c r="BY18" s="815">
        <v>1</v>
      </c>
      <c r="BZ18" s="815">
        <v>1</v>
      </c>
      <c r="CA18" s="815">
        <v>1</v>
      </c>
      <c r="CB18" s="815">
        <v>1</v>
      </c>
      <c r="CC18" s="815">
        <v>1</v>
      </c>
      <c r="CD18" s="815">
        <v>1</v>
      </c>
      <c r="CE18" s="815">
        <v>1</v>
      </c>
      <c r="CF18" s="815">
        <v>1</v>
      </c>
      <c r="CG18" s="815">
        <v>1</v>
      </c>
      <c r="CH18" s="815">
        <v>1</v>
      </c>
      <c r="CI18" s="815">
        <v>1</v>
      </c>
      <c r="CJ18" s="816">
        <v>1</v>
      </c>
      <c r="CK18" s="816">
        <v>1</v>
      </c>
      <c r="CL18" s="816">
        <v>1</v>
      </c>
      <c r="CM18" s="816"/>
      <c r="CN18" s="816">
        <v>1</v>
      </c>
      <c r="CO18" s="816">
        <v>1</v>
      </c>
      <c r="CP18" s="816">
        <v>1</v>
      </c>
      <c r="CQ18" s="816">
        <v>1</v>
      </c>
    </row>
    <row r="19" spans="1:100" ht="13.15" x14ac:dyDescent="0.4">
      <c r="A19" s="14">
        <v>5</v>
      </c>
      <c r="B19" s="15" t="s">
        <v>47</v>
      </c>
      <c r="C19" s="16">
        <f t="shared" si="9"/>
        <v>86.61</v>
      </c>
      <c r="D19" s="282">
        <v>0.4</v>
      </c>
      <c r="E19" s="282">
        <v>14.6</v>
      </c>
      <c r="F19" s="282">
        <v>53.25</v>
      </c>
      <c r="G19" s="282">
        <v>18.36</v>
      </c>
      <c r="H19" s="16">
        <f t="shared" si="2"/>
        <v>28.88</v>
      </c>
      <c r="I19" s="282">
        <v>10.7</v>
      </c>
      <c r="J19" s="282">
        <v>17.399999999999999</v>
      </c>
      <c r="K19" s="282">
        <v>0.78</v>
      </c>
      <c r="L19" s="282"/>
      <c r="M19" s="16">
        <f t="shared" si="10"/>
        <v>28.57</v>
      </c>
      <c r="N19" s="282">
        <v>0.81</v>
      </c>
      <c r="O19" s="282">
        <v>0</v>
      </c>
      <c r="P19" s="282">
        <v>1.53</v>
      </c>
      <c r="Q19" s="282">
        <v>0</v>
      </c>
      <c r="R19" s="282">
        <v>8.3800000000000008</v>
      </c>
      <c r="S19" s="282">
        <v>0</v>
      </c>
      <c r="T19" s="282">
        <v>17.850000000000001</v>
      </c>
      <c r="U19" s="282">
        <v>0</v>
      </c>
      <c r="V19" s="715">
        <v>12033</v>
      </c>
      <c r="W19" s="16">
        <f t="shared" si="14"/>
        <v>86.61</v>
      </c>
      <c r="X19" s="282">
        <v>0.4</v>
      </c>
      <c r="Y19" s="282">
        <v>14.6</v>
      </c>
      <c r="Z19" s="282">
        <v>53.25</v>
      </c>
      <c r="AA19" s="282">
        <v>18.36</v>
      </c>
      <c r="AB19" s="16">
        <f t="shared" si="15"/>
        <v>28.88</v>
      </c>
      <c r="AC19" s="282">
        <v>10.7</v>
      </c>
      <c r="AD19" s="282">
        <v>17.399999999999999</v>
      </c>
      <c r="AE19" s="282">
        <v>0.78</v>
      </c>
      <c r="AF19" s="282"/>
      <c r="AG19" s="16">
        <f t="shared" si="16"/>
        <v>28.57</v>
      </c>
      <c r="AH19" s="282">
        <v>0.81</v>
      </c>
      <c r="AI19" s="282">
        <v>0</v>
      </c>
      <c r="AJ19" s="282">
        <v>1.53</v>
      </c>
      <c r="AK19" s="282">
        <v>0</v>
      </c>
      <c r="AL19" s="282">
        <v>8.3800000000000008</v>
      </c>
      <c r="AM19" s="282">
        <v>0</v>
      </c>
      <c r="AN19" s="282">
        <v>17.850000000000001</v>
      </c>
      <c r="AO19" s="282">
        <v>0</v>
      </c>
      <c r="AP19" s="715">
        <v>12033</v>
      </c>
      <c r="AQ19" s="279">
        <f t="shared" si="1"/>
        <v>87.39993427035013</v>
      </c>
      <c r="AR19" s="27">
        <v>0.38800000000000001</v>
      </c>
      <c r="AS19" s="27">
        <v>16.162834498834499</v>
      </c>
      <c r="AT19" s="27">
        <v>66.924099771515628</v>
      </c>
      <c r="AU19" s="27">
        <v>3.9249999999999998</v>
      </c>
      <c r="AV19" s="279">
        <f t="shared" si="4"/>
        <v>28.827000000000002</v>
      </c>
      <c r="AW19" s="75">
        <v>16.568000000000001</v>
      </c>
      <c r="AX19" s="75">
        <v>11.46</v>
      </c>
      <c r="AY19" s="75">
        <v>0.79899999999999993</v>
      </c>
      <c r="AZ19" s="138">
        <f t="shared" si="13"/>
        <v>125347.00000000001</v>
      </c>
      <c r="BA19" s="280">
        <f t="shared" si="5"/>
        <v>25.809000000000005</v>
      </c>
      <c r="BB19" s="22">
        <v>0</v>
      </c>
      <c r="BC19" s="22">
        <v>0</v>
      </c>
      <c r="BD19" s="22">
        <v>0</v>
      </c>
      <c r="BE19" s="22">
        <v>0</v>
      </c>
      <c r="BF19" s="22">
        <v>0.93099999999999994</v>
      </c>
      <c r="BG19" s="22">
        <v>0</v>
      </c>
      <c r="BH19" s="22">
        <v>22.301000000000002</v>
      </c>
      <c r="BI19" s="22">
        <v>2.577</v>
      </c>
      <c r="BJ19" s="281">
        <v>11837</v>
      </c>
      <c r="BK19" s="18">
        <f t="shared" si="17"/>
        <v>1.0091205896588169</v>
      </c>
      <c r="BL19" s="18">
        <f t="shared" ref="BL19:BL24" si="20">IF(H19=0,"-",AV19/H19)</f>
        <v>0.99816481994459838</v>
      </c>
      <c r="BM19" s="18">
        <f t="shared" si="18"/>
        <v>0.90336016800840058</v>
      </c>
      <c r="BN19" s="18">
        <f t="shared" si="6"/>
        <v>1.0091205896588169</v>
      </c>
      <c r="BO19" s="18">
        <f t="shared" si="7"/>
        <v>0.99816481994459838</v>
      </c>
      <c r="BP19" s="18">
        <f t="shared" si="8"/>
        <v>0.90336016800840058</v>
      </c>
      <c r="BQ19" s="17">
        <f>AQ19-'09.12'!AQ19</f>
        <v>2.5399342703501304</v>
      </c>
      <c r="BR19" s="17">
        <f>AV19-'09.12'!AV19</f>
        <v>-0.28300000000000125</v>
      </c>
      <c r="BS19" s="17">
        <f>BA19-'09.12'!BA19</f>
        <v>-2.3810000000000002</v>
      </c>
      <c r="BT19" s="813"/>
      <c r="BU19" s="802"/>
      <c r="BV19" s="814">
        <f t="shared" si="19"/>
        <v>19</v>
      </c>
      <c r="BW19" s="815">
        <v>1</v>
      </c>
      <c r="BX19" s="815">
        <v>1</v>
      </c>
      <c r="BY19" s="815">
        <v>1</v>
      </c>
      <c r="BZ19" s="815">
        <v>1</v>
      </c>
      <c r="CA19" s="815">
        <v>1</v>
      </c>
      <c r="CB19" s="815">
        <v>1</v>
      </c>
      <c r="CC19" s="815">
        <v>1</v>
      </c>
      <c r="CD19" s="815">
        <v>1</v>
      </c>
      <c r="CE19" s="815">
        <v>1</v>
      </c>
      <c r="CF19" s="815"/>
      <c r="CG19" s="815">
        <v>1</v>
      </c>
      <c r="CH19" s="815">
        <v>1</v>
      </c>
      <c r="CI19" s="815"/>
      <c r="CJ19" s="816">
        <v>1</v>
      </c>
      <c r="CK19" s="816">
        <v>1</v>
      </c>
      <c r="CL19" s="816">
        <v>1</v>
      </c>
      <c r="CM19" s="816">
        <v>1</v>
      </c>
      <c r="CN19" s="816">
        <v>1</v>
      </c>
      <c r="CO19" s="816">
        <v>1</v>
      </c>
      <c r="CP19" s="816">
        <v>1</v>
      </c>
      <c r="CQ19" s="816">
        <v>1</v>
      </c>
    </row>
    <row r="20" spans="1:100" ht="13.15" x14ac:dyDescent="0.4">
      <c r="A20" s="14">
        <v>6</v>
      </c>
      <c r="B20" s="15" t="s">
        <v>49</v>
      </c>
      <c r="C20" s="16">
        <f t="shared" si="9"/>
        <v>28.4</v>
      </c>
      <c r="D20" s="282" t="s">
        <v>63</v>
      </c>
      <c r="E20" s="282">
        <v>2.4</v>
      </c>
      <c r="F20" s="282">
        <v>23.6</v>
      </c>
      <c r="G20" s="282">
        <v>2.4</v>
      </c>
      <c r="H20" s="16">
        <f t="shared" si="2"/>
        <v>10.08</v>
      </c>
      <c r="I20" s="282">
        <v>4</v>
      </c>
      <c r="J20" s="282">
        <v>3.95</v>
      </c>
      <c r="K20" s="282">
        <v>2.13</v>
      </c>
      <c r="L20" s="282"/>
      <c r="M20" s="16">
        <f t="shared" si="10"/>
        <v>3.1</v>
      </c>
      <c r="N20" s="282">
        <v>0</v>
      </c>
      <c r="O20" s="282">
        <v>0</v>
      </c>
      <c r="P20" s="282">
        <v>0</v>
      </c>
      <c r="Q20" s="282">
        <v>0</v>
      </c>
      <c r="R20" s="282">
        <v>3.1</v>
      </c>
      <c r="S20" s="282">
        <v>0</v>
      </c>
      <c r="T20" s="282">
        <v>0</v>
      </c>
      <c r="U20" s="282">
        <v>0</v>
      </c>
      <c r="V20" s="715">
        <v>3330</v>
      </c>
      <c r="W20" s="16">
        <f t="shared" si="14"/>
        <v>26.2</v>
      </c>
      <c r="X20" s="282">
        <v>0.8</v>
      </c>
      <c r="Y20" s="282">
        <v>0.89999999999999991</v>
      </c>
      <c r="Z20" s="282">
        <v>23.6</v>
      </c>
      <c r="AA20" s="282">
        <v>0.89999999999999991</v>
      </c>
      <c r="AB20" s="16">
        <f t="shared" si="15"/>
        <v>15.579999999999998</v>
      </c>
      <c r="AC20" s="282">
        <v>4</v>
      </c>
      <c r="AD20" s="282">
        <v>9.4499999999999993</v>
      </c>
      <c r="AE20" s="282">
        <v>2.13</v>
      </c>
      <c r="AF20" s="282"/>
      <c r="AG20" s="16">
        <f t="shared" si="16"/>
        <v>0.96579182821354004</v>
      </c>
      <c r="AH20" s="282">
        <v>0</v>
      </c>
      <c r="AI20" s="282">
        <v>0</v>
      </c>
      <c r="AJ20" s="282">
        <v>0</v>
      </c>
      <c r="AK20" s="282">
        <v>0</v>
      </c>
      <c r="AL20" s="282">
        <v>0.96579182821354004</v>
      </c>
      <c r="AM20" s="282">
        <v>0</v>
      </c>
      <c r="AN20" s="282">
        <v>0</v>
      </c>
      <c r="AO20" s="282">
        <v>0</v>
      </c>
      <c r="AP20" s="715">
        <v>2995</v>
      </c>
      <c r="AQ20" s="279">
        <f t="shared" si="1"/>
        <v>24.852285714285717</v>
      </c>
      <c r="AR20" s="192">
        <v>1.016</v>
      </c>
      <c r="AS20" s="192">
        <v>1.1552857142857142</v>
      </c>
      <c r="AT20" s="192">
        <v>22.171000000000003</v>
      </c>
      <c r="AU20" s="192">
        <v>0.51</v>
      </c>
      <c r="AV20" s="279">
        <f t="shared" si="4"/>
        <v>15.455104</v>
      </c>
      <c r="AW20" s="75">
        <v>3.9811040000000002</v>
      </c>
      <c r="AX20" s="75">
        <v>10.292</v>
      </c>
      <c r="AY20" s="75">
        <v>1.1819999999999999</v>
      </c>
      <c r="AZ20" s="138">
        <f t="shared" si="13"/>
        <v>59473.520000000004</v>
      </c>
      <c r="BA20" s="280">
        <f t="shared" si="5"/>
        <v>0.40899999999999997</v>
      </c>
      <c r="BB20" s="193">
        <v>0</v>
      </c>
      <c r="BC20" s="22">
        <v>0</v>
      </c>
      <c r="BD20" s="22">
        <v>0</v>
      </c>
      <c r="BE20" s="22">
        <v>0</v>
      </c>
      <c r="BF20" s="193">
        <v>0</v>
      </c>
      <c r="BG20" s="193">
        <v>0</v>
      </c>
      <c r="BH20" s="193">
        <v>0</v>
      </c>
      <c r="BI20" s="193">
        <v>0.40899999999999997</v>
      </c>
      <c r="BJ20" s="281">
        <v>2980</v>
      </c>
      <c r="BK20" s="18">
        <f t="shared" si="17"/>
        <v>0.87508048289738449</v>
      </c>
      <c r="BL20" s="18">
        <f t="shared" si="20"/>
        <v>1.5332444444444444</v>
      </c>
      <c r="BM20" s="18">
        <f t="shared" si="18"/>
        <v>0.13193548387096773</v>
      </c>
      <c r="BN20" s="18">
        <f t="shared" si="6"/>
        <v>0.94856052344601971</v>
      </c>
      <c r="BO20" s="18">
        <f t="shared" si="7"/>
        <v>0.99198356867779214</v>
      </c>
      <c r="BP20" s="18">
        <f t="shared" si="8"/>
        <v>0.4234867059877096</v>
      </c>
      <c r="BQ20" s="17">
        <f>AQ20-'09.12'!AQ20</f>
        <v>0.84228571428571186</v>
      </c>
      <c r="BR20" s="17">
        <f>AV20-'09.12'!AV20</f>
        <v>5.555104</v>
      </c>
      <c r="BS20" s="17">
        <f>BA20-'09.12'!BA20</f>
        <v>0.20899999999999996</v>
      </c>
      <c r="BT20" s="813"/>
      <c r="BU20" s="802"/>
      <c r="BV20" s="814">
        <f t="shared" si="19"/>
        <v>7</v>
      </c>
      <c r="BW20" s="815">
        <v>1</v>
      </c>
      <c r="BX20" s="815"/>
      <c r="BY20" s="815"/>
      <c r="BZ20" s="815">
        <v>1</v>
      </c>
      <c r="CA20" s="815">
        <v>1</v>
      </c>
      <c r="CB20" s="815"/>
      <c r="CC20" s="815"/>
      <c r="CD20" s="815"/>
      <c r="CE20" s="815"/>
      <c r="CF20" s="815"/>
      <c r="CG20" s="815"/>
      <c r="CH20" s="815">
        <v>1</v>
      </c>
      <c r="CI20" s="815"/>
      <c r="CJ20" s="816"/>
      <c r="CK20" s="816">
        <v>1</v>
      </c>
      <c r="CL20" s="816"/>
      <c r="CM20" s="816"/>
      <c r="CN20" s="816"/>
      <c r="CO20" s="816">
        <v>1</v>
      </c>
      <c r="CP20" s="816">
        <v>1</v>
      </c>
      <c r="CQ20" s="816"/>
    </row>
    <row r="21" spans="1:100" ht="13.15" x14ac:dyDescent="0.4">
      <c r="A21" s="14">
        <v>7</v>
      </c>
      <c r="B21" s="15" t="s">
        <v>48</v>
      </c>
      <c r="C21" s="16">
        <f t="shared" si="9"/>
        <v>17</v>
      </c>
      <c r="D21" s="282">
        <v>0.28999999999999998</v>
      </c>
      <c r="E21" s="282">
        <v>4.2699999999999996</v>
      </c>
      <c r="F21" s="282">
        <v>6.57</v>
      </c>
      <c r="G21" s="282">
        <v>5.87</v>
      </c>
      <c r="H21" s="16">
        <f t="shared" si="2"/>
        <v>3.0300000000000002</v>
      </c>
      <c r="I21" s="282">
        <v>1.8</v>
      </c>
      <c r="J21" s="282">
        <v>1.03</v>
      </c>
      <c r="K21" s="282">
        <v>0.2</v>
      </c>
      <c r="L21" s="282"/>
      <c r="M21" s="16">
        <f t="shared" si="10"/>
        <v>5.28</v>
      </c>
      <c r="N21" s="282">
        <v>0</v>
      </c>
      <c r="O21" s="282">
        <v>0</v>
      </c>
      <c r="P21" s="282">
        <v>0.85</v>
      </c>
      <c r="Q21" s="282">
        <v>0</v>
      </c>
      <c r="R21" s="282">
        <v>0</v>
      </c>
      <c r="S21" s="282">
        <v>1.55</v>
      </c>
      <c r="T21" s="282">
        <v>2</v>
      </c>
      <c r="U21" s="282">
        <v>0.88</v>
      </c>
      <c r="V21" s="715">
        <v>2421</v>
      </c>
      <c r="W21" s="16">
        <f t="shared" si="14"/>
        <v>17</v>
      </c>
      <c r="X21" s="282">
        <v>0.28999999999999998</v>
      </c>
      <c r="Y21" s="282">
        <v>4.2699999999999996</v>
      </c>
      <c r="Z21" s="282">
        <v>6.57</v>
      </c>
      <c r="AA21" s="282">
        <v>5.87</v>
      </c>
      <c r="AB21" s="16">
        <f t="shared" si="15"/>
        <v>3.0300000000000002</v>
      </c>
      <c r="AC21" s="282">
        <v>1.8</v>
      </c>
      <c r="AD21" s="282">
        <v>1.03</v>
      </c>
      <c r="AE21" s="282">
        <v>0.2</v>
      </c>
      <c r="AF21" s="282"/>
      <c r="AG21" s="16">
        <f t="shared" si="16"/>
        <v>5.28</v>
      </c>
      <c r="AH21" s="282">
        <v>0</v>
      </c>
      <c r="AI21" s="282">
        <v>0</v>
      </c>
      <c r="AJ21" s="282">
        <v>0.85</v>
      </c>
      <c r="AK21" s="282">
        <v>0</v>
      </c>
      <c r="AL21" s="282">
        <v>0</v>
      </c>
      <c r="AM21" s="282">
        <v>1.55</v>
      </c>
      <c r="AN21" s="282">
        <v>2</v>
      </c>
      <c r="AO21" s="282">
        <v>0.88</v>
      </c>
      <c r="AP21" s="715">
        <v>2421</v>
      </c>
      <c r="AQ21" s="279">
        <f t="shared" si="1"/>
        <v>17.699021734196499</v>
      </c>
      <c r="AR21" s="22">
        <v>0.40500000000000003</v>
      </c>
      <c r="AS21" s="22">
        <v>2.2139999999999995</v>
      </c>
      <c r="AT21" s="22">
        <v>7.7494217798933747</v>
      </c>
      <c r="AU21" s="22">
        <v>7.3305999543031231</v>
      </c>
      <c r="AV21" s="279">
        <f t="shared" si="4"/>
        <v>2.8610000000000002</v>
      </c>
      <c r="AW21" s="71">
        <v>0.83499999999999996</v>
      </c>
      <c r="AX21" s="71">
        <v>2.0260000000000002</v>
      </c>
      <c r="AY21" s="71">
        <v>0</v>
      </c>
      <c r="AZ21" s="138">
        <f t="shared" si="13"/>
        <v>11266.000000000002</v>
      </c>
      <c r="BA21" s="280">
        <f t="shared" si="5"/>
        <v>4.274</v>
      </c>
      <c r="BB21" s="22">
        <v>0.59499999999999997</v>
      </c>
      <c r="BC21" s="22">
        <v>0</v>
      </c>
      <c r="BD21" s="22">
        <v>0.35</v>
      </c>
      <c r="BE21" s="22">
        <v>0</v>
      </c>
      <c r="BF21" s="22">
        <v>0</v>
      </c>
      <c r="BG21" s="22">
        <v>1.55</v>
      </c>
      <c r="BH21" s="22">
        <v>0.90399999999999991</v>
      </c>
      <c r="BI21" s="22">
        <v>0.875</v>
      </c>
      <c r="BJ21" s="281">
        <v>2248</v>
      </c>
      <c r="BK21" s="18">
        <f t="shared" si="17"/>
        <v>1.0411189255409705</v>
      </c>
      <c r="BL21" s="18">
        <f t="shared" si="20"/>
        <v>0.94422442244224425</v>
      </c>
      <c r="BM21" s="18">
        <f t="shared" si="18"/>
        <v>0.80946969696969695</v>
      </c>
      <c r="BN21" s="18">
        <f t="shared" si="6"/>
        <v>1.0411189255409705</v>
      </c>
      <c r="BO21" s="18">
        <f t="shared" si="7"/>
        <v>0.94422442244224425</v>
      </c>
      <c r="BP21" s="18">
        <f t="shared" si="8"/>
        <v>0.80946969696969695</v>
      </c>
      <c r="BQ21" s="17">
        <f>AQ21-'09.12'!AQ21</f>
        <v>0.91814173419649947</v>
      </c>
      <c r="BR21" s="17">
        <f>AV21-'09.12'!AV21</f>
        <v>-1.057999999999959E-2</v>
      </c>
      <c r="BS21" s="17">
        <f>BA21-'09.12'!BA21</f>
        <v>-0.47299999999999986</v>
      </c>
      <c r="BT21" s="813"/>
      <c r="BU21" s="802"/>
      <c r="BV21" s="814">
        <f t="shared" si="19"/>
        <v>14</v>
      </c>
      <c r="BW21" s="815">
        <v>1</v>
      </c>
      <c r="BX21" s="815">
        <v>1</v>
      </c>
      <c r="BY21" s="815"/>
      <c r="BZ21" s="815">
        <v>1</v>
      </c>
      <c r="CA21" s="815">
        <v>1</v>
      </c>
      <c r="CB21" s="815"/>
      <c r="CC21" s="815">
        <v>1</v>
      </c>
      <c r="CD21" s="815"/>
      <c r="CE21" s="815"/>
      <c r="CF21" s="815"/>
      <c r="CG21" s="815">
        <v>1</v>
      </c>
      <c r="CH21" s="815">
        <v>1</v>
      </c>
      <c r="CI21" s="815">
        <v>1</v>
      </c>
      <c r="CJ21" s="816"/>
      <c r="CK21" s="816">
        <v>1</v>
      </c>
      <c r="CL21" s="816">
        <v>1</v>
      </c>
      <c r="CM21" s="816"/>
      <c r="CN21" s="816">
        <v>1</v>
      </c>
      <c r="CO21" s="816">
        <v>1</v>
      </c>
      <c r="CP21" s="816">
        <v>1</v>
      </c>
      <c r="CQ21" s="816">
        <v>1</v>
      </c>
    </row>
    <row r="22" spans="1:100" ht="13.15" x14ac:dyDescent="0.4">
      <c r="A22" s="14">
        <v>8</v>
      </c>
      <c r="B22" s="15" t="s">
        <v>62</v>
      </c>
      <c r="C22" s="16">
        <f t="shared" si="9"/>
        <v>9.42</v>
      </c>
      <c r="D22" s="282" t="s">
        <v>63</v>
      </c>
      <c r="E22" s="282">
        <v>8.58</v>
      </c>
      <c r="F22" s="282">
        <v>0.34</v>
      </c>
      <c r="G22" s="282">
        <v>0.5</v>
      </c>
      <c r="H22" s="16">
        <f t="shared" si="2"/>
        <v>6</v>
      </c>
      <c r="I22" s="282">
        <v>0.7</v>
      </c>
      <c r="J22" s="282">
        <v>5.3</v>
      </c>
      <c r="K22" s="282" t="s">
        <v>64</v>
      </c>
      <c r="L22" s="282"/>
      <c r="M22" s="16">
        <f t="shared" si="10"/>
        <v>16.369999999999997</v>
      </c>
      <c r="N22" s="282">
        <v>0</v>
      </c>
      <c r="O22" s="282">
        <v>0</v>
      </c>
      <c r="P22" s="282">
        <v>0</v>
      </c>
      <c r="Q22" s="282">
        <v>0</v>
      </c>
      <c r="R22" s="282">
        <v>7.93</v>
      </c>
      <c r="S22" s="282">
        <v>0</v>
      </c>
      <c r="T22" s="282">
        <v>8.44</v>
      </c>
      <c r="U22" s="282">
        <v>0</v>
      </c>
      <c r="V22" s="715">
        <v>2622</v>
      </c>
      <c r="W22" s="16">
        <f t="shared" si="14"/>
        <v>9.42</v>
      </c>
      <c r="X22" s="282">
        <v>0</v>
      </c>
      <c r="Y22" s="282">
        <v>8.58</v>
      </c>
      <c r="Z22" s="282">
        <v>0.34</v>
      </c>
      <c r="AA22" s="282">
        <v>0.5</v>
      </c>
      <c r="AB22" s="16">
        <f t="shared" si="15"/>
        <v>6</v>
      </c>
      <c r="AC22" s="282">
        <v>0.7</v>
      </c>
      <c r="AD22" s="282">
        <v>5.3</v>
      </c>
      <c r="AE22" s="282"/>
      <c r="AF22" s="282"/>
      <c r="AG22" s="16">
        <f t="shared" si="16"/>
        <v>16.369999999999997</v>
      </c>
      <c r="AH22" s="282">
        <v>0</v>
      </c>
      <c r="AI22" s="282">
        <v>0</v>
      </c>
      <c r="AJ22" s="282">
        <v>0</v>
      </c>
      <c r="AK22" s="282">
        <v>0</v>
      </c>
      <c r="AL22" s="282">
        <v>7.93</v>
      </c>
      <c r="AM22" s="282">
        <v>0</v>
      </c>
      <c r="AN22" s="282">
        <v>8.44</v>
      </c>
      <c r="AO22" s="282">
        <v>0</v>
      </c>
      <c r="AP22" s="715">
        <v>2622</v>
      </c>
      <c r="AQ22" s="279">
        <f t="shared" si="1"/>
        <v>9.635110000000001</v>
      </c>
      <c r="AR22" s="22">
        <v>0</v>
      </c>
      <c r="AS22" s="22">
        <v>9.1355700000000013</v>
      </c>
      <c r="AT22" s="22">
        <v>0</v>
      </c>
      <c r="AU22" s="22">
        <v>0.49954000000000004</v>
      </c>
      <c r="AV22" s="279">
        <f t="shared" si="4"/>
        <v>6.00014</v>
      </c>
      <c r="AW22" s="75">
        <v>0.7</v>
      </c>
      <c r="AX22" s="75">
        <v>5.3001399999999999</v>
      </c>
      <c r="AY22" s="75">
        <v>0</v>
      </c>
      <c r="AZ22" s="138">
        <f t="shared" si="13"/>
        <v>22050.49</v>
      </c>
      <c r="BA22" s="280">
        <f t="shared" si="5"/>
        <v>12.31058</v>
      </c>
      <c r="BB22" s="22">
        <v>0</v>
      </c>
      <c r="BC22" s="22">
        <v>0</v>
      </c>
      <c r="BD22" s="22">
        <v>0</v>
      </c>
      <c r="BE22" s="22">
        <v>0</v>
      </c>
      <c r="BF22" s="22">
        <v>5.5519999999999996</v>
      </c>
      <c r="BG22" s="22">
        <v>0.43045</v>
      </c>
      <c r="BH22" s="22">
        <v>6.3281299999999998</v>
      </c>
      <c r="BI22" s="22">
        <v>0</v>
      </c>
      <c r="BJ22" s="281">
        <v>1606</v>
      </c>
      <c r="BK22" s="18">
        <f t="shared" si="17"/>
        <v>1.0228354564755839</v>
      </c>
      <c r="BL22" s="18">
        <f t="shared" si="20"/>
        <v>1.0000233333333333</v>
      </c>
      <c r="BM22" s="18">
        <f t="shared" si="18"/>
        <v>0.75202076970067211</v>
      </c>
      <c r="BN22" s="18">
        <f t="shared" si="6"/>
        <v>1.0228354564755839</v>
      </c>
      <c r="BO22" s="18">
        <f t="shared" si="7"/>
        <v>1.0000233333333333</v>
      </c>
      <c r="BP22" s="18">
        <f t="shared" si="8"/>
        <v>0.75202076970067211</v>
      </c>
      <c r="BQ22" s="17">
        <f>AQ22-'09.12'!AQ22</f>
        <v>0.21511000000000102</v>
      </c>
      <c r="BR22" s="17">
        <f>AV22-'09.12'!AV22</f>
        <v>1.4000000000002899E-4</v>
      </c>
      <c r="BS22" s="17">
        <f>BA22-'09.12'!BA22</f>
        <v>-0.45542000000000193</v>
      </c>
      <c r="BT22" s="813"/>
      <c r="BU22" s="802"/>
      <c r="BV22" s="814">
        <f t="shared" si="19"/>
        <v>8</v>
      </c>
      <c r="BW22" s="815">
        <v>1</v>
      </c>
      <c r="BX22" s="815"/>
      <c r="BY22" s="815"/>
      <c r="BZ22" s="815"/>
      <c r="CA22" s="815"/>
      <c r="CB22" s="815"/>
      <c r="CC22" s="815"/>
      <c r="CD22" s="815"/>
      <c r="CE22" s="815"/>
      <c r="CF22" s="815"/>
      <c r="CG22" s="815"/>
      <c r="CH22" s="815"/>
      <c r="CI22" s="815"/>
      <c r="CJ22" s="816">
        <v>1</v>
      </c>
      <c r="CK22" s="816">
        <v>1</v>
      </c>
      <c r="CL22" s="816">
        <v>1</v>
      </c>
      <c r="CM22" s="816">
        <v>1</v>
      </c>
      <c r="CN22" s="816">
        <v>1</v>
      </c>
      <c r="CO22" s="816">
        <v>1</v>
      </c>
      <c r="CP22" s="816">
        <v>1</v>
      </c>
      <c r="CQ22" s="816"/>
      <c r="CS22" s="289"/>
    </row>
    <row r="23" spans="1:100" ht="13.15" x14ac:dyDescent="0.4">
      <c r="A23" s="14">
        <v>9</v>
      </c>
      <c r="B23" s="15" t="s">
        <v>51</v>
      </c>
      <c r="C23" s="16">
        <f t="shared" si="9"/>
        <v>25.509999999999998</v>
      </c>
      <c r="D23" s="282" t="s">
        <v>63</v>
      </c>
      <c r="E23" s="282">
        <v>1.93</v>
      </c>
      <c r="F23" s="282">
        <v>14.39</v>
      </c>
      <c r="G23" s="282">
        <v>9.19</v>
      </c>
      <c r="H23" s="16">
        <f t="shared" si="2"/>
        <v>32.099999999999994</v>
      </c>
      <c r="I23" s="282">
        <v>1.9</v>
      </c>
      <c r="J23" s="282">
        <v>23.7</v>
      </c>
      <c r="K23" s="282">
        <v>6.5</v>
      </c>
      <c r="L23" s="282"/>
      <c r="M23" s="16">
        <f t="shared" si="10"/>
        <v>9.32</v>
      </c>
      <c r="N23" s="282">
        <v>0.37</v>
      </c>
      <c r="O23" s="282">
        <v>0</v>
      </c>
      <c r="P23" s="282">
        <v>0</v>
      </c>
      <c r="Q23" s="282">
        <v>0</v>
      </c>
      <c r="R23" s="282">
        <v>6.25</v>
      </c>
      <c r="S23" s="282">
        <v>0</v>
      </c>
      <c r="T23" s="282">
        <v>2.7</v>
      </c>
      <c r="U23" s="282">
        <v>0</v>
      </c>
      <c r="V23" s="715">
        <v>3432</v>
      </c>
      <c r="W23" s="16">
        <f t="shared" si="14"/>
        <v>23.146000000000001</v>
      </c>
      <c r="X23" s="282">
        <v>0</v>
      </c>
      <c r="Y23" s="282">
        <v>2.5439999999999996</v>
      </c>
      <c r="Z23" s="282">
        <v>14.227000000000002</v>
      </c>
      <c r="AA23" s="282">
        <v>6.375</v>
      </c>
      <c r="AB23" s="16">
        <f t="shared" si="15"/>
        <v>25.259999999999998</v>
      </c>
      <c r="AC23" s="282">
        <v>1.7</v>
      </c>
      <c r="AD23" s="282">
        <v>17.059999999999999</v>
      </c>
      <c r="AE23" s="282">
        <v>6.5</v>
      </c>
      <c r="AF23" s="282"/>
      <c r="AG23" s="16">
        <f t="shared" si="16"/>
        <v>7.9190000000000005</v>
      </c>
      <c r="AH23" s="282">
        <v>0.89600000000000002</v>
      </c>
      <c r="AI23" s="282">
        <v>0</v>
      </c>
      <c r="AJ23" s="282">
        <v>0</v>
      </c>
      <c r="AK23" s="282">
        <v>0</v>
      </c>
      <c r="AL23" s="282">
        <v>5.0890000000000004</v>
      </c>
      <c r="AM23" s="282">
        <v>0.15400000000000003</v>
      </c>
      <c r="AN23" s="282">
        <v>1.2799999999999998</v>
      </c>
      <c r="AO23" s="282">
        <v>0.5</v>
      </c>
      <c r="AP23" s="715">
        <v>3116</v>
      </c>
      <c r="AQ23" s="279">
        <f t="shared" si="1"/>
        <v>19.281100000000002</v>
      </c>
      <c r="AR23" s="22">
        <f>1.48*3/5</f>
        <v>0.8879999999999999</v>
      </c>
      <c r="AS23" s="22">
        <v>1.9380000000000002</v>
      </c>
      <c r="AT23" s="22">
        <v>9.8285</v>
      </c>
      <c r="AU23" s="22">
        <v>6.6265999999999998</v>
      </c>
      <c r="AV23" s="279">
        <f t="shared" si="4"/>
        <v>21.974</v>
      </c>
      <c r="AW23" s="75">
        <v>1.9119999999999999</v>
      </c>
      <c r="AX23" s="75">
        <v>15.504</v>
      </c>
      <c r="AY23" s="75">
        <v>4.5579999999999998</v>
      </c>
      <c r="AZ23" s="138">
        <v>0</v>
      </c>
      <c r="BA23" s="280">
        <f t="shared" si="5"/>
        <v>5.4193000000000007</v>
      </c>
      <c r="BB23" s="22">
        <v>1.046</v>
      </c>
      <c r="BC23" s="22">
        <v>0</v>
      </c>
      <c r="BD23" s="22">
        <v>0</v>
      </c>
      <c r="BE23" s="22">
        <v>0</v>
      </c>
      <c r="BF23" s="22">
        <v>4.2903000000000002</v>
      </c>
      <c r="BG23" s="22">
        <v>8.3000000000000004E-2</v>
      </c>
      <c r="BH23" s="22">
        <v>0</v>
      </c>
      <c r="BI23" s="22">
        <v>0</v>
      </c>
      <c r="BJ23" s="281">
        <v>2365</v>
      </c>
      <c r="BK23" s="18">
        <f t="shared" si="17"/>
        <v>0.75582516660133292</v>
      </c>
      <c r="BL23" s="18">
        <f t="shared" si="20"/>
        <v>0.68454828660436151</v>
      </c>
      <c r="BM23" s="18">
        <f t="shared" si="18"/>
        <v>0.58146995708154514</v>
      </c>
      <c r="BN23" s="18">
        <f t="shared" si="6"/>
        <v>0.83302082433249813</v>
      </c>
      <c r="BO23" s="18">
        <f t="shared" si="7"/>
        <v>0.86991290577988922</v>
      </c>
      <c r="BP23" s="18">
        <f t="shared" si="8"/>
        <v>0.68434145725470397</v>
      </c>
      <c r="BQ23" s="17">
        <f>AQ23-'09.12'!AQ23</f>
        <v>1.4100999999999999</v>
      </c>
      <c r="BR23" s="17">
        <f>AV23-'09.12'!AV23</f>
        <v>3.9489999999999981</v>
      </c>
      <c r="BS23" s="17">
        <f>BA23-'09.12'!BA23</f>
        <v>-2.2796999999999992</v>
      </c>
      <c r="BT23" s="813"/>
      <c r="BU23" s="802"/>
      <c r="BV23" s="814">
        <f t="shared" si="19"/>
        <v>9</v>
      </c>
      <c r="BW23" s="815">
        <v>1</v>
      </c>
      <c r="BX23" s="815">
        <v>1</v>
      </c>
      <c r="BY23" s="815"/>
      <c r="BZ23" s="815"/>
      <c r="CA23" s="815">
        <v>1</v>
      </c>
      <c r="CB23" s="815"/>
      <c r="CC23" s="815">
        <v>1</v>
      </c>
      <c r="CD23" s="815"/>
      <c r="CE23" s="815"/>
      <c r="CF23" s="815"/>
      <c r="CG23" s="815"/>
      <c r="CH23" s="815">
        <v>1</v>
      </c>
      <c r="CI23" s="815"/>
      <c r="CJ23" s="816"/>
      <c r="CK23" s="816"/>
      <c r="CL23" s="816"/>
      <c r="CM23" s="816">
        <v>1</v>
      </c>
      <c r="CN23" s="816">
        <v>1</v>
      </c>
      <c r="CO23" s="816">
        <v>1</v>
      </c>
      <c r="CP23" s="816">
        <v>1</v>
      </c>
      <c r="CQ23" s="816"/>
      <c r="CS23" s="289"/>
    </row>
    <row r="24" spans="1:100" s="34" customFormat="1" ht="16.149999999999999" x14ac:dyDescent="0.35">
      <c r="A24" s="713"/>
      <c r="B24" s="713" t="s">
        <v>55</v>
      </c>
      <c r="C24" s="721">
        <f t="shared" ref="C24:BJ24" si="21">SUM(C10:C23)</f>
        <v>560.53</v>
      </c>
      <c r="D24" s="722">
        <f t="shared" si="21"/>
        <v>14.819999999999999</v>
      </c>
      <c r="E24" s="722">
        <f t="shared" si="21"/>
        <v>101.57000000000001</v>
      </c>
      <c r="F24" s="722">
        <f t="shared" si="21"/>
        <v>322.25</v>
      </c>
      <c r="G24" s="722">
        <f t="shared" si="21"/>
        <v>121.89</v>
      </c>
      <c r="H24" s="721">
        <f t="shared" si="21"/>
        <v>150</v>
      </c>
      <c r="I24" s="722">
        <f t="shared" si="21"/>
        <v>33.4</v>
      </c>
      <c r="J24" s="722">
        <f t="shared" si="21"/>
        <v>95.399999999999991</v>
      </c>
      <c r="K24" s="722">
        <f t="shared" si="21"/>
        <v>21.2</v>
      </c>
      <c r="L24" s="722">
        <f t="shared" si="21"/>
        <v>0</v>
      </c>
      <c r="M24" s="721">
        <f t="shared" si="21"/>
        <v>183.06</v>
      </c>
      <c r="N24" s="284">
        <f t="shared" si="21"/>
        <v>12.89</v>
      </c>
      <c r="O24" s="284">
        <f t="shared" si="21"/>
        <v>10.63</v>
      </c>
      <c r="P24" s="284">
        <f t="shared" si="21"/>
        <v>7.13</v>
      </c>
      <c r="Q24" s="284">
        <f t="shared" si="21"/>
        <v>4.08</v>
      </c>
      <c r="R24" s="284">
        <f t="shared" si="21"/>
        <v>33.6</v>
      </c>
      <c r="S24" s="284">
        <f t="shared" si="21"/>
        <v>50.779999999999994</v>
      </c>
      <c r="T24" s="284">
        <f t="shared" si="21"/>
        <v>36.910000000000004</v>
      </c>
      <c r="U24" s="284">
        <f t="shared" si="21"/>
        <v>27.04</v>
      </c>
      <c r="V24" s="287">
        <f t="shared" si="21"/>
        <v>78695</v>
      </c>
      <c r="W24" s="721">
        <f t="shared" ref="W24:AP24" si="22">SUM(W10:W23)</f>
        <v>567.71341050177887</v>
      </c>
      <c r="X24" s="722">
        <f t="shared" si="22"/>
        <v>11.744</v>
      </c>
      <c r="Y24" s="722">
        <f t="shared" si="22"/>
        <v>96.600410501778896</v>
      </c>
      <c r="Z24" s="722">
        <f t="shared" si="22"/>
        <v>343.02</v>
      </c>
      <c r="AA24" s="722">
        <f t="shared" si="22"/>
        <v>116.34900000000002</v>
      </c>
      <c r="AB24" s="721">
        <f t="shared" si="22"/>
        <v>150</v>
      </c>
      <c r="AC24" s="722">
        <f t="shared" si="22"/>
        <v>33.4</v>
      </c>
      <c r="AD24" s="722">
        <f t="shared" si="22"/>
        <v>95.399999999999991</v>
      </c>
      <c r="AE24" s="722">
        <f t="shared" si="22"/>
        <v>21.2</v>
      </c>
      <c r="AF24" s="722">
        <f t="shared" si="22"/>
        <v>0</v>
      </c>
      <c r="AG24" s="721">
        <f t="shared" si="22"/>
        <v>188.60379182821359</v>
      </c>
      <c r="AH24" s="284">
        <f t="shared" si="22"/>
        <v>12.736000000000002</v>
      </c>
      <c r="AI24" s="284">
        <f t="shared" si="22"/>
        <v>11.439</v>
      </c>
      <c r="AJ24" s="284">
        <f t="shared" si="22"/>
        <v>7.13</v>
      </c>
      <c r="AK24" s="284">
        <f t="shared" si="22"/>
        <v>3.73</v>
      </c>
      <c r="AL24" s="284">
        <f t="shared" si="22"/>
        <v>30.732791828213543</v>
      </c>
      <c r="AM24" s="284">
        <f t="shared" si="22"/>
        <v>58.198999999999991</v>
      </c>
      <c r="AN24" s="284">
        <f t="shared" si="22"/>
        <v>36.1</v>
      </c>
      <c r="AO24" s="284">
        <f t="shared" si="22"/>
        <v>28.536999999999999</v>
      </c>
      <c r="AP24" s="287">
        <f t="shared" si="22"/>
        <v>78948</v>
      </c>
      <c r="AQ24" s="285">
        <f>SUM(AQ10:AQ23)</f>
        <v>555.75347126186364</v>
      </c>
      <c r="AR24" s="32">
        <f>SUM(AR10:AR23)</f>
        <v>16.394559999999998</v>
      </c>
      <c r="AS24" s="32">
        <f>SUM(AS10:AS23)</f>
        <v>95.792190213120207</v>
      </c>
      <c r="AT24" s="32">
        <f>SUM(AT10:AT23)</f>
        <v>358.93926669992385</v>
      </c>
      <c r="AU24" s="32">
        <f t="shared" si="21"/>
        <v>84.627454348819498</v>
      </c>
      <c r="AV24" s="286">
        <f>SUM(AV10:AV23)</f>
        <v>140.497444</v>
      </c>
      <c r="AW24" s="77">
        <f>SUM(AW10:AW23)</f>
        <v>34.962804000000006</v>
      </c>
      <c r="AX24" s="77">
        <f t="shared" si="21"/>
        <v>83.663940000000011</v>
      </c>
      <c r="AY24" s="77">
        <f t="shared" si="21"/>
        <v>21.870699999999999</v>
      </c>
      <c r="AZ24" s="140">
        <f t="shared" si="21"/>
        <v>320557.41000000003</v>
      </c>
      <c r="BA24" s="285">
        <f>SUM(BA10:BA23)</f>
        <v>173.30343822310189</v>
      </c>
      <c r="BB24" s="32">
        <f t="shared" si="21"/>
        <v>5.8810000000000002</v>
      </c>
      <c r="BC24" s="32">
        <f t="shared" si="21"/>
        <v>5.2410000000000005</v>
      </c>
      <c r="BD24" s="32">
        <f t="shared" si="21"/>
        <v>2.4350000000000001</v>
      </c>
      <c r="BE24" s="32">
        <f t="shared" si="21"/>
        <v>4.3739999999999997</v>
      </c>
      <c r="BF24" s="32">
        <f t="shared" si="21"/>
        <v>26.337339177449351</v>
      </c>
      <c r="BG24" s="32">
        <f t="shared" si="21"/>
        <v>59.59450811001409</v>
      </c>
      <c r="BH24" s="32">
        <f t="shared" si="21"/>
        <v>35.867240758148398</v>
      </c>
      <c r="BI24" s="32">
        <f t="shared" si="21"/>
        <v>33.573350177490084</v>
      </c>
      <c r="BJ24" s="287">
        <f t="shared" si="21"/>
        <v>72111</v>
      </c>
      <c r="BK24" s="160">
        <f t="shared" si="17"/>
        <v>0.99147854934055923</v>
      </c>
      <c r="BL24" s="160">
        <f t="shared" si="20"/>
        <v>0.93664962666666662</v>
      </c>
      <c r="BM24" s="160">
        <f t="shared" si="18"/>
        <v>0.94670292922048449</v>
      </c>
      <c r="BN24" s="160">
        <f>$AQ24/W24</f>
        <v>0.97893313947024019</v>
      </c>
      <c r="BO24" s="160">
        <f t="shared" si="7"/>
        <v>0.93664962666666662</v>
      </c>
      <c r="BP24" s="160">
        <f t="shared" si="8"/>
        <v>0.91887568401038433</v>
      </c>
      <c r="BQ24" s="161">
        <f t="shared" ref="BQ24:BS24" si="23">SUM(BQ10:BQ23)</f>
        <v>41.87659126186356</v>
      </c>
      <c r="BR24" s="161">
        <f t="shared" si="23"/>
        <v>14.311733999999998</v>
      </c>
      <c r="BS24" s="161">
        <f t="shared" si="23"/>
        <v>17.207438223101931</v>
      </c>
      <c r="BT24" s="813"/>
      <c r="BU24" s="819"/>
      <c r="BV24" s="820"/>
      <c r="BW24" s="820"/>
      <c r="BX24" s="820"/>
      <c r="BY24" s="820"/>
      <c r="BZ24" s="820"/>
      <c r="CA24" s="820"/>
      <c r="CB24" s="820"/>
      <c r="CC24" s="820"/>
      <c r="CD24" s="820"/>
      <c r="CE24" s="820"/>
      <c r="CF24" s="820"/>
      <c r="CG24" s="820"/>
      <c r="CH24" s="820"/>
      <c r="CI24" s="821"/>
      <c r="CJ24" s="821"/>
      <c r="CK24" s="821"/>
      <c r="CL24" s="821"/>
      <c r="CM24" s="822"/>
      <c r="CN24" s="822"/>
      <c r="CO24" s="822"/>
      <c r="CP24" s="822"/>
      <c r="CQ24" s="822"/>
      <c r="CT24" s="723"/>
      <c r="CV24" s="723"/>
    </row>
    <row r="25" spans="1:100" s="36" customFormat="1" ht="35.25" customHeight="1" x14ac:dyDescent="0.35">
      <c r="A25" s="724"/>
      <c r="B25" s="724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724"/>
      <c r="AP25" s="724"/>
      <c r="AQ25" s="724"/>
      <c r="AR25" s="724"/>
      <c r="AS25" s="724"/>
      <c r="AT25" s="724"/>
      <c r="AU25" s="724"/>
      <c r="AV25" s="724"/>
      <c r="AW25" s="724"/>
      <c r="AX25" s="724"/>
      <c r="AY25" s="724"/>
      <c r="AZ25" s="724"/>
      <c r="BA25" s="724"/>
      <c r="BB25" s="724"/>
      <c r="BC25" s="724"/>
      <c r="BD25" s="724"/>
      <c r="BE25" s="724"/>
      <c r="BF25" s="724"/>
      <c r="BG25" s="724"/>
      <c r="BH25" s="724"/>
      <c r="BI25" s="724"/>
      <c r="BJ25" s="724"/>
      <c r="BK25" s="724"/>
      <c r="BL25" s="724"/>
      <c r="BM25" s="724"/>
      <c r="BN25" s="724"/>
      <c r="BO25" s="724"/>
      <c r="BP25" s="724"/>
      <c r="BQ25" s="724"/>
      <c r="BR25" s="724"/>
      <c r="BS25" s="724"/>
      <c r="BT25" s="823"/>
      <c r="BU25" s="795"/>
      <c r="BV25" s="811"/>
      <c r="BW25" s="811"/>
      <c r="BX25" s="811"/>
      <c r="BY25" s="811"/>
      <c r="BZ25" s="811"/>
      <c r="CA25" s="811"/>
      <c r="CB25" s="811"/>
      <c r="CC25" s="811"/>
      <c r="CD25" s="811"/>
      <c r="CE25" s="811"/>
      <c r="CF25" s="811"/>
      <c r="CG25" s="811"/>
      <c r="CH25" s="811"/>
      <c r="CI25" s="824"/>
      <c r="CJ25" s="824"/>
      <c r="CK25" s="824"/>
      <c r="CL25" s="824"/>
      <c r="CM25" s="825"/>
      <c r="CN25" s="825"/>
      <c r="CO25" s="825"/>
      <c r="CP25" s="825"/>
      <c r="CQ25" s="825"/>
    </row>
    <row r="26" spans="1:100" ht="15" customHeight="1" x14ac:dyDescent="0.4">
      <c r="AV26" s="5"/>
      <c r="BJ26" s="288">
        <f>+BJ24/V24</f>
        <v>0.91633521824766506</v>
      </c>
    </row>
    <row r="27" spans="1:100" ht="15" customHeight="1" x14ac:dyDescent="0.4">
      <c r="N27" s="5">
        <f t="shared" ref="N27:U27" si="24">+N24*0.8</f>
        <v>10.312000000000001</v>
      </c>
      <c r="O27" s="5">
        <f t="shared" si="24"/>
        <v>8.5040000000000013</v>
      </c>
      <c r="P27" s="5">
        <f t="shared" si="24"/>
        <v>5.7040000000000006</v>
      </c>
      <c r="Q27" s="5">
        <f t="shared" si="24"/>
        <v>3.2640000000000002</v>
      </c>
      <c r="R27" s="5">
        <f t="shared" si="24"/>
        <v>26.880000000000003</v>
      </c>
      <c r="S27" s="5">
        <f t="shared" si="24"/>
        <v>40.623999999999995</v>
      </c>
      <c r="T27" s="5">
        <f t="shared" si="24"/>
        <v>29.528000000000006</v>
      </c>
      <c r="U27" s="5">
        <f t="shared" si="24"/>
        <v>21.632000000000001</v>
      </c>
      <c r="AH27" s="5">
        <f t="shared" ref="AH27:AO27" si="25">+AH24*0.8</f>
        <v>10.188800000000002</v>
      </c>
      <c r="AI27" s="5">
        <f t="shared" si="25"/>
        <v>9.1512000000000011</v>
      </c>
      <c r="AJ27" s="5">
        <f t="shared" si="25"/>
        <v>5.7040000000000006</v>
      </c>
      <c r="AK27" s="5">
        <f t="shared" si="25"/>
        <v>2.984</v>
      </c>
      <c r="AL27" s="5">
        <f t="shared" si="25"/>
        <v>24.586233462570835</v>
      </c>
      <c r="AM27" s="5">
        <f t="shared" si="25"/>
        <v>46.559199999999997</v>
      </c>
      <c r="AN27" s="5">
        <f t="shared" si="25"/>
        <v>28.880000000000003</v>
      </c>
      <c r="AO27" s="5">
        <f t="shared" si="25"/>
        <v>22.829599999999999</v>
      </c>
      <c r="AQ27" s="289"/>
      <c r="BA27" s="289"/>
    </row>
    <row r="30" spans="1:100" ht="15" customHeight="1" x14ac:dyDescent="0.4">
      <c r="BL30" s="37"/>
      <c r="BM30" s="37"/>
      <c r="BO30" s="37"/>
      <c r="BP30" s="37"/>
    </row>
  </sheetData>
  <mergeCells count="47">
    <mergeCell ref="B1:V1"/>
    <mergeCell ref="B2:V2"/>
    <mergeCell ref="A3:BS3"/>
    <mergeCell ref="A4:BM4"/>
    <mergeCell ref="A5:A7"/>
    <mergeCell ref="B5:B7"/>
    <mergeCell ref="C5:V5"/>
    <mergeCell ref="W5:AP5"/>
    <mergeCell ref="AQ5:BJ5"/>
    <mergeCell ref="BK5:BM5"/>
    <mergeCell ref="AH6:AK6"/>
    <mergeCell ref="BN5:BP5"/>
    <mergeCell ref="BQ5:BS5"/>
    <mergeCell ref="C6:C7"/>
    <mergeCell ref="D6:G6"/>
    <mergeCell ref="H6:H7"/>
    <mergeCell ref="I6:L6"/>
    <mergeCell ref="M6:M7"/>
    <mergeCell ref="N6:Q6"/>
    <mergeCell ref="R6:U6"/>
    <mergeCell ref="V6:V7"/>
    <mergeCell ref="W6:W7"/>
    <mergeCell ref="X6:AA6"/>
    <mergeCell ref="AB6:AB7"/>
    <mergeCell ref="AC6:AF6"/>
    <mergeCell ref="AG6:AG7"/>
    <mergeCell ref="AP6:AP7"/>
    <mergeCell ref="AQ6:AQ7"/>
    <mergeCell ref="AR6:AU6"/>
    <mergeCell ref="AV6:AV7"/>
    <mergeCell ref="AW6:AZ6"/>
    <mergeCell ref="BS6:BS7"/>
    <mergeCell ref="BU7:CI7"/>
    <mergeCell ref="A25:BS25"/>
    <mergeCell ref="BM6:BM7"/>
    <mergeCell ref="BN6:BN7"/>
    <mergeCell ref="BO6:BO7"/>
    <mergeCell ref="BP6:BP7"/>
    <mergeCell ref="BQ6:BQ7"/>
    <mergeCell ref="BR6:BR7"/>
    <mergeCell ref="BA6:BA7"/>
    <mergeCell ref="BB6:BE6"/>
    <mergeCell ref="BF6:BI6"/>
    <mergeCell ref="BJ6:BJ7"/>
    <mergeCell ref="BK6:BK7"/>
    <mergeCell ref="BL6:BL7"/>
    <mergeCell ref="AL6:AO6"/>
  </mergeCells>
  <printOptions horizontalCentered="1"/>
  <pageMargins left="0" right="0" top="0.35433070866141703" bottom="0.15748031496063" header="0.31496062992126" footer="0.118110236220472"/>
  <pageSetup paperSize="9" scale="8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5" sqref="F5:F15"/>
    </sheetView>
  </sheetViews>
  <sheetFormatPr defaultRowHeight="17.649999999999999" x14ac:dyDescent="0.5"/>
  <cols>
    <col min="1" max="1" width="4" style="643" customWidth="1"/>
    <col min="2" max="2" width="11" style="643" customWidth="1"/>
    <col min="3" max="3" width="13.875" style="643" customWidth="1"/>
    <col min="4" max="4" width="12.75" style="643" customWidth="1"/>
    <col min="5" max="5" width="13.875" style="643" customWidth="1"/>
    <col min="6" max="7" width="14.625" style="643" customWidth="1"/>
    <col min="8" max="8" width="10.625" style="643" customWidth="1"/>
    <col min="9" max="9" width="9.375" style="643" customWidth="1"/>
    <col min="10" max="10" width="8.75" style="644" customWidth="1"/>
    <col min="11" max="11" width="9.5" style="643" customWidth="1"/>
    <col min="12" max="12" width="9.125" style="643" customWidth="1"/>
    <col min="13" max="16384" width="9" style="643"/>
  </cols>
  <sheetData>
    <row r="1" spans="1:11" x14ac:dyDescent="0.5">
      <c r="A1" s="782" t="s">
        <v>146</v>
      </c>
      <c r="B1" s="782"/>
      <c r="C1" s="782"/>
      <c r="D1" s="782"/>
      <c r="E1" s="782"/>
      <c r="F1" s="782"/>
      <c r="G1" s="782"/>
      <c r="H1" s="782"/>
    </row>
    <row r="2" spans="1:11" ht="14.25" customHeight="1" x14ac:dyDescent="0.5">
      <c r="A2" s="783"/>
      <c r="B2" s="783"/>
      <c r="C2" s="783"/>
      <c r="D2" s="783"/>
      <c r="E2" s="783"/>
      <c r="F2" s="783"/>
      <c r="G2" s="783"/>
      <c r="H2" s="783"/>
    </row>
    <row r="3" spans="1:11" ht="23.25" customHeight="1" x14ac:dyDescent="0.5">
      <c r="A3" s="784" t="s">
        <v>2</v>
      </c>
      <c r="B3" s="785" t="s">
        <v>147</v>
      </c>
      <c r="C3" s="786" t="s">
        <v>148</v>
      </c>
      <c r="D3" s="787"/>
      <c r="E3" s="786" t="s">
        <v>149</v>
      </c>
      <c r="F3" s="788"/>
      <c r="G3" s="787"/>
      <c r="H3" s="784" t="s">
        <v>150</v>
      </c>
    </row>
    <row r="4" spans="1:11" ht="36" customHeight="1" x14ac:dyDescent="0.5">
      <c r="A4" s="784"/>
      <c r="B4" s="785"/>
      <c r="C4" s="645" t="s">
        <v>151</v>
      </c>
      <c r="D4" s="645" t="s">
        <v>152</v>
      </c>
      <c r="E4" s="646" t="s">
        <v>151</v>
      </c>
      <c r="F4" s="646" t="s">
        <v>153</v>
      </c>
      <c r="G4" s="645" t="s">
        <v>152</v>
      </c>
      <c r="H4" s="784"/>
    </row>
    <row r="5" spans="1:11" x14ac:dyDescent="0.5">
      <c r="A5" s="647">
        <v>1</v>
      </c>
      <c r="B5" s="648" t="s">
        <v>154</v>
      </c>
      <c r="C5" s="649">
        <v>10.52</v>
      </c>
      <c r="D5" s="650">
        <v>664</v>
      </c>
      <c r="E5" s="651">
        <f>+'[2]Chi tiet'!C6</f>
        <v>8.8379999999999992</v>
      </c>
      <c r="F5" s="652">
        <f>+E5/C5</f>
        <v>0.84011406844106462</v>
      </c>
      <c r="G5" s="653">
        <f>+'[2]Chi tiet'!F6</f>
        <v>574.26499999999999</v>
      </c>
      <c r="H5" s="654"/>
      <c r="I5" s="655"/>
      <c r="J5" s="656"/>
      <c r="K5" s="657"/>
    </row>
    <row r="6" spans="1:11" x14ac:dyDescent="0.5">
      <c r="A6" s="658">
        <v>2</v>
      </c>
      <c r="B6" s="659" t="s">
        <v>155</v>
      </c>
      <c r="C6" s="660">
        <v>0.12</v>
      </c>
      <c r="D6" s="661">
        <v>17</v>
      </c>
      <c r="E6" s="662">
        <f>+'[2]Chi tiet'!C16</f>
        <v>0.12</v>
      </c>
      <c r="F6" s="663">
        <f t="shared" ref="F6:F16" si="0">+E6/C6</f>
        <v>1</v>
      </c>
      <c r="G6" s="664">
        <f>+'[2]Chi tiet'!F16</f>
        <v>16.596</v>
      </c>
      <c r="H6" s="665"/>
      <c r="I6" s="655"/>
      <c r="J6" s="666"/>
      <c r="K6" s="657"/>
    </row>
    <row r="7" spans="1:11" x14ac:dyDescent="0.5">
      <c r="A7" s="658">
        <v>3</v>
      </c>
      <c r="B7" s="659" t="s">
        <v>156</v>
      </c>
      <c r="C7" s="667">
        <v>18.96</v>
      </c>
      <c r="D7" s="661">
        <v>1360</v>
      </c>
      <c r="E7" s="662">
        <f>+'[2]Chi tiet'!C18</f>
        <v>19.045000000000002</v>
      </c>
      <c r="F7" s="663">
        <f t="shared" si="0"/>
        <v>1.0044831223628692</v>
      </c>
      <c r="G7" s="664">
        <f>+'[2]Chi tiet'!F18</f>
        <v>1320.78</v>
      </c>
      <c r="H7" s="665"/>
      <c r="I7" s="655"/>
      <c r="J7" s="668"/>
      <c r="K7" s="657"/>
    </row>
    <row r="8" spans="1:11" x14ac:dyDescent="0.5">
      <c r="A8" s="658">
        <v>4</v>
      </c>
      <c r="B8" s="669" t="s">
        <v>157</v>
      </c>
      <c r="C8" s="667">
        <v>1.96</v>
      </c>
      <c r="D8" s="661">
        <v>124</v>
      </c>
      <c r="E8" s="662">
        <f>+'[2]Chi tiet'!C30</f>
        <v>1.923</v>
      </c>
      <c r="F8" s="663">
        <f t="shared" si="0"/>
        <v>0.98112244897959189</v>
      </c>
      <c r="G8" s="664">
        <f>+'[2]Chi tiet'!F30</f>
        <v>120.69</v>
      </c>
      <c r="H8" s="665"/>
      <c r="I8" s="655"/>
      <c r="J8" s="666"/>
      <c r="K8" s="657"/>
    </row>
    <row r="9" spans="1:11" x14ac:dyDescent="0.5">
      <c r="A9" s="658">
        <v>5</v>
      </c>
      <c r="B9" s="659" t="s">
        <v>158</v>
      </c>
      <c r="C9" s="667">
        <v>21</v>
      </c>
      <c r="D9" s="661">
        <v>1391</v>
      </c>
      <c r="E9" s="670">
        <f>+'[2]Chi tiet'!C34</f>
        <v>22.308999999999994</v>
      </c>
      <c r="F9" s="663">
        <f t="shared" si="0"/>
        <v>1.0623333333333331</v>
      </c>
      <c r="G9" s="671">
        <f>+'[2]Chi tiet'!F34</f>
        <v>1390.4290000000001</v>
      </c>
      <c r="H9" s="672"/>
      <c r="I9" s="655"/>
      <c r="J9" s="666"/>
      <c r="K9" s="657"/>
    </row>
    <row r="10" spans="1:11" x14ac:dyDescent="0.5">
      <c r="A10" s="658">
        <v>6</v>
      </c>
      <c r="B10" s="659" t="s">
        <v>159</v>
      </c>
      <c r="C10" s="667">
        <v>4</v>
      </c>
      <c r="D10" s="661">
        <v>319</v>
      </c>
      <c r="E10" s="662">
        <f>+'[2]Chi tiet'!C50</f>
        <v>1.35</v>
      </c>
      <c r="F10" s="663">
        <f t="shared" si="0"/>
        <v>0.33750000000000002</v>
      </c>
      <c r="G10" s="664">
        <f>+'[2]Chi tiet'!F50</f>
        <v>83.679999999999993</v>
      </c>
      <c r="H10" s="672"/>
      <c r="I10" s="655"/>
      <c r="J10" s="673"/>
      <c r="K10" s="657"/>
    </row>
    <row r="11" spans="1:11" x14ac:dyDescent="0.5">
      <c r="A11" s="658">
        <v>7</v>
      </c>
      <c r="B11" s="659" t="s">
        <v>160</v>
      </c>
      <c r="C11" s="660">
        <v>1.73</v>
      </c>
      <c r="D11" s="661">
        <v>137</v>
      </c>
      <c r="E11" s="662">
        <f>+'[2]Chi tiet'!C68</f>
        <v>1.554</v>
      </c>
      <c r="F11" s="663">
        <f t="shared" si="0"/>
        <v>0.89826589595375728</v>
      </c>
      <c r="G11" s="664">
        <f>+'[2]Chi tiet'!F68</f>
        <v>121.30000000000001</v>
      </c>
      <c r="H11" s="665"/>
      <c r="I11" s="655"/>
      <c r="J11" s="674"/>
      <c r="K11" s="657"/>
    </row>
    <row r="12" spans="1:11" x14ac:dyDescent="0.5">
      <c r="A12" s="658">
        <v>8</v>
      </c>
      <c r="B12" s="659" t="s">
        <v>161</v>
      </c>
      <c r="C12" s="660">
        <v>5.5</v>
      </c>
      <c r="D12" s="661">
        <v>366</v>
      </c>
      <c r="E12" s="662">
        <f>+'[2]Chi tiet'!C57</f>
        <v>4.5990000000000002</v>
      </c>
      <c r="F12" s="663">
        <f t="shared" si="0"/>
        <v>0.83618181818181825</v>
      </c>
      <c r="G12" s="664">
        <f>+'[2]Chi tiet'!F57</f>
        <v>311.02999999999997</v>
      </c>
      <c r="H12" s="665"/>
      <c r="I12" s="655"/>
      <c r="J12" s="666"/>
      <c r="K12" s="657"/>
    </row>
    <row r="13" spans="1:11" x14ac:dyDescent="0.5">
      <c r="A13" s="658">
        <v>9</v>
      </c>
      <c r="B13" s="659" t="s">
        <v>162</v>
      </c>
      <c r="C13" s="660">
        <v>8.35</v>
      </c>
      <c r="D13" s="661">
        <v>506</v>
      </c>
      <c r="E13" s="662">
        <f>+'[2]Chi tiet'!C79</f>
        <v>3.6999999999999997</v>
      </c>
      <c r="F13" s="663">
        <f>+E13/C13</f>
        <v>0.44311377245508982</v>
      </c>
      <c r="G13" s="664">
        <f>+'[2]Chi tiet'!F79</f>
        <v>201.87</v>
      </c>
      <c r="H13" s="672"/>
      <c r="I13" s="655"/>
      <c r="J13" s="668"/>
      <c r="K13" s="657"/>
    </row>
    <row r="14" spans="1:11" x14ac:dyDescent="0.5">
      <c r="A14" s="658">
        <v>10</v>
      </c>
      <c r="B14" s="659" t="s">
        <v>163</v>
      </c>
      <c r="C14" s="660">
        <v>7.53</v>
      </c>
      <c r="D14" s="661">
        <v>489</v>
      </c>
      <c r="E14" s="662">
        <f>+'[2]Chi tiet'!C54</f>
        <v>1.7389999999999999</v>
      </c>
      <c r="F14" s="663">
        <f t="shared" si="0"/>
        <v>0.23094289508632135</v>
      </c>
      <c r="G14" s="664">
        <f>+'[2]Chi tiet'!F54</f>
        <v>133.81</v>
      </c>
      <c r="H14" s="672"/>
      <c r="I14" s="655"/>
      <c r="J14" s="666"/>
      <c r="K14" s="657"/>
    </row>
    <row r="15" spans="1:11" x14ac:dyDescent="0.5">
      <c r="A15" s="675">
        <v>11</v>
      </c>
      <c r="B15" s="676" t="s">
        <v>164</v>
      </c>
      <c r="C15" s="677">
        <v>3</v>
      </c>
      <c r="D15" s="678">
        <v>148</v>
      </c>
      <c r="E15" s="679">
        <f>+'[2]Chi tiet'!C73</f>
        <v>1.55</v>
      </c>
      <c r="F15" s="680">
        <f t="shared" si="0"/>
        <v>0.51666666666666672</v>
      </c>
      <c r="G15" s="681">
        <f>+'[2]Chi tiet'!F73</f>
        <v>76.39800000000001</v>
      </c>
      <c r="H15" s="682"/>
      <c r="I15" s="655"/>
      <c r="J15" s="666"/>
      <c r="K15" s="657"/>
    </row>
    <row r="16" spans="1:11" x14ac:dyDescent="0.5">
      <c r="A16" s="780" t="s">
        <v>94</v>
      </c>
      <c r="B16" s="781"/>
      <c r="C16" s="683">
        <f>SUM(C5:C15)</f>
        <v>82.67</v>
      </c>
      <c r="D16" s="684">
        <f>SUM(D5:D15)</f>
        <v>5521</v>
      </c>
      <c r="E16" s="685">
        <f>+SUM(E5:E15)</f>
        <v>66.727000000000004</v>
      </c>
      <c r="F16" s="686">
        <f t="shared" si="0"/>
        <v>0.80714890528607719</v>
      </c>
      <c r="G16" s="684">
        <f>SUM(G5:G15)</f>
        <v>4350.8480000000009</v>
      </c>
      <c r="H16" s="687"/>
      <c r="I16" s="688"/>
    </row>
    <row r="17" spans="1:12" ht="18" customHeight="1" x14ac:dyDescent="0.5">
      <c r="A17" s="689"/>
      <c r="B17" s="689"/>
      <c r="C17" s="690"/>
      <c r="D17" s="691"/>
      <c r="E17" s="692"/>
      <c r="F17" s="692"/>
      <c r="G17" s="692"/>
      <c r="H17" s="692"/>
      <c r="I17" s="657"/>
    </row>
    <row r="18" spans="1:12" ht="32.25" customHeight="1" x14ac:dyDescent="0.5">
      <c r="A18" s="693"/>
      <c r="B18" s="693"/>
      <c r="C18" s="693"/>
      <c r="D18" s="693"/>
      <c r="E18" s="693"/>
      <c r="F18" s="693"/>
      <c r="G18" s="693"/>
      <c r="H18" s="693"/>
    </row>
    <row r="19" spans="1:12" ht="33" customHeight="1" x14ac:dyDescent="0.5">
      <c r="A19" s="694"/>
      <c r="B19" s="694"/>
      <c r="C19" s="694"/>
      <c r="D19" s="694"/>
      <c r="E19" s="694"/>
      <c r="F19" s="694"/>
      <c r="G19" s="694"/>
      <c r="H19" s="694"/>
    </row>
    <row r="20" spans="1:12" ht="33.75" customHeight="1" x14ac:dyDescent="0.5">
      <c r="A20" s="694"/>
      <c r="B20" s="694"/>
      <c r="C20" s="694"/>
      <c r="D20" s="694"/>
      <c r="E20" s="694"/>
      <c r="F20" s="694"/>
      <c r="G20" s="694"/>
      <c r="H20" s="694"/>
    </row>
    <row r="21" spans="1:12" ht="27" customHeight="1" x14ac:dyDescent="0.5">
      <c r="A21" s="694"/>
      <c r="B21" s="694"/>
      <c r="C21" s="694"/>
      <c r="D21" s="694"/>
      <c r="E21" s="694"/>
      <c r="F21" s="694"/>
      <c r="G21" s="694"/>
      <c r="H21" s="694"/>
    </row>
    <row r="22" spans="1:12" ht="27" customHeight="1" x14ac:dyDescent="0.5">
      <c r="A22" s="694"/>
      <c r="B22" s="694"/>
      <c r="C22" s="694"/>
      <c r="D22" s="694"/>
      <c r="E22" s="694"/>
      <c r="F22" s="694"/>
      <c r="G22" s="694"/>
      <c r="H22" s="694"/>
    </row>
    <row r="23" spans="1:12" ht="27" customHeight="1" x14ac:dyDescent="0.5">
      <c r="A23" s="694"/>
      <c r="B23" s="694"/>
      <c r="C23" s="694"/>
      <c r="D23" s="694"/>
      <c r="E23" s="694"/>
      <c r="F23" s="694"/>
      <c r="G23" s="694"/>
      <c r="H23" s="694"/>
    </row>
    <row r="24" spans="1:12" ht="32.25" customHeight="1" x14ac:dyDescent="0.5">
      <c r="A24" s="694"/>
      <c r="B24" s="694"/>
      <c r="C24" s="694"/>
      <c r="D24" s="694"/>
      <c r="E24" s="694"/>
      <c r="F24" s="694"/>
      <c r="G24" s="694"/>
      <c r="H24" s="694"/>
    </row>
    <row r="25" spans="1:12" ht="48" customHeight="1" x14ac:dyDescent="0.5">
      <c r="A25" s="694"/>
      <c r="B25" s="694"/>
      <c r="C25" s="694"/>
      <c r="D25" s="694"/>
      <c r="E25" s="694"/>
      <c r="F25" s="694"/>
      <c r="G25" s="694"/>
      <c r="H25" s="694"/>
    </row>
    <row r="26" spans="1:12" ht="30.75" customHeight="1" x14ac:dyDescent="0.5">
      <c r="A26" s="694"/>
      <c r="B26" s="694"/>
      <c r="C26" s="694"/>
      <c r="D26" s="694"/>
      <c r="E26" s="694"/>
      <c r="F26" s="694"/>
      <c r="G26" s="694"/>
      <c r="H26" s="694"/>
      <c r="L26" s="695"/>
    </row>
    <row r="27" spans="1:12" ht="45" customHeight="1" x14ac:dyDescent="0.5">
      <c r="A27" s="694"/>
      <c r="B27" s="694"/>
      <c r="C27" s="694"/>
      <c r="D27" s="694"/>
      <c r="E27" s="694"/>
      <c r="F27" s="694"/>
      <c r="G27" s="694"/>
      <c r="H27" s="694"/>
    </row>
    <row r="28" spans="1:12" ht="30" customHeight="1" x14ac:dyDescent="0.5">
      <c r="A28" s="696"/>
      <c r="B28" s="696"/>
      <c r="C28" s="696"/>
      <c r="D28" s="696"/>
      <c r="E28" s="696"/>
      <c r="F28" s="696"/>
      <c r="G28" s="696"/>
      <c r="H28" s="696"/>
    </row>
  </sheetData>
  <mergeCells count="8">
    <mergeCell ref="A16:B16"/>
    <mergeCell ref="A1:H1"/>
    <mergeCell ref="A2:H2"/>
    <mergeCell ref="A3:A4"/>
    <mergeCell ref="B3:B4"/>
    <mergeCell ref="C3:D3"/>
    <mergeCell ref="E3:G3"/>
    <mergeCell ref="H3:H4"/>
  </mergeCells>
  <pageMargins left="0.68" right="0.25" top="0.67" bottom="0.39" header="0.33" footer="0.24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17"/>
  <sheetViews>
    <sheetView topLeftCell="A2" workbookViewId="0">
      <selection activeCell="F26" sqref="F26"/>
    </sheetView>
  </sheetViews>
  <sheetFormatPr defaultRowHeight="15.4" x14ac:dyDescent="0.45"/>
  <cols>
    <col min="2" max="2" width="14.3125" customWidth="1"/>
    <col min="7" max="7" width="9" style="701"/>
  </cols>
  <sheetData>
    <row r="5" spans="2:11" x14ac:dyDescent="0.45">
      <c r="B5" s="15" t="s">
        <v>50</v>
      </c>
      <c r="C5" s="61">
        <v>28.7</v>
      </c>
      <c r="D5" s="61">
        <v>5.5</v>
      </c>
      <c r="E5" s="61">
        <v>13.940000000000001</v>
      </c>
      <c r="F5" s="279">
        <v>35.137837616146228</v>
      </c>
      <c r="G5" s="596">
        <v>5.9742999999999995</v>
      </c>
      <c r="H5" s="280">
        <v>25.969138928320554</v>
      </c>
      <c r="I5">
        <v>122.43148995172901</v>
      </c>
      <c r="J5" s="697">
        <v>108.62363636363635</v>
      </c>
      <c r="K5" s="698">
        <v>186.29224482295947</v>
      </c>
    </row>
    <row r="6" spans="2:11" x14ac:dyDescent="0.45">
      <c r="B6" s="15" t="s">
        <v>42</v>
      </c>
      <c r="C6" s="61">
        <v>80.010000000000005</v>
      </c>
      <c r="D6" s="61">
        <v>12.4</v>
      </c>
      <c r="E6" s="61">
        <v>7.5499999999999989</v>
      </c>
      <c r="F6" s="279">
        <v>81.819999999999993</v>
      </c>
      <c r="G6" s="596">
        <v>9.8288000000000011</v>
      </c>
      <c r="H6" s="280">
        <v>11.43</v>
      </c>
      <c r="I6">
        <v>102.26221722284711</v>
      </c>
      <c r="J6" s="697">
        <v>79.264516129032273</v>
      </c>
      <c r="K6" s="698">
        <v>151.39072847682121</v>
      </c>
    </row>
    <row r="7" spans="2:11" x14ac:dyDescent="0.45">
      <c r="B7" s="15" t="s">
        <v>52</v>
      </c>
      <c r="C7" s="61">
        <v>16.11</v>
      </c>
      <c r="D7" s="61">
        <v>0.42</v>
      </c>
      <c r="E7" s="61">
        <v>8.8699999999999992</v>
      </c>
      <c r="F7" s="279">
        <v>16.408000000000001</v>
      </c>
      <c r="G7" s="596">
        <v>0.42</v>
      </c>
      <c r="H7" s="280">
        <v>10.289</v>
      </c>
      <c r="I7">
        <v>101.84978274363749</v>
      </c>
      <c r="J7" s="697">
        <v>100</v>
      </c>
      <c r="K7" s="698">
        <v>115.9977452085682</v>
      </c>
    </row>
    <row r="8" spans="2:11" x14ac:dyDescent="0.45">
      <c r="B8" s="15" t="s">
        <v>54</v>
      </c>
      <c r="C8" s="61">
        <v>13.77</v>
      </c>
      <c r="D8" s="61">
        <v>0.9</v>
      </c>
      <c r="E8" s="61">
        <v>1.18</v>
      </c>
      <c r="F8" s="279">
        <v>13.147000000000002</v>
      </c>
      <c r="G8" s="596">
        <v>0.32200000000000001</v>
      </c>
      <c r="H8" s="280">
        <v>1.18</v>
      </c>
      <c r="I8">
        <v>95.475671750181561</v>
      </c>
      <c r="J8" s="697">
        <v>35.777777777777779</v>
      </c>
      <c r="K8" s="698">
        <v>100</v>
      </c>
    </row>
    <row r="9" spans="2:11" x14ac:dyDescent="0.45">
      <c r="B9" s="15" t="s">
        <v>56</v>
      </c>
      <c r="C9" s="61">
        <v>15.29</v>
      </c>
      <c r="D9" s="61">
        <v>12.7</v>
      </c>
      <c r="E9" s="61">
        <v>6.95</v>
      </c>
      <c r="F9" s="279">
        <v>16.78</v>
      </c>
      <c r="G9" s="596">
        <v>12.700099999999999</v>
      </c>
      <c r="H9" s="280">
        <v>6.77</v>
      </c>
      <c r="I9">
        <v>109.74493132766516</v>
      </c>
      <c r="J9" s="697">
        <v>100.00078740157481</v>
      </c>
      <c r="K9" s="698">
        <v>97.410071942446038</v>
      </c>
    </row>
    <row r="10" spans="2:11" x14ac:dyDescent="0.45">
      <c r="B10" s="15" t="s">
        <v>53</v>
      </c>
      <c r="C10" s="61">
        <v>83.710000000000008</v>
      </c>
      <c r="D10" s="61">
        <v>1.5</v>
      </c>
      <c r="E10" s="61">
        <v>17.11</v>
      </c>
      <c r="F10" s="279">
        <v>82.007228385377005</v>
      </c>
      <c r="G10" s="596">
        <v>0</v>
      </c>
      <c r="H10" s="280">
        <v>16.434419294781382</v>
      </c>
      <c r="I10">
        <v>97.965868337566604</v>
      </c>
      <c r="J10" s="697">
        <v>0</v>
      </c>
      <c r="K10" s="698">
        <v>96.051544680195107</v>
      </c>
    </row>
    <row r="11" spans="2:11" x14ac:dyDescent="0.45">
      <c r="B11" s="15" t="s">
        <v>47</v>
      </c>
      <c r="C11" s="61">
        <v>86.61</v>
      </c>
      <c r="D11" s="61">
        <v>28.88</v>
      </c>
      <c r="E11" s="61">
        <v>28.57</v>
      </c>
      <c r="F11" s="279">
        <v>87.39993427035013</v>
      </c>
      <c r="G11" s="596">
        <v>28.827000000000002</v>
      </c>
      <c r="H11" s="280">
        <v>25.809000000000005</v>
      </c>
      <c r="I11">
        <v>100.91205896588168</v>
      </c>
      <c r="J11" s="697">
        <v>99.816481994459835</v>
      </c>
      <c r="K11" s="698">
        <v>90.336016800840056</v>
      </c>
    </row>
    <row r="12" spans="2:11" x14ac:dyDescent="0.45">
      <c r="B12" s="15" t="s">
        <v>39</v>
      </c>
      <c r="C12" s="61">
        <v>58.410000000000004</v>
      </c>
      <c r="D12" s="61">
        <v>6.2</v>
      </c>
      <c r="E12" s="61">
        <v>57.37</v>
      </c>
      <c r="F12" s="279">
        <v>64.256</v>
      </c>
      <c r="G12" s="596">
        <v>5.8420000000000005</v>
      </c>
      <c r="H12" s="280">
        <v>47.536999999999999</v>
      </c>
      <c r="I12">
        <v>110.0085601780517</v>
      </c>
      <c r="J12" s="697">
        <v>94.225806451612897</v>
      </c>
      <c r="K12" s="698">
        <v>82.86037998954157</v>
      </c>
    </row>
    <row r="13" spans="2:11" x14ac:dyDescent="0.45">
      <c r="B13" s="15" t="s">
        <v>48</v>
      </c>
      <c r="C13" s="61">
        <v>17</v>
      </c>
      <c r="D13" s="61">
        <v>3.0300000000000002</v>
      </c>
      <c r="E13" s="61">
        <v>5.28</v>
      </c>
      <c r="F13" s="279">
        <v>17.699021734196499</v>
      </c>
      <c r="G13" s="596">
        <v>2.8610000000000002</v>
      </c>
      <c r="H13" s="280">
        <v>4.274</v>
      </c>
      <c r="I13">
        <v>104.11189255409705</v>
      </c>
      <c r="J13" s="697">
        <v>94.422442244224428</v>
      </c>
      <c r="K13" s="698">
        <v>80.946969696969688</v>
      </c>
    </row>
    <row r="14" spans="2:11" x14ac:dyDescent="0.45">
      <c r="B14" s="15" t="s">
        <v>62</v>
      </c>
      <c r="C14" s="61">
        <v>9.42</v>
      </c>
      <c r="D14" s="61">
        <v>6</v>
      </c>
      <c r="E14" s="61">
        <v>16.369999999999997</v>
      </c>
      <c r="F14" s="279">
        <v>9.635110000000001</v>
      </c>
      <c r="G14" s="596">
        <v>6.00014</v>
      </c>
      <c r="H14" s="280">
        <v>12.31058</v>
      </c>
      <c r="I14">
        <v>102.2835456475584</v>
      </c>
      <c r="J14" s="697">
        <v>100.00233333333333</v>
      </c>
      <c r="K14" s="698">
        <v>75.20207697006721</v>
      </c>
    </row>
    <row r="15" spans="2:11" x14ac:dyDescent="0.45">
      <c r="B15" s="15" t="s">
        <v>45</v>
      </c>
      <c r="C15" s="61">
        <v>97.59</v>
      </c>
      <c r="D15" s="61">
        <v>30.290000000000003</v>
      </c>
      <c r="E15" s="61">
        <v>7.4499999999999993</v>
      </c>
      <c r="F15" s="279">
        <v>87.32995354150799</v>
      </c>
      <c r="G15" s="596">
        <v>30.292999999999999</v>
      </c>
      <c r="H15" s="280">
        <v>5.4719999999999995</v>
      </c>
      <c r="I15">
        <v>89.486580122459259</v>
      </c>
      <c r="J15" s="697">
        <v>100.0099042588313</v>
      </c>
      <c r="K15" s="698">
        <v>73.449664429530202</v>
      </c>
    </row>
    <row r="16" spans="2:11" s="701" customFormat="1" x14ac:dyDescent="0.45">
      <c r="B16" s="699" t="s">
        <v>51</v>
      </c>
      <c r="C16" s="700">
        <v>25.509999999999998</v>
      </c>
      <c r="D16" s="700">
        <v>32.099999999999994</v>
      </c>
      <c r="E16" s="700">
        <v>9.32</v>
      </c>
      <c r="F16" s="596">
        <v>19.281100000000002</v>
      </c>
      <c r="G16" s="596">
        <v>21.974</v>
      </c>
      <c r="H16" s="600">
        <v>5.4193000000000007</v>
      </c>
      <c r="I16" s="701">
        <v>75.582516660133294</v>
      </c>
      <c r="J16" s="702">
        <v>68.454828660436149</v>
      </c>
      <c r="K16" s="703">
        <v>58.146995708154513</v>
      </c>
    </row>
    <row r="17" spans="2:11" x14ac:dyDescent="0.45">
      <c r="B17" s="15" t="s">
        <v>49</v>
      </c>
      <c r="C17" s="61">
        <v>28.4</v>
      </c>
      <c r="D17" s="61">
        <v>10.08</v>
      </c>
      <c r="E17" s="61">
        <v>3.1</v>
      </c>
      <c r="F17" s="279">
        <v>24.852285714285717</v>
      </c>
      <c r="G17" s="596">
        <v>15.455104</v>
      </c>
      <c r="H17" s="280">
        <v>0.40899999999999997</v>
      </c>
      <c r="I17">
        <v>87.508048289738454</v>
      </c>
      <c r="J17" s="697">
        <v>153.32444444444445</v>
      </c>
      <c r="K17" s="698">
        <v>13.193548387096774</v>
      </c>
    </row>
  </sheetData>
  <sortState ref="B5:K17">
    <sortCondition descending="1" ref="K5:K17"/>
  </sortState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E12" sqref="E12"/>
    </sheetView>
  </sheetViews>
  <sheetFormatPr defaultRowHeight="15.4" x14ac:dyDescent="0.45"/>
  <sheetData>
    <row r="1" spans="1:2" x14ac:dyDescent="0.45">
      <c r="A1" s="704" t="s">
        <v>158</v>
      </c>
      <c r="B1" s="706">
        <v>1.0623333333333331</v>
      </c>
    </row>
    <row r="2" spans="1:2" ht="30.75" x14ac:dyDescent="0.45">
      <c r="A2" s="648" t="s">
        <v>156</v>
      </c>
      <c r="B2" s="652">
        <v>1.0044831223628692</v>
      </c>
    </row>
    <row r="3" spans="1:2" ht="30.75" x14ac:dyDescent="0.45">
      <c r="A3" s="659" t="s">
        <v>155</v>
      </c>
      <c r="B3" s="663">
        <v>1</v>
      </c>
    </row>
    <row r="4" spans="1:2" ht="30.75" x14ac:dyDescent="0.45">
      <c r="A4" s="669" t="s">
        <v>157</v>
      </c>
      <c r="B4" s="663">
        <v>0.98112244897959189</v>
      </c>
    </row>
    <row r="5" spans="1:2" ht="30.75" x14ac:dyDescent="0.45">
      <c r="A5" s="659" t="s">
        <v>160</v>
      </c>
      <c r="B5" s="663">
        <v>0.89826589595375728</v>
      </c>
    </row>
    <row r="6" spans="1:2" x14ac:dyDescent="0.45">
      <c r="A6" s="659" t="s">
        <v>154</v>
      </c>
      <c r="B6" s="663">
        <v>0.84011406844106462</v>
      </c>
    </row>
    <row r="7" spans="1:2" x14ac:dyDescent="0.45">
      <c r="A7" s="659" t="s">
        <v>161</v>
      </c>
      <c r="B7" s="663">
        <v>0.83618181818181825</v>
      </c>
    </row>
    <row r="8" spans="1:2" ht="30.75" x14ac:dyDescent="0.45">
      <c r="A8" s="659" t="s">
        <v>164</v>
      </c>
      <c r="B8" s="663">
        <v>0.51666666666666672</v>
      </c>
    </row>
    <row r="9" spans="1:2" ht="30.75" x14ac:dyDescent="0.45">
      <c r="A9" s="659" t="s">
        <v>162</v>
      </c>
      <c r="B9" s="663">
        <v>0.44311377245508982</v>
      </c>
    </row>
    <row r="10" spans="1:2" x14ac:dyDescent="0.45">
      <c r="A10" s="659" t="s">
        <v>159</v>
      </c>
      <c r="B10" s="663">
        <v>0.33750000000000002</v>
      </c>
    </row>
    <row r="11" spans="1:2" x14ac:dyDescent="0.45">
      <c r="A11" s="659" t="s">
        <v>163</v>
      </c>
      <c r="B11" s="663">
        <v>0.23094289508632135</v>
      </c>
    </row>
    <row r="12" spans="1:2" x14ac:dyDescent="0.45">
      <c r="A12" s="705"/>
      <c r="B12" s="705"/>
    </row>
  </sheetData>
  <sortState ref="A1:B12">
    <sortCondition descending="1" ref="B1: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38</vt:i4>
      </vt:variant>
    </vt:vector>
  </HeadingPairs>
  <TitlesOfParts>
    <vt:vector size="78" baseType="lpstr">
      <vt:lpstr>15.4</vt:lpstr>
      <vt:lpstr>22.4</vt:lpstr>
      <vt:lpstr>29.4</vt:lpstr>
      <vt:lpstr>6.5</vt:lpstr>
      <vt:lpstr>13.5</vt:lpstr>
      <vt:lpstr>20.5</vt:lpstr>
      <vt:lpstr>27.5</vt:lpstr>
      <vt:lpstr>3.6</vt:lpstr>
      <vt:lpstr>11.6</vt:lpstr>
      <vt:lpstr>17.6</vt:lpstr>
      <vt:lpstr>24.6</vt:lpstr>
      <vt:lpstr>01.7</vt:lpstr>
      <vt:lpstr>8.7</vt:lpstr>
      <vt:lpstr>15.7</vt:lpstr>
      <vt:lpstr>22.7</vt:lpstr>
      <vt:lpstr>29.7</vt:lpstr>
      <vt:lpstr>05.8</vt:lpstr>
      <vt:lpstr>12.8</vt:lpstr>
      <vt:lpstr>19.8</vt:lpstr>
      <vt:lpstr>30.8</vt:lpstr>
      <vt:lpstr>01.9</vt:lpstr>
      <vt:lpstr>9.9</vt:lpstr>
      <vt:lpstr>17.9</vt:lpstr>
      <vt:lpstr>23.9</vt:lpstr>
      <vt:lpstr>30.9</vt:lpstr>
      <vt:lpstr>7.10</vt:lpstr>
      <vt:lpstr>15.10</vt:lpstr>
      <vt:lpstr>04.11</vt:lpstr>
      <vt:lpstr>11.11</vt:lpstr>
      <vt:lpstr>18.11</vt:lpstr>
      <vt:lpstr>23.11</vt:lpstr>
      <vt:lpstr>25.11</vt:lpstr>
      <vt:lpstr>02.12</vt:lpstr>
      <vt:lpstr>09.12</vt:lpstr>
      <vt:lpstr>16.12</vt:lpstr>
      <vt:lpstr>23.12</vt:lpstr>
      <vt:lpstr>GTNT</vt:lpstr>
      <vt:lpstr>KMNĐ</vt:lpstr>
      <vt:lpstr>Sheet1</vt:lpstr>
      <vt:lpstr>Sheet2</vt:lpstr>
      <vt:lpstr>'01.7'!Print_Area</vt:lpstr>
      <vt:lpstr>'01.9'!Print_Area</vt:lpstr>
      <vt:lpstr>'02.12'!Print_Area</vt:lpstr>
      <vt:lpstr>'04.11'!Print_Area</vt:lpstr>
      <vt:lpstr>'05.8'!Print_Area</vt:lpstr>
      <vt:lpstr>'09.12'!Print_Area</vt:lpstr>
      <vt:lpstr>'11.11'!Print_Area</vt:lpstr>
      <vt:lpstr>'11.6'!Print_Area</vt:lpstr>
      <vt:lpstr>'12.8'!Print_Area</vt:lpstr>
      <vt:lpstr>'13.5'!Print_Area</vt:lpstr>
      <vt:lpstr>'15.10'!Print_Area</vt:lpstr>
      <vt:lpstr>'15.4'!Print_Area</vt:lpstr>
      <vt:lpstr>'15.7'!Print_Area</vt:lpstr>
      <vt:lpstr>'16.12'!Print_Area</vt:lpstr>
      <vt:lpstr>'17.6'!Print_Area</vt:lpstr>
      <vt:lpstr>'17.9'!Print_Area</vt:lpstr>
      <vt:lpstr>'18.11'!Print_Area</vt:lpstr>
      <vt:lpstr>'19.8'!Print_Area</vt:lpstr>
      <vt:lpstr>'20.5'!Print_Area</vt:lpstr>
      <vt:lpstr>'22.4'!Print_Area</vt:lpstr>
      <vt:lpstr>'22.7'!Print_Area</vt:lpstr>
      <vt:lpstr>'23.11'!Print_Area</vt:lpstr>
      <vt:lpstr>'23.12'!Print_Area</vt:lpstr>
      <vt:lpstr>'23.9'!Print_Area</vt:lpstr>
      <vt:lpstr>'24.6'!Print_Area</vt:lpstr>
      <vt:lpstr>'25.11'!Print_Area</vt:lpstr>
      <vt:lpstr>'27.5'!Print_Area</vt:lpstr>
      <vt:lpstr>'29.4'!Print_Area</vt:lpstr>
      <vt:lpstr>'29.7'!Print_Area</vt:lpstr>
      <vt:lpstr>'3.6'!Print_Area</vt:lpstr>
      <vt:lpstr>'30.8'!Print_Area</vt:lpstr>
      <vt:lpstr>'30.9'!Print_Area</vt:lpstr>
      <vt:lpstr>'6.5'!Print_Area</vt:lpstr>
      <vt:lpstr>'7.10'!Print_Area</vt:lpstr>
      <vt:lpstr>'8.7'!Print_Area</vt:lpstr>
      <vt:lpstr>'9.9'!Print_Area</vt:lpstr>
      <vt:lpstr>GTNT!Print_Area</vt:lpstr>
      <vt:lpstr>KMNĐ!Print_Area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Vanxuan</dc:creator>
  <cp:lastModifiedBy>BICH HUE</cp:lastModifiedBy>
  <cp:lastPrinted>2022-02-19T03:32:23Z</cp:lastPrinted>
  <dcterms:created xsi:type="dcterms:W3CDTF">2021-04-14T02:42:35Z</dcterms:created>
  <dcterms:modified xsi:type="dcterms:W3CDTF">2022-02-19T03:33:38Z</dcterms:modified>
</cp:coreProperties>
</file>